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824" activeTab="0"/>
  </bookViews>
  <sheets>
    <sheet name="Sommaire" sheetId="1" r:id="rId1"/>
    <sheet name="26-T1" sheetId="2" r:id="rId2"/>
    <sheet name="26-T2" sheetId="3" r:id="rId3"/>
    <sheet name="26-T3" sheetId="4" r:id="rId4"/>
    <sheet name="26-G1" sheetId="5" r:id="rId5"/>
    <sheet name="26-G2" sheetId="6" r:id="rId6"/>
    <sheet name="27-G1" sheetId="7" r:id="rId7"/>
    <sheet name="27-G2" sheetId="8" r:id="rId8"/>
    <sheet name="27-G3" sheetId="9" r:id="rId9"/>
    <sheet name="27-G4" sheetId="10" r:id="rId10"/>
    <sheet name="27-G5" sheetId="11" r:id="rId11"/>
    <sheet name="27-G6" sheetId="12" r:id="rId12"/>
    <sheet name="27-G7" sheetId="13" r:id="rId13"/>
    <sheet name="28-G1 &amp; G2" sheetId="14" r:id="rId14"/>
    <sheet name="28-G3" sheetId="15" r:id="rId15"/>
    <sheet name="28-G4" sheetId="16" r:id="rId16"/>
    <sheet name="28-G5" sheetId="17" r:id="rId17"/>
    <sheet name="28-G6" sheetId="18" r:id="rId18"/>
    <sheet name="28-G7" sheetId="19" r:id="rId19"/>
    <sheet name="Inflation" sheetId="20" r:id="rId20"/>
  </sheets>
  <definedNames>
    <definedName name="TABLE" localSheetId="8">'27-G3'!$C$27:$J$27</definedName>
    <definedName name="TABLE" localSheetId="9">'27-G4'!#REF!</definedName>
    <definedName name="TABLE" localSheetId="10">'27-G5'!#REF!</definedName>
    <definedName name="TABLE" localSheetId="11">'27-G6'!#REF!</definedName>
    <definedName name="TABLE" localSheetId="16">'28-G5'!#REF!</definedName>
    <definedName name="TABLE" localSheetId="17">'28-G6'!#REF!</definedName>
    <definedName name="TABLE_2" localSheetId="8">'27-G3'!#REF!</definedName>
    <definedName name="TABLE_2" localSheetId="16">'28-G5'!#REF!</definedName>
    <definedName name="TABLE_3" localSheetId="8">'27-G3'!#REF!</definedName>
    <definedName name="TABLE_3" localSheetId="16">'28-G5'!#REF!</definedName>
    <definedName name="TABLE_4" localSheetId="8">'27-G3'!#REF!</definedName>
    <definedName name="TABLE_4" localSheetId="16">'28-G5'!#REF!</definedName>
    <definedName name="_xlnm.Print_Area" localSheetId="4">'26-G1'!$B$2:$L$24</definedName>
  </definedNames>
  <calcPr fullCalcOnLoad="1"/>
</workbook>
</file>

<file path=xl/sharedStrings.xml><?xml version="1.0" encoding="utf-8"?>
<sst xmlns="http://schemas.openxmlformats.org/spreadsheetml/2006/main" count="559" uniqueCount="263">
  <si>
    <t>RMC (retraite mutualiste du combattant)</t>
  </si>
  <si>
    <t>nr</t>
  </si>
  <si>
    <t>PERE</t>
  </si>
  <si>
    <t>Tableau 1 : Montants des versements effectués au titre de la retraite supplémentaire</t>
  </si>
  <si>
    <t>PERCO</t>
  </si>
  <si>
    <t>nd</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</si>
  <si>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</si>
  <si>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</si>
  <si>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</si>
  <si>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</si>
  <si>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</si>
  <si>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</si>
  <si>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</si>
  <si>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</si>
  <si>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</si>
  <si>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</si>
  <si>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</si>
  <si>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</si>
  <si>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</si>
  <si>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</si>
  <si>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</si>
  <si>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</si>
  <si>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</si>
  <si>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</si>
  <si>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</si>
  <si>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</si>
  <si>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</si>
  <si>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</si>
  <si>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</si>
  <si>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</si>
  <si>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</si>
  <si>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</si>
  <si>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</si>
  <si>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</si>
  <si>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</si>
  <si>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</si>
  <si>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</si>
  <si>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Exploitants Agricoles</t>
  </si>
  <si>
    <t>Total</t>
  </si>
  <si>
    <t>2010</t>
  </si>
  <si>
    <t>5 000 €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</si>
  <si>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</si>
  <si>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</si>
  <si>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</si>
  <si>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</si>
  <si>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</si>
  <si>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</si>
  <si>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</si>
  <si>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</si>
  <si>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</si>
  <si>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</si>
  <si>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</si>
  <si>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</si>
  <si>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</si>
  <si>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</si>
  <si>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</si>
  <si>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</si>
  <si>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</si>
  <si>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</si>
  <si>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Organismes de gestion d'épargne salariale</t>
  </si>
  <si>
    <t>2011</t>
  </si>
  <si>
    <t>2012</t>
  </si>
  <si>
    <t>Nouveaux adhérents</t>
  </si>
  <si>
    <t xml:space="preserve">Produits destinés aux fonctionnaires ou aux élus locaux (PREFON, COREM, CRH, FONPEL, CAREL-MUDEL)  </t>
  </si>
  <si>
    <t>Ensemble de ces produits</t>
  </si>
  <si>
    <r>
      <t>PERP</t>
    </r>
    <r>
      <rPr>
        <vertAlign val="superscript"/>
        <sz val="8"/>
        <color indexed="8"/>
        <rFont val="Arial"/>
        <family val="2"/>
      </rPr>
      <t>1</t>
    </r>
  </si>
  <si>
    <r>
      <t>PERE</t>
    </r>
    <r>
      <rPr>
        <vertAlign val="superscript"/>
        <sz val="8"/>
        <color indexed="8"/>
        <rFont val="Arial"/>
        <family val="2"/>
      </rPr>
      <t>1</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</si>
  <si>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</si>
  <si>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</si>
  <si>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</si>
  <si>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</si>
  <si>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</si>
  <si>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</si>
  <si>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</si>
  <si>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</si>
  <si>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</si>
  <si>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</si>
  <si>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</si>
  <si>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</si>
  <si>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</si>
  <si>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</si>
  <si>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t>Contrats « exploitants agricoles »</t>
  </si>
  <si>
    <r>
      <t>Autres contrats souscrits individuellement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</si>
  <si>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</si>
  <si>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</si>
  <si>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</si>
  <si>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</si>
  <si>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</si>
  <si>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</si>
  <si>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</si>
  <si>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t>Contrats de type « art. 82 » du CGI</t>
  </si>
  <si>
    <t xml:space="preserve">Contrat « exploitants agricoles » </t>
  </si>
  <si>
    <t>Contrat « exploitants agricoles »</t>
  </si>
  <si>
    <t>« Article 82 » du CGI</t>
  </si>
  <si>
    <t>Contrats de type « art. 39 » du CGI</t>
  </si>
  <si>
    <t>2013</t>
  </si>
  <si>
    <r>
      <t>Contrats de type « art. 39 » du CGI</t>
    </r>
    <r>
      <rPr>
        <vertAlign val="superscript"/>
        <sz val="8"/>
        <color indexed="8"/>
        <rFont val="Arial"/>
        <family val="2"/>
      </rPr>
      <t>2</t>
    </r>
  </si>
  <si>
    <t>Évolution de 
la cotisation 
moyenne 
par adhérent (en %)</t>
  </si>
  <si>
    <t>en euros courants</t>
  </si>
  <si>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</si>
  <si>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</si>
  <si>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</si>
  <si>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 xml:space="preserve">Poids du produit dans l'ensemble des prestations versées sous forme de rente viagère 
</t>
    </r>
    <r>
      <rPr>
        <sz val="8"/>
        <color indexed="8"/>
        <rFont val="Arial"/>
        <family val="2"/>
      </rPr>
      <t>(en %)</t>
    </r>
  </si>
  <si>
    <r>
      <rPr>
        <b/>
        <sz val="8"/>
        <color indexed="8"/>
        <rFont val="Arial"/>
        <family val="2"/>
      </rPr>
      <t>Part de la retraite supplémentaire</t>
    </r>
    <r>
      <rPr>
        <sz val="8"/>
        <color indexed="8"/>
        <rFont val="Arial"/>
        <family val="2"/>
      </rPr>
      <t xml:space="preserve"> (en %)</t>
    </r>
  </si>
  <si>
    <t>2014</t>
  </si>
  <si>
    <t>2014/
2015</t>
  </si>
  <si>
    <t>2014/2015</t>
  </si>
  <si>
    <t>Rentes viagères</t>
  </si>
  <si>
    <t>VFU</t>
  </si>
  <si>
    <t>Sorties en capital</t>
  </si>
  <si>
    <t>Constitution</t>
  </si>
  <si>
    <t>Liquidation</t>
  </si>
  <si>
    <t>2015</t>
  </si>
  <si>
    <t>Sociétés d'assurances</t>
  </si>
  <si>
    <t>Instituts de prévoyance</t>
  </si>
  <si>
    <t>Nombre d'actifs</t>
  </si>
  <si>
    <t>Cotisants PERCO</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</si>
  <si>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</si>
  <si>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</si>
  <si>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</si>
  <si>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</si>
  <si>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en % des masses de cotisations</t>
  </si>
  <si>
    <t>en % des masses de prestations</t>
  </si>
  <si>
    <t>en % des masses de provisions mathématiques ou encours</t>
  </si>
  <si>
    <r>
      <t>PERP</t>
    </r>
    <r>
      <rPr>
        <vertAlign val="superscript"/>
        <sz val="8"/>
        <rFont val="Arial"/>
        <family val="2"/>
      </rPr>
      <t>1</t>
    </r>
  </si>
  <si>
    <r>
      <t>Autres contrats souscrits individuellement</t>
    </r>
    <r>
      <rPr>
        <vertAlign val="superscript"/>
        <sz val="8"/>
        <rFont val="Arial"/>
        <family val="2"/>
      </rPr>
      <t>2</t>
    </r>
  </si>
  <si>
    <r>
      <t>Contrats de type art. 39 du CGI</t>
    </r>
    <r>
      <rPr>
        <vertAlign val="superscript"/>
        <sz val="8"/>
        <rFont val="Arial"/>
        <family val="2"/>
      </rPr>
      <t>1</t>
    </r>
  </si>
  <si>
    <r>
      <t>Contrats de type art. 82 du CGI</t>
    </r>
    <r>
      <rPr>
        <vertAlign val="superscript"/>
        <sz val="8"/>
        <rFont val="Arial"/>
        <family val="2"/>
      </rPr>
      <t>1</t>
    </r>
  </si>
  <si>
    <t>1. Estimations obtenues après recalage des données collectées des assurances sur les données de cadrage de la Fédération française de l’Assurance (FFA).</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</si>
  <si>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</si>
  <si>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</si>
  <si>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</si>
  <si>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</si>
  <si>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</si>
  <si>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</si>
  <si>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28-G3</t>
  </si>
  <si>
    <t>28-G4</t>
  </si>
  <si>
    <t>28-G5</t>
  </si>
  <si>
    <t>Part de la retraite supplémentaire dans l'ensemble des régimes de retraite (obligatoire et facultative)</t>
  </si>
  <si>
    <r>
      <rPr>
        <b/>
        <sz val="8"/>
        <rFont val="Arial"/>
        <family val="2"/>
      </rPr>
      <t xml:space="preserve">Champ </t>
    </r>
    <r>
      <rPr>
        <sz val="8"/>
        <rFont val="Arial"/>
        <family val="2"/>
      </rPr>
      <t xml:space="preserve">• Ensemble des contrats en cours de constitution et liquidation. </t>
    </r>
  </si>
  <si>
    <r>
      <t>Contrats de type « art. 83 » du CGI</t>
    </r>
    <r>
      <rPr>
        <vertAlign val="superscript"/>
        <sz val="8"/>
        <color indexed="8"/>
        <rFont val="Arial"/>
        <family val="2"/>
      </rPr>
      <t>1 3</t>
    </r>
  </si>
  <si>
    <t>2015/
2016</t>
  </si>
  <si>
    <t>2015/2016</t>
  </si>
  <si>
    <r>
      <t>Contrats de type art. 83 du CGI</t>
    </r>
    <r>
      <rPr>
        <vertAlign val="superscript"/>
        <sz val="8"/>
        <rFont val="Arial"/>
        <family val="2"/>
      </rPr>
      <t>1 4</t>
    </r>
  </si>
  <si>
    <r>
      <t>4.</t>
    </r>
    <r>
      <rPr>
        <sz val="8"/>
        <color indexed="10"/>
        <rFont val="Arial"/>
        <family val="2"/>
      </rPr>
      <t xml:space="preserve"> </t>
    </r>
    <r>
      <rPr>
        <sz val="8"/>
        <rFont val="Arial"/>
        <family val="2"/>
      </rPr>
      <t>Contrats de type "article 83" du CGI, PERE et autres produits de retraite supplémentaire d'entreprise relevant de la fiscalité des contrats de type "article 83" (REPMA, PER, L.441, ...)</t>
    </r>
  </si>
  <si>
    <t>2016</t>
  </si>
  <si>
    <t>2015-2016</t>
  </si>
  <si>
    <r>
      <t>Contrats de type « art.83 » du CGI</t>
    </r>
    <r>
      <rPr>
        <vertAlign val="superscript"/>
        <sz val="8"/>
        <color indexed="8"/>
        <rFont val="Arial"/>
        <family val="2"/>
      </rPr>
      <t>1 4</t>
    </r>
  </si>
  <si>
    <r>
      <t xml:space="preserve">Evolution 
2015-2016 </t>
    </r>
    <r>
      <rPr>
        <sz val="8"/>
        <color indexed="8"/>
        <rFont val="Arial"/>
        <family val="2"/>
      </rPr>
      <t xml:space="preserve">(en %)
</t>
    </r>
    <r>
      <rPr>
        <i/>
        <sz val="8"/>
        <color indexed="8"/>
        <rFont val="Arial"/>
        <family val="2"/>
      </rPr>
      <t>en euros constants</t>
    </r>
  </si>
  <si>
    <r>
      <t>Contrats de type « art. 83 » du CGI</t>
    </r>
    <r>
      <rPr>
        <vertAlign val="superscript"/>
        <sz val="8"/>
        <color indexed="8"/>
        <rFont val="Arial"/>
        <family val="2"/>
      </rPr>
      <t>2</t>
    </r>
  </si>
  <si>
    <r>
      <t>Contrats de type « art. 83 » du CGI</t>
    </r>
    <r>
      <rPr>
        <vertAlign val="superscript"/>
        <sz val="8"/>
        <color indexed="8"/>
        <rFont val="Arial"/>
        <family val="2"/>
      </rPr>
      <t>3</t>
    </r>
  </si>
  <si>
    <t>Cotisants indépendants</t>
  </si>
  <si>
    <t>Cotisants à un produit de retraite suplémentaire d'entreprise</t>
  </si>
  <si>
    <t>Cotisants à un produits de retraite supplémentaire</t>
  </si>
  <si>
    <r>
      <t>Contrats de type « art. 83 » du CGI</t>
    </r>
    <r>
      <rPr>
        <vertAlign val="superscript"/>
        <sz val="8"/>
        <color indexed="8"/>
        <rFont val="Arial"/>
        <family val="2"/>
      </rPr>
      <t>1 4</t>
    </r>
  </si>
  <si>
    <r>
      <t>Ensemble des dispositifs</t>
    </r>
    <r>
      <rPr>
        <b/>
        <vertAlign val="superscript"/>
        <sz val="8"/>
        <color indexed="8"/>
        <rFont val="Arial"/>
        <family val="2"/>
      </rPr>
      <t>3</t>
    </r>
  </si>
  <si>
    <t>Ensemble des produits</t>
  </si>
  <si>
    <t>Nombre d’adhérents  au 31 décembre (en milliers)</t>
  </si>
  <si>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</si>
  <si>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</si>
  <si>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</si>
  <si>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</si>
  <si>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</si>
  <si>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2. Champ non constant d'une année sur l'autre.</t>
  </si>
  <si>
    <t>Sources principales : Enquêtes sur la retraite supplémentaire, DREES</t>
  </si>
  <si>
    <t>Contrats souscrits à titre personnel</t>
  </si>
  <si>
    <t>Contrats pour les indépendants</t>
  </si>
  <si>
    <t>Contrats pour les salariés</t>
  </si>
  <si>
    <t>Ensemble des contrats de retraite supplémentaire</t>
  </si>
  <si>
    <t>2016/
2017</t>
  </si>
  <si>
    <r>
      <t xml:space="preserve">Montant total des prestations
</t>
    </r>
    <r>
      <rPr>
        <sz val="8"/>
        <color indexed="8"/>
        <rFont val="Arial"/>
        <family val="2"/>
      </rPr>
      <t>(en millions d'euros courants)</t>
    </r>
  </si>
  <si>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</si>
  <si>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</si>
  <si>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</si>
  <si>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Part des prestations versées en 2017 selon le type de versement (en %)</t>
  </si>
  <si>
    <t>2016/2017</t>
  </si>
  <si>
    <r>
      <t xml:space="preserve">Montant total des provisions mathématiques
</t>
    </r>
    <r>
      <rPr>
        <sz val="8"/>
        <color indexed="8"/>
        <rFont val="Arial"/>
        <family val="2"/>
      </rPr>
      <t>(en millions d'euros courants)</t>
    </r>
  </si>
  <si>
    <r>
      <t xml:space="preserve">Part du montant 
total des provisions
</t>
    </r>
    <r>
      <rPr>
        <sz val="8"/>
        <color indexed="8"/>
        <rFont val="Arial"/>
        <family val="2"/>
      </rPr>
      <t>(en %)</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</si>
  <si>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</si>
  <si>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</si>
  <si>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provisions mathématiques en 2017 selon la phase considérée (en %)</t>
  </si>
  <si>
    <r>
      <rPr>
        <b/>
        <sz val="8"/>
        <rFont val="Arial"/>
        <family val="2"/>
      </rPr>
      <t>Source</t>
    </r>
    <r>
      <rPr>
        <sz val="8"/>
        <rFont val="Arial"/>
        <family val="2"/>
      </rPr>
      <t xml:space="preserve"> • Enquête Retraite supplémentaire de 2017 de la DREES ; données FFA. </t>
    </r>
  </si>
  <si>
    <t>26-T1</t>
  </si>
  <si>
    <t>26-T2</t>
  </si>
  <si>
    <t>26-T3</t>
  </si>
  <si>
    <t>26-G1</t>
  </si>
  <si>
    <t xml:space="preserve">Tableau 2 : Montants des prestations au titre de la retraite supplémentaire </t>
  </si>
  <si>
    <t xml:space="preserve">Tableau 3 : Montants des provisions mathématiques au titre de la retraite supplémentaire </t>
  </si>
  <si>
    <t>Graphique 1. Répartition des masses de cotisations, prestations et provisions mathématiques, au titre de la retraite supplémentaire en fontion du type d'organisme</t>
  </si>
  <si>
    <t>Graphique 2 : Part de la retraite supplémentaire dans l'ensemble des régimes de retraite (obligatoire et facultative)</t>
  </si>
  <si>
    <t>Données jusqu'au 31 décembre 2017</t>
  </si>
  <si>
    <t>Répartition des masses de cotisations, prestations et provisions mathématiques, au titre de la retraite supplémentaire en fontion du type d'organisme</t>
  </si>
  <si>
    <t>26-G2</t>
  </si>
  <si>
    <t>Adhérents ayant effectué un versement en 2017</t>
  </si>
  <si>
    <r>
      <t xml:space="preserve">Évolutions effectifs d'adhérents
</t>
    </r>
    <r>
      <rPr>
        <sz val="8"/>
        <color indexed="8"/>
        <rFont val="Arial"/>
        <family val="2"/>
      </rPr>
      <t>(en %)</t>
    </r>
  </si>
  <si>
    <t>2017</t>
  </si>
  <si>
    <t>2016-2017</t>
  </si>
  <si>
    <r>
      <t xml:space="preserve">Dispositifs gérés en 2017 par les : </t>
    </r>
    <r>
      <rPr>
        <sz val="8"/>
        <color indexed="8"/>
        <rFont val="Arial"/>
        <family val="2"/>
      </rPr>
      <t>(en % du nombre d'adhérents)</t>
    </r>
  </si>
  <si>
    <r>
      <t xml:space="preserve">Cotisation annuelle moyenne par adhérent </t>
    </r>
    <r>
      <rPr>
        <sz val="8"/>
        <color indexed="8"/>
        <rFont val="Arial"/>
        <family val="2"/>
      </rPr>
      <t xml:space="preserve">
(en euros)</t>
    </r>
  </si>
  <si>
    <r>
      <t xml:space="preserve">Évolution de 
la cotisation moyenne 
par adhérent ayant effectué un versement </t>
    </r>
    <r>
      <rPr>
        <sz val="8"/>
        <color indexed="8"/>
        <rFont val="Arial"/>
        <family val="2"/>
      </rPr>
      <t>(en %)</t>
    </r>
  </si>
  <si>
    <r>
      <t xml:space="preserve">Evolution
2016-2017 </t>
    </r>
    <r>
      <rPr>
        <sz val="8"/>
        <color indexed="8"/>
        <rFont val="Arial"/>
        <family val="2"/>
      </rPr>
      <t>(en %)</t>
    </r>
  </si>
  <si>
    <r>
      <t xml:space="preserve">Evolution 
2016-2017 </t>
    </r>
    <r>
      <rPr>
        <sz val="8"/>
        <color indexed="8"/>
        <rFont val="Arial"/>
        <family val="2"/>
      </rPr>
      <t xml:space="preserve">(en %)
</t>
    </r>
    <r>
      <rPr>
        <i/>
        <sz val="8"/>
        <color indexed="8"/>
        <rFont val="Arial"/>
        <family val="2"/>
      </rPr>
      <t>en euros constants</t>
    </r>
  </si>
  <si>
    <t>Graphique 3 : Nature de la rente viagère en fonction du type de contrat en 2017</t>
  </si>
  <si>
    <t>Graphique 4. Évolution de la part des bénéficiaires d'une rente viagère (hors réversion) issue d'un produit de retraite supplémentaire parmi l'ensemble des retraités</t>
  </si>
  <si>
    <t>Graphique 7 : Bénéficiaires de rentes en 2017 par sexe selon les dispositifs</t>
  </si>
  <si>
    <t>28-G6</t>
  </si>
  <si>
    <t>28-G7</t>
  </si>
  <si>
    <t>27-G1</t>
  </si>
  <si>
    <t>27-G2</t>
  </si>
  <si>
    <t>27-G3</t>
  </si>
  <si>
    <t>27-G4</t>
  </si>
  <si>
    <t>27-G5</t>
  </si>
  <si>
    <t>27-G6</t>
  </si>
  <si>
    <t>27-G7</t>
  </si>
  <si>
    <t>28-G1&amp;G2</t>
  </si>
  <si>
    <t>- Numéro de la fiche de l'ouvrage 2019 dans laquelle l'illustration se trouvera</t>
  </si>
  <si>
    <t>Ce fichier présente les données qui seront diffusées dans les fiches 26 à 28 de l'édition 2019 du Panorama sur les retraités et les retraites avec, pour certains tableaux, les séries historiques correspondantes.</t>
  </si>
  <si>
    <t>Dispositifs gérés en 2017 selon le type d'organisme</t>
  </si>
  <si>
    <r>
      <t>Cotisation annuelle moyenne par adhérent ayant effectué un versement (cotisant)</t>
    </r>
    <r>
      <rPr>
        <sz val="8"/>
        <color indexed="8"/>
        <rFont val="Arial"/>
        <family val="2"/>
      </rPr>
      <t xml:space="preserve">
(en euros)</t>
    </r>
  </si>
  <si>
    <t>Ensemble des retraités de droits(1) 
directs ou de droits dérivés</t>
  </si>
  <si>
    <t>Graphique 6 : Bénéficiaires de rentes viagères en 2017 par tranche d'âge selon le dispositif</t>
  </si>
  <si>
    <t>Ensemble des ménages</t>
  </si>
  <si>
    <t>France</t>
  </si>
  <si>
    <t>Tous produits (yc tabac)</t>
  </si>
  <si>
    <t>Base 2015</t>
  </si>
  <si>
    <t>Indice des prix à la consommation</t>
  </si>
  <si>
    <t>Source</t>
  </si>
  <si>
    <t>https://www.insee.fr/fr/statistiques/serie/001759970</t>
  </si>
  <si>
    <t>Niveaux en décembre</t>
  </si>
  <si>
    <t>Glissement annuel</t>
  </si>
  <si>
    <t>Moyenne annuelle</t>
  </si>
  <si>
    <t>Evolution</t>
  </si>
  <si>
    <t>Les cotisations et les prestations sont converties en euros constants en utilisant l'indice des prix en moyenne annuelle.</t>
  </si>
  <si>
    <t xml:space="preserve">Première mise en ligne : janvier 2019 </t>
  </si>
  <si>
    <t>PERP et assimilés (cadre personnel)</t>
  </si>
  <si>
    <t>Produits destinés aux fonctionnaires ou aux élus locaux (Prefon, Corem, CRH, Fonpel, Carel-Mudel)</t>
  </si>
  <si>
    <t>Produits pour les salariés et indépendants (cadre professionnel)</t>
  </si>
  <si>
    <t>• Produits pour les indépendants (à titre individuel)</t>
  </si>
  <si>
    <t>• Produits pour les salariés (à titre collectif, y compris Perco)</t>
  </si>
  <si>
    <t>Perco</t>
  </si>
  <si>
    <r>
      <t>Perco</t>
    </r>
    <r>
      <rPr>
        <vertAlign val="superscript"/>
        <sz val="8"/>
        <color indexed="8"/>
        <rFont val="Arial"/>
        <family val="2"/>
      </rPr>
      <t>3</t>
    </r>
  </si>
  <si>
    <r>
      <t>Perco</t>
    </r>
    <r>
      <rPr>
        <vertAlign val="superscript"/>
        <sz val="8"/>
        <rFont val="Arial"/>
        <family val="2"/>
      </rPr>
      <t>3</t>
    </r>
  </si>
  <si>
    <t>Institutions de prévoyance</t>
  </si>
  <si>
    <r>
      <t>• Produits pour les salariés (à titre collectif, y compris Perco)</t>
    </r>
    <r>
      <rPr>
        <b/>
        <vertAlign val="superscript"/>
        <sz val="8"/>
        <color indexed="8"/>
        <rFont val="Arial"/>
        <family val="2"/>
      </rPr>
      <t>3</t>
    </r>
  </si>
  <si>
    <t>Montants des prestations au titre de la retraite supplémentaire</t>
  </si>
  <si>
    <t>Graphique 3 : Part des cotisants à un produit de retraite supplémentaire en 2017 selon la tranche annuelle de versement (hors « art. 82 et 39 »)</t>
  </si>
  <si>
    <t>Part des cotisants à un produit de retraite supplémentaire en 2017 selon la tranche annuelle de versement (hors « art. 82 et 39 »)</t>
  </si>
  <si>
    <t>Graphique 4. Évolution de la part des cotisants à un produit de retraite supplémentaire parmi les actifs occupés (hors « articles 39 »)</t>
  </si>
  <si>
    <t>Évolution de la part des cotisants à un produit de retraite supplémentaire parmi les actifs occupés (hors « articles 39 »)</t>
  </si>
  <si>
    <t>Graphique 5 : Part des classes d’âges parmi les adhérents (nouveaux adhérents inclus) à un contrat de retraite supplémentaire en 2017 (hors « articles 82 et 39 »)</t>
  </si>
  <si>
    <t>Part des classes d’âges parmi les adhérents (nouveaux adhérents inclus) à un contrat de retraite supplémentaire en 2017 (hors « articles 82 et 39 »)</t>
  </si>
  <si>
    <t>Graphique 6 : Évolution de la répartition de nouveaux adhérents à un produit de retraite supplémentaire par classe d'âge (hors « articles 82 et 39 »)</t>
  </si>
  <si>
    <t>Évolution de la répartition de nouveaux adhérents à un produit de retraite supplémentaire par classe d'âge (hors « articles 82 et 39 »)</t>
  </si>
  <si>
    <t>Graphique 7 : Les adhérents à un produit de retraite supplémentaire en 2017 par sexe selon les dispositifs</t>
  </si>
  <si>
    <t>Les adhérents à un produit de retraite supplémentaire en 2017 par sexe selon les dispositifs</t>
  </si>
  <si>
    <t>Graphiques 1 et 2. Bénéficiaires d'une rente et montants moyens des prestations annuelles de retraite supplémentaire facultative de 2009 à 2017</t>
  </si>
  <si>
    <t>Bénéficiaires d'une rente et montants moyens des prestations annuelles de retraite supplémentaire facultative de 2009 à 2017</t>
  </si>
  <si>
    <t>Nature de la rente viagère en fonction du type de contrat en 2017</t>
  </si>
  <si>
    <t>Évolution de la part des bénéficiaires d'une rente viagère (hors réversion) issue d'un produit de retraite supplémentaire parmi l'ensemble des retraités</t>
  </si>
  <si>
    <t>Graphique 5. Bénéficiaires de rentes viagères perçues en 2017 par tranche de rente annuelle</t>
  </si>
  <si>
    <t>Bénéficiaires de rentes viagères perçues en 2017 par tranche de rente annuelle</t>
  </si>
  <si>
    <t>Bénéficiaires de rentes viagères en 2017 par tranche d'âge selon le dispositif</t>
  </si>
  <si>
    <t>Bénéficiaires de rentes en 2017 par sexe selon les dispositifs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</si>
</sst>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 numFmtId="218" formatCode="#,##0.0&quot;        &quot;"/>
  </numFmts>
  <fonts count="84">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vertAlign val="superscript"/>
      <sz val="8"/>
      <name val="Arial"/>
      <family val="2"/>
    </font>
    <font>
      <b/>
      <i/>
      <sz val="8"/>
      <name val="Arial"/>
      <family val="2"/>
    </font>
    <font>
      <b/>
      <sz val="10"/>
      <color indexed="8"/>
      <name val="Arial"/>
      <family val="2"/>
    </font>
    <font>
      <sz val="8"/>
      <name val="Arial Narrow"/>
      <family val="2"/>
    </font>
    <font>
      <i/>
      <sz val="8"/>
      <name val="Arial"/>
      <family val="2"/>
    </font>
    <font>
      <sz val="2"/>
      <color indexed="8"/>
      <name val="Arial"/>
      <family val="0"/>
    </font>
    <font>
      <sz val="3"/>
      <color indexed="8"/>
      <name val="Arial"/>
      <family val="0"/>
    </font>
    <font>
      <sz val="2.8"/>
      <color indexed="8"/>
      <name val="Arial"/>
      <family val="0"/>
    </font>
    <font>
      <sz val="2.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55"/>
      <name val="Arial"/>
      <family val="2"/>
    </font>
    <font>
      <b/>
      <sz val="8"/>
      <color indexed="55"/>
      <name val="Arial"/>
      <family val="2"/>
    </font>
    <font>
      <b/>
      <sz val="8"/>
      <name val="Calibri"/>
      <family val="2"/>
    </font>
    <font>
      <b/>
      <sz val="14"/>
      <color indexed="62"/>
      <name val="Arial"/>
      <family val="2"/>
    </font>
    <font>
      <b/>
      <sz val="11"/>
      <color indexed="62"/>
      <name val="Arial"/>
      <family val="2"/>
    </font>
    <font>
      <sz val="10"/>
      <color indexed="62"/>
      <name val="Arial"/>
      <family val="2"/>
    </font>
    <font>
      <b/>
      <sz val="8"/>
      <color indexed="23"/>
      <name val="Arial"/>
      <family val="2"/>
    </font>
    <font>
      <sz val="10"/>
      <color indexed="10"/>
      <name val="Arial"/>
      <family val="2"/>
    </font>
    <font>
      <sz val="10"/>
      <color indexed="8"/>
      <name val="Calibri"/>
      <family val="0"/>
    </font>
    <font>
      <b/>
      <sz val="3"/>
      <color indexed="8"/>
      <name val="Arial"/>
      <family val="0"/>
    </font>
    <font>
      <b/>
      <sz val="2.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theme="0" tint="-0.3499799966812134"/>
      <name val="Arial"/>
      <family val="2"/>
    </font>
    <font>
      <b/>
      <sz val="8"/>
      <color theme="0" tint="-0.3499799966812134"/>
      <name val="Arial"/>
      <family val="2"/>
    </font>
    <font>
      <b/>
      <sz val="14"/>
      <color theme="4"/>
      <name val="Arial"/>
      <family val="2"/>
    </font>
    <font>
      <b/>
      <sz val="11"/>
      <color theme="4"/>
      <name val="Arial"/>
      <family val="2"/>
    </font>
    <font>
      <sz val="10"/>
      <color theme="4"/>
      <name val="Arial"/>
      <family val="2"/>
    </font>
    <font>
      <b/>
      <sz val="8"/>
      <color theme="1"/>
      <name val="Arial"/>
      <family val="2"/>
    </font>
    <font>
      <b/>
      <sz val="8"/>
      <color rgb="FF000000"/>
      <name val="Arial"/>
      <family val="2"/>
    </font>
    <font>
      <sz val="8"/>
      <color rgb="FF000000"/>
      <name val="Arial"/>
      <family val="2"/>
    </font>
    <font>
      <sz val="8"/>
      <color rgb="FFA6A6A6"/>
      <name val="Arial"/>
      <family val="2"/>
    </font>
    <font>
      <b/>
      <sz val="8"/>
      <color rgb="FFA6A6A6"/>
      <name val="Arial"/>
      <family val="2"/>
    </font>
    <font>
      <b/>
      <sz val="8"/>
      <color rgb="FF808080"/>
      <name val="Arial"/>
      <family val="2"/>
    </font>
    <font>
      <i/>
      <sz val="8"/>
      <color rgb="FF000000"/>
      <name val="Arial"/>
      <family val="2"/>
    </font>
    <font>
      <sz val="8"/>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theme="0"/>
        <bgColor indexed="64"/>
      </patternFill>
    </fill>
    <fill>
      <patternFill patternType="solid">
        <fgColor rgb="FFFFFF00"/>
        <bgColor indexed="64"/>
      </patternFill>
    </fill>
    <fill>
      <patternFill patternType="solid">
        <fgColor rgb="FFD8E4BC"/>
        <bgColor indexed="64"/>
      </patternFill>
    </fill>
    <fill>
      <patternFill patternType="solid">
        <fgColor rgb="FFEBF1DE"/>
        <bgColor indexed="64"/>
      </patternFill>
    </fill>
    <fill>
      <patternFill patternType="solid">
        <fgColor rgb="FFD7E4B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mediumDashDotDot"/>
      <top style="hair"/>
      <bottom>
        <color indexed="63"/>
      </bottom>
    </border>
    <border>
      <left style="hair"/>
      <right style="mediumDashDotDo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hair"/>
      <right style="mediumDashDotDot"/>
      <top>
        <color indexed="63"/>
      </top>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hair"/>
      <bottom>
        <color indexed="63"/>
      </bottom>
    </border>
    <border>
      <left style="hair"/>
      <right style="dashDotDo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medium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mediumDashDotDot"/>
      <right>
        <color indexed="63"/>
      </right>
      <top style="hair"/>
      <bottom style="hair"/>
    </border>
    <border>
      <left style="mediumDashDotDot"/>
      <right style="mediumDashDotDot"/>
      <top>
        <color indexed="63"/>
      </top>
      <bottom>
        <color indexed="63"/>
      </bottom>
    </border>
    <border>
      <left>
        <color indexed="63"/>
      </left>
      <right>
        <color indexed="63"/>
      </right>
      <top style="hair"/>
      <bottom style="hair"/>
    </border>
    <border>
      <left>
        <color indexed="63"/>
      </left>
      <right style="mediumDashDotDot"/>
      <top style="hair"/>
      <bottom style="hair"/>
    </border>
    <border>
      <left style="mediumDashDotDot"/>
      <right>
        <color indexed="63"/>
      </right>
      <top style="hair"/>
      <bottom>
        <color indexed="63"/>
      </bottom>
    </border>
    <border>
      <left style="mediumDashDotDot"/>
      <right>
        <color indexed="63"/>
      </right>
      <top>
        <color indexed="63"/>
      </top>
      <bottom style="hair"/>
    </border>
    <border>
      <left>
        <color indexed="63"/>
      </left>
      <right style="dashDotDot"/>
      <top style="hair"/>
      <bottom style="hair"/>
    </border>
    <border>
      <left style="dashDotDot"/>
      <right>
        <color indexed="63"/>
      </right>
      <top style="hair"/>
      <bottom style="hair"/>
    </border>
    <border>
      <left style="mediumDashDotDot"/>
      <right style="mediumDashDotDot"/>
      <top style="hair"/>
      <bottom>
        <color indexed="63"/>
      </bottom>
    </border>
    <border>
      <left style="mediumDashDotDot"/>
      <right style="mediumDashDotDot"/>
      <top>
        <color indexed="63"/>
      </top>
      <bottom style="hair"/>
    </border>
    <border>
      <left>
        <color indexed="63"/>
      </left>
      <right style="mediumDashDotDot"/>
      <top>
        <color indexed="63"/>
      </top>
      <bottom style="hair"/>
    </border>
    <border>
      <left>
        <color indexed="63"/>
      </left>
      <right style="mediumDashDotDo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483">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56"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198" fontId="5" fillId="0" borderId="15" xfId="0" applyNumberFormat="1"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8" xfId="0" applyFont="1" applyFill="1" applyBorder="1" applyAlignment="1">
      <alignment horizontal="right" vertical="center"/>
    </xf>
    <xf numFmtId="0" fontId="5" fillId="0" borderId="0" xfId="47" applyNumberFormat="1" applyFont="1" applyFill="1" applyBorder="1" applyAlignment="1">
      <alignment horizontal="right"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0" fontId="5" fillId="0" borderId="12" xfId="0" applyFont="1" applyFill="1" applyBorder="1" applyAlignment="1">
      <alignment horizontal="lef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0" xfId="0" applyNumberFormat="1" applyFont="1" applyFill="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3"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68" fillId="0" borderId="0" xfId="0" applyFont="1" applyFill="1" applyAlignment="1">
      <alignment vertical="top" wrapText="1"/>
    </xf>
    <xf numFmtId="1" fontId="2" fillId="0" borderId="13"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0" fontId="6" fillId="0" borderId="0" xfId="0" applyFont="1" applyFill="1" applyAlignment="1">
      <alignment horizontal="right" vertical="center"/>
    </xf>
    <xf numFmtId="0" fontId="0" fillId="0" borderId="0" xfId="0" applyFont="1" applyAlignment="1">
      <alignment/>
    </xf>
    <xf numFmtId="0" fontId="0" fillId="0" borderId="0" xfId="0" applyFont="1" applyAlignment="1" quotePrefix="1">
      <alignment/>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9" xfId="0" applyFont="1" applyFill="1" applyBorder="1" applyAlignment="1">
      <alignment horizontal="center" vertical="center"/>
    </xf>
    <xf numFmtId="0" fontId="5" fillId="0" borderId="16"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3" xfId="0" applyFont="1" applyFill="1" applyBorder="1" applyAlignment="1">
      <alignment horizontal="left" vertical="center"/>
    </xf>
    <xf numFmtId="187" fontId="5" fillId="4" borderId="13" xfId="56" applyNumberFormat="1" applyFont="1" applyFill="1" applyBorder="1" applyAlignment="1">
      <alignment horizontal="center" vertical="center"/>
    </xf>
    <xf numFmtId="1" fontId="2" fillId="4" borderId="13"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4" borderId="13" xfId="0" applyFont="1" applyFill="1" applyBorder="1" applyAlignment="1">
      <alignment vertical="center"/>
    </xf>
    <xf numFmtId="0" fontId="4" fillId="4" borderId="11" xfId="0" applyFont="1" applyFill="1" applyBorder="1" applyAlignment="1">
      <alignment vertical="center"/>
    </xf>
    <xf numFmtId="0" fontId="4" fillId="10" borderId="13"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2" xfId="0" applyNumberFormat="1" applyFont="1" applyFill="1" applyBorder="1" applyAlignment="1">
      <alignment horizontal="right" vertical="center"/>
    </xf>
    <xf numFmtId="198" fontId="4" fillId="10" borderId="20" xfId="0" applyNumberFormat="1" applyFont="1" applyFill="1" applyBorder="1" applyAlignment="1">
      <alignment horizontal="right" vertical="center"/>
    </xf>
    <xf numFmtId="198" fontId="4" fillId="4" borderId="11" xfId="0" applyNumberFormat="1" applyFont="1" applyFill="1" applyBorder="1" applyAlignment="1">
      <alignment horizontal="right" vertical="center"/>
    </xf>
    <xf numFmtId="198" fontId="4" fillId="4" borderId="12" xfId="0" applyNumberFormat="1" applyFont="1" applyFill="1" applyBorder="1" applyAlignment="1">
      <alignment horizontal="right" vertical="center"/>
    </xf>
    <xf numFmtId="198" fontId="4" fillId="4" borderId="15" xfId="0" applyNumberFormat="1" applyFont="1" applyFill="1" applyBorder="1" applyAlignment="1">
      <alignment horizontal="right" vertical="center"/>
    </xf>
    <xf numFmtId="198" fontId="4" fillId="4" borderId="15" xfId="0" applyNumberFormat="1" applyFont="1" applyFill="1" applyBorder="1" applyAlignment="1">
      <alignment horizontal="center" vertical="center"/>
    </xf>
    <xf numFmtId="0" fontId="5" fillId="0" borderId="16" xfId="0" applyFont="1" applyFill="1" applyBorder="1" applyAlignment="1">
      <alignment horizontal="left" vertical="center" indent="1"/>
    </xf>
    <xf numFmtId="1" fontId="2" fillId="0" borderId="11" xfId="0" applyNumberFormat="1" applyFont="1" applyFill="1" applyBorder="1" applyAlignment="1">
      <alignment horizontal="right" vertical="center"/>
    </xf>
    <xf numFmtId="1" fontId="2" fillId="0" borderId="10"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69" fillId="0" borderId="0" xfId="0" applyFont="1" applyAlignment="1">
      <alignment/>
    </xf>
    <xf numFmtId="0" fontId="69" fillId="0" borderId="0" xfId="0" applyFont="1" applyFill="1" applyAlignment="1">
      <alignment vertical="center"/>
    </xf>
    <xf numFmtId="0" fontId="2" fillId="0" borderId="0" xfId="0" applyFont="1" applyBorder="1"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49" fontId="5" fillId="0" borderId="15" xfId="47"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203" fontId="4" fillId="0" borderId="10" xfId="0" applyNumberFormat="1" applyFont="1" applyFill="1" applyBorder="1" applyAlignment="1">
      <alignment horizontal="center" vertical="center"/>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20" fontId="5" fillId="0" borderId="0" xfId="0" applyNumberFormat="1" applyFont="1" applyFill="1" applyAlignment="1">
      <alignment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10" borderId="23" xfId="0" applyFont="1" applyFill="1" applyBorder="1" applyAlignment="1">
      <alignment vertical="center" wrapText="1"/>
    </xf>
    <xf numFmtId="0" fontId="4" fillId="0" borderId="23" xfId="0" applyFont="1" applyFill="1" applyBorder="1" applyAlignment="1">
      <alignment vertical="center"/>
    </xf>
    <xf numFmtId="0" fontId="4" fillId="0" borderId="23" xfId="0" applyFont="1" applyFill="1" applyBorder="1" applyAlignment="1">
      <alignment vertical="center" wrapText="1"/>
    </xf>
    <xf numFmtId="171" fontId="2" fillId="0" borderId="23" xfId="0" applyNumberFormat="1" applyFont="1" applyFill="1" applyBorder="1" applyAlignment="1">
      <alignment vertical="center" wrapText="1"/>
    </xf>
    <xf numFmtId="187" fontId="70" fillId="0" borderId="11" xfId="56" applyNumberFormat="1" applyFont="1" applyFill="1" applyBorder="1" applyAlignment="1">
      <alignment horizontal="center" vertical="center"/>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4" borderId="0" xfId="55" applyFont="1" applyFill="1" applyAlignment="1">
      <alignment horizontal="left"/>
      <protection/>
    </xf>
    <xf numFmtId="0" fontId="2" fillId="0" borderId="0" xfId="55" applyFont="1" applyAlignment="1">
      <alignment horizontal="left" wrapText="1"/>
      <protection/>
    </xf>
    <xf numFmtId="0" fontId="2" fillId="34" borderId="0" xfId="55" applyFont="1" applyFill="1" applyBorder="1">
      <alignment/>
      <protection/>
    </xf>
    <xf numFmtId="0" fontId="2" fillId="34" borderId="0" xfId="55" applyFont="1" applyFill="1" applyAlignment="1">
      <alignment horizontal="left" wrapText="1"/>
      <protection/>
    </xf>
    <xf numFmtId="0" fontId="2" fillId="0" borderId="0" xfId="55" applyFont="1" applyBorder="1">
      <alignment/>
      <protection/>
    </xf>
    <xf numFmtId="0" fontId="2" fillId="34" borderId="0" xfId="55" applyFont="1" applyFill="1">
      <alignment/>
      <protection/>
    </xf>
    <xf numFmtId="183" fontId="2" fillId="34" borderId="0" xfId="55" applyNumberFormat="1" applyFont="1" applyFill="1">
      <alignment/>
      <protection/>
    </xf>
    <xf numFmtId="0" fontId="9" fillId="34"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14" fillId="0" borderId="0" xfId="55" applyFont="1" applyBorder="1" applyAlignment="1">
      <alignment horizontal="left" wrapText="1"/>
      <protection/>
    </xf>
    <xf numFmtId="166" fontId="9" fillId="0" borderId="0" xfId="55" applyNumberFormat="1" applyFont="1" applyBorder="1">
      <alignment/>
      <protection/>
    </xf>
    <xf numFmtId="198" fontId="9" fillId="10" borderId="22" xfId="0" applyNumberFormat="1" applyFont="1" applyFill="1" applyBorder="1" applyAlignment="1">
      <alignment horizontal="right" vertical="center"/>
    </xf>
    <xf numFmtId="198" fontId="2" fillId="0" borderId="12"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2" xfId="0" applyNumberFormat="1" applyFont="1" applyFill="1" applyBorder="1" applyAlignment="1">
      <alignment horizontal="right" vertical="center"/>
    </xf>
    <xf numFmtId="0" fontId="4" fillId="10" borderId="14" xfId="0" applyFont="1" applyFill="1" applyBorder="1" applyAlignment="1">
      <alignment horizontal="center" vertical="center" wrapText="1"/>
    </xf>
    <xf numFmtId="198" fontId="2" fillId="0" borderId="16" xfId="0" applyNumberFormat="1" applyFont="1" applyFill="1" applyBorder="1" applyAlignment="1">
      <alignment horizontal="right" vertical="center"/>
    </xf>
    <xf numFmtId="198" fontId="2" fillId="0" borderId="24" xfId="0" applyNumberFormat="1" applyFont="1" applyFill="1" applyBorder="1" applyAlignment="1">
      <alignment horizontal="right" vertical="center"/>
    </xf>
    <xf numFmtId="198" fontId="2" fillId="0" borderId="25" xfId="0" applyNumberFormat="1" applyFont="1" applyFill="1" applyBorder="1" applyAlignment="1">
      <alignment horizontal="right" vertical="center"/>
    </xf>
    <xf numFmtId="0" fontId="4" fillId="10" borderId="26" xfId="0" applyFont="1" applyFill="1" applyBorder="1" applyAlignment="1">
      <alignment horizontal="center" vertical="center" wrapText="1"/>
    </xf>
    <xf numFmtId="198" fontId="9" fillId="10" borderId="27" xfId="0" applyNumberFormat="1" applyFont="1" applyFill="1" applyBorder="1" applyAlignment="1">
      <alignment horizontal="right" vertical="center"/>
    </xf>
    <xf numFmtId="198" fontId="5" fillId="0" borderId="28" xfId="0" applyNumberFormat="1" applyFont="1" applyFill="1" applyBorder="1" applyAlignment="1">
      <alignment horizontal="right" vertical="center"/>
    </xf>
    <xf numFmtId="198" fontId="9" fillId="4" borderId="24" xfId="0" applyNumberFormat="1" applyFont="1" applyFill="1" applyBorder="1" applyAlignment="1">
      <alignment horizontal="right" vertical="center"/>
    </xf>
    <xf numFmtId="198" fontId="4" fillId="10" borderId="27" xfId="0" applyNumberFormat="1" applyFont="1" applyFill="1" applyBorder="1" applyAlignment="1">
      <alignment horizontal="right" vertical="center"/>
    </xf>
    <xf numFmtId="198" fontId="70" fillId="0" borderId="11" xfId="0" applyNumberFormat="1" applyFont="1" applyFill="1" applyBorder="1" applyAlignment="1">
      <alignment horizontal="right" vertical="center"/>
    </xf>
    <xf numFmtId="209" fontId="2" fillId="0" borderId="24"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5" fillId="0" borderId="13" xfId="0" applyNumberFormat="1" applyFont="1" applyFill="1" applyBorder="1" applyAlignment="1">
      <alignment horizontal="right" vertical="center"/>
    </xf>
    <xf numFmtId="209" fontId="5" fillId="0" borderId="14"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27" xfId="0" applyNumberFormat="1" applyFont="1" applyFill="1" applyBorder="1" applyAlignment="1">
      <alignment horizontal="right" vertical="center"/>
    </xf>
    <xf numFmtId="214" fontId="2" fillId="0" borderId="24" xfId="0" applyNumberFormat="1" applyFont="1" applyFill="1" applyBorder="1" applyAlignment="1">
      <alignment horizontal="right" vertical="center"/>
    </xf>
    <xf numFmtId="0" fontId="0" fillId="0" borderId="0" xfId="55">
      <alignment/>
      <protection/>
    </xf>
    <xf numFmtId="0" fontId="0" fillId="0" borderId="0" xfId="0" applyFont="1" applyFill="1" applyAlignment="1">
      <alignment/>
    </xf>
    <xf numFmtId="0" fontId="4" fillId="0" borderId="19" xfId="0" applyFont="1" applyFill="1" applyBorder="1" applyAlignment="1">
      <alignment horizontal="left" vertical="center" wrapText="1"/>
    </xf>
    <xf numFmtId="0" fontId="4" fillId="0" borderId="19" xfId="0" applyFont="1" applyFill="1" applyBorder="1" applyAlignment="1">
      <alignment vertical="center"/>
    </xf>
    <xf numFmtId="0" fontId="4" fillId="0" borderId="19" xfId="0" applyFont="1" applyFill="1" applyBorder="1" applyAlignment="1">
      <alignment horizontal="center" vertical="center"/>
    </xf>
    <xf numFmtId="0" fontId="9" fillId="0" borderId="19" xfId="0" applyFont="1" applyFill="1" applyBorder="1" applyAlignment="1">
      <alignment horizontal="center" vertical="center"/>
    </xf>
    <xf numFmtId="3" fontId="2" fillId="0" borderId="13" xfId="0" applyNumberFormat="1" applyFont="1" applyFill="1" applyBorder="1" applyAlignment="1">
      <alignment horizontal="right" vertical="center"/>
    </xf>
    <xf numFmtId="3" fontId="2" fillId="0" borderId="11" xfId="47" applyNumberFormat="1" applyFont="1" applyFill="1" applyBorder="1" applyAlignment="1">
      <alignment horizontal="right" vertical="center"/>
    </xf>
    <xf numFmtId="198" fontId="71" fillId="4" borderId="11" xfId="0" applyNumberFormat="1" applyFont="1" applyFill="1" applyBorder="1" applyAlignment="1">
      <alignment horizontal="right" vertical="center"/>
    </xf>
    <xf numFmtId="198" fontId="71" fillId="10" borderId="10" xfId="0" applyNumberFormat="1" applyFont="1" applyFill="1" applyBorder="1" applyAlignment="1">
      <alignment horizontal="right" vertical="center"/>
    </xf>
    <xf numFmtId="0" fontId="4" fillId="0" borderId="0" xfId="0" applyFont="1" applyFill="1" applyBorder="1" applyAlignment="1">
      <alignment vertical="center" wrapText="1"/>
    </xf>
    <xf numFmtId="3" fontId="42" fillId="34" borderId="0" xfId="0" applyNumberFormat="1" applyFont="1" applyFill="1" applyBorder="1" applyAlignment="1">
      <alignment/>
    </xf>
    <xf numFmtId="3" fontId="5" fillId="0" borderId="0" xfId="0" applyNumberFormat="1" applyFont="1" applyFill="1" applyBorder="1" applyAlignment="1">
      <alignment horizontal="left" vertical="center"/>
    </xf>
    <xf numFmtId="3" fontId="71" fillId="0" borderId="0" xfId="0" applyNumberFormat="1" applyFont="1" applyFill="1" applyBorder="1" applyAlignment="1">
      <alignment vertical="center"/>
    </xf>
    <xf numFmtId="3" fontId="71" fillId="0" borderId="0" xfId="56" applyNumberFormat="1" applyFont="1" applyFill="1" applyBorder="1" applyAlignment="1">
      <alignment vertical="center"/>
    </xf>
    <xf numFmtId="3" fontId="4" fillId="0" borderId="0" xfId="56" applyNumberFormat="1" applyFont="1" applyFill="1" applyBorder="1" applyAlignment="1">
      <alignment vertical="center"/>
    </xf>
    <xf numFmtId="1" fontId="4" fillId="0" borderId="0" xfId="56" applyNumberFormat="1" applyFont="1" applyFill="1" applyBorder="1" applyAlignment="1">
      <alignment horizontal="right" vertical="center" indent="2"/>
    </xf>
    <xf numFmtId="1" fontId="5" fillId="0" borderId="0" xfId="56" applyNumberFormat="1" applyFont="1" applyFill="1" applyBorder="1" applyAlignment="1">
      <alignment horizontal="right" vertical="center" indent="2"/>
    </xf>
    <xf numFmtId="0" fontId="2" fillId="34" borderId="0" xfId="0" applyFont="1" applyFill="1" applyBorder="1" applyAlignment="1">
      <alignment/>
    </xf>
    <xf numFmtId="193" fontId="2" fillId="0" borderId="11" xfId="56" applyNumberFormat="1" applyFont="1" applyFill="1" applyBorder="1" applyAlignment="1">
      <alignment vertical="center"/>
    </xf>
    <xf numFmtId="3" fontId="2" fillId="0" borderId="11"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xf>
    <xf numFmtId="193" fontId="2" fillId="0" borderId="11" xfId="0" applyNumberFormat="1" applyFont="1" applyFill="1" applyBorder="1" applyAlignment="1">
      <alignment vertical="center"/>
    </xf>
    <xf numFmtId="1" fontId="9" fillId="10" borderId="10" xfId="57" applyNumberFormat="1" applyFont="1" applyFill="1" applyBorder="1" applyAlignment="1">
      <alignment horizontal="center" vertical="center"/>
    </xf>
    <xf numFmtId="1" fontId="9" fillId="10" borderId="30" xfId="57" applyNumberFormat="1" applyFont="1" applyFill="1" applyBorder="1" applyAlignment="1">
      <alignment horizontal="center" vertical="center"/>
    </xf>
    <xf numFmtId="1" fontId="2" fillId="0" borderId="10" xfId="57" applyNumberFormat="1" applyFont="1" applyFill="1" applyBorder="1" applyAlignment="1">
      <alignment horizontal="center" vertical="center"/>
    </xf>
    <xf numFmtId="1" fontId="2" fillId="0" borderId="30" xfId="57" applyNumberFormat="1" applyFont="1" applyFill="1" applyBorder="1" applyAlignment="1">
      <alignment horizontal="center" vertical="center"/>
    </xf>
    <xf numFmtId="1" fontId="2" fillId="4" borderId="10" xfId="57" applyNumberFormat="1" applyFont="1" applyFill="1" applyBorder="1" applyAlignment="1">
      <alignment horizontal="center" vertical="center"/>
    </xf>
    <xf numFmtId="1" fontId="2" fillId="4" borderId="30" xfId="57" applyNumberFormat="1" applyFont="1" applyFill="1" applyBorder="1" applyAlignment="1">
      <alignment horizontal="center" vertical="center"/>
    </xf>
    <xf numFmtId="1" fontId="2" fillId="4" borderId="10" xfId="57" applyNumberFormat="1" applyFont="1" applyFill="1" applyBorder="1" applyAlignment="1">
      <alignment horizontal="center"/>
    </xf>
    <xf numFmtId="1" fontId="2" fillId="4" borderId="30" xfId="57" applyNumberFormat="1" applyFont="1" applyFill="1" applyBorder="1" applyAlignment="1">
      <alignment horizontal="center"/>
    </xf>
    <xf numFmtId="1" fontId="9" fillId="10" borderId="10" xfId="57" applyNumberFormat="1" applyFont="1" applyFill="1" applyBorder="1" applyAlignment="1">
      <alignment horizontal="center"/>
    </xf>
    <xf numFmtId="1" fontId="9" fillId="10" borderId="30" xfId="57" applyNumberFormat="1" applyFont="1" applyFill="1" applyBorder="1" applyAlignment="1">
      <alignment horizontal="center"/>
    </xf>
    <xf numFmtId="0" fontId="16" fillId="0" borderId="10" xfId="0" applyFont="1" applyBorder="1" applyAlignment="1">
      <alignment horizontal="left" vertical="center"/>
    </xf>
    <xf numFmtId="171" fontId="4" fillId="0" borderId="0" xfId="0" applyNumberFormat="1" applyFont="1" applyFill="1" applyAlignment="1">
      <alignment vertical="center"/>
    </xf>
    <xf numFmtId="0" fontId="11" fillId="0" borderId="0" xfId="0" applyFont="1" applyFill="1" applyAlignment="1">
      <alignment/>
    </xf>
    <xf numFmtId="0" fontId="0" fillId="0" borderId="0" xfId="0" applyFont="1" applyFill="1" applyAlignment="1">
      <alignment horizontal="center"/>
    </xf>
    <xf numFmtId="0" fontId="0" fillId="20" borderId="0" xfId="0" applyFill="1" applyAlignment="1">
      <alignment/>
    </xf>
    <xf numFmtId="0" fontId="0" fillId="35" borderId="0" xfId="0" applyFill="1" applyAlignment="1">
      <alignment/>
    </xf>
    <xf numFmtId="0" fontId="0" fillId="0" borderId="0" xfId="45" applyFont="1" applyAlignment="1" applyProtection="1">
      <alignment/>
      <protection/>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0" borderId="0" xfId="55" applyFont="1" applyAlignment="1">
      <alignment vertical="center" wrapText="1"/>
      <protection/>
    </xf>
    <xf numFmtId="0" fontId="4" fillId="0" borderId="19" xfId="55" applyFont="1" applyFill="1" applyBorder="1" applyAlignment="1">
      <alignment vertical="center"/>
      <protection/>
    </xf>
    <xf numFmtId="0" fontId="4" fillId="33" borderId="13" xfId="55" applyFont="1" applyFill="1" applyBorder="1" applyAlignment="1">
      <alignment horizontal="center" vertical="center" wrapText="1"/>
      <protection/>
    </xf>
    <xf numFmtId="0" fontId="5" fillId="0" borderId="13" xfId="55" applyFont="1" applyFill="1" applyBorder="1" applyAlignment="1">
      <alignment horizontal="left" vertical="center"/>
      <protection/>
    </xf>
    <xf numFmtId="0" fontId="5"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protection/>
    </xf>
    <xf numFmtId="0" fontId="5" fillId="0" borderId="16" xfId="55" applyFont="1" applyFill="1" applyBorder="1" applyAlignment="1">
      <alignment horizontal="left" vertical="center"/>
      <protection/>
    </xf>
    <xf numFmtId="0" fontId="4" fillId="10" borderId="1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76" fillId="36" borderId="10" xfId="0" applyFont="1" applyFill="1" applyBorder="1" applyAlignment="1">
      <alignment horizontal="center" vertical="center" wrapText="1"/>
    </xf>
    <xf numFmtId="3" fontId="9" fillId="36" borderId="10" xfId="0" applyNumberFormat="1" applyFont="1" applyFill="1" applyBorder="1" applyAlignment="1">
      <alignment vertical="center"/>
    </xf>
    <xf numFmtId="3" fontId="76" fillId="36" borderId="10" xfId="0" applyNumberFormat="1" applyFont="1" applyFill="1" applyBorder="1" applyAlignment="1">
      <alignment vertical="center"/>
    </xf>
    <xf numFmtId="1" fontId="76" fillId="36" borderId="10" xfId="56" applyNumberFormat="1" applyFont="1" applyFill="1" applyBorder="1" applyAlignment="1">
      <alignment horizontal="right" vertical="center" indent="2"/>
    </xf>
    <xf numFmtId="3" fontId="2" fillId="0" borderId="13" xfId="56" applyNumberFormat="1" applyFont="1" applyFill="1" applyBorder="1" applyAlignment="1">
      <alignment vertical="center"/>
    </xf>
    <xf numFmtId="3" fontId="77" fillId="0" borderId="13" xfId="56" applyNumberFormat="1" applyFont="1" applyFill="1" applyBorder="1" applyAlignment="1">
      <alignment vertical="center"/>
    </xf>
    <xf numFmtId="1" fontId="77" fillId="0" borderId="13" xfId="56" applyNumberFormat="1" applyFont="1" applyFill="1" applyBorder="1" applyAlignment="1">
      <alignment horizontal="right" vertical="center" indent="2"/>
    </xf>
    <xf numFmtId="3" fontId="2" fillId="0" borderId="11" xfId="56" applyNumberFormat="1" applyFont="1" applyFill="1" applyBorder="1" applyAlignment="1">
      <alignment vertical="center"/>
    </xf>
    <xf numFmtId="3" fontId="77" fillId="0" borderId="11" xfId="56" applyNumberFormat="1" applyFont="1" applyFill="1" applyBorder="1" applyAlignment="1">
      <alignment vertical="center"/>
    </xf>
    <xf numFmtId="1" fontId="77" fillId="0" borderId="11" xfId="56" applyNumberFormat="1" applyFont="1" applyFill="1" applyBorder="1" applyAlignment="1">
      <alignment horizontal="right" vertical="center" indent="2"/>
    </xf>
    <xf numFmtId="3" fontId="78" fillId="0" borderId="16" xfId="47" applyNumberFormat="1" applyFont="1" applyFill="1" applyBorder="1" applyAlignment="1">
      <alignment horizontal="right" vertical="center"/>
    </xf>
    <xf numFmtId="3" fontId="78" fillId="0" borderId="16" xfId="56" applyNumberFormat="1" applyFont="1" applyFill="1" applyBorder="1" applyAlignment="1">
      <alignment vertical="center"/>
    </xf>
    <xf numFmtId="3" fontId="77" fillId="0" borderId="16" xfId="56" applyNumberFormat="1" applyFont="1" applyFill="1" applyBorder="1" applyAlignment="1">
      <alignment vertical="center"/>
    </xf>
    <xf numFmtId="3" fontId="79" fillId="36" borderId="10" xfId="0" applyNumberFormat="1" applyFont="1" applyFill="1" applyBorder="1" applyAlignment="1">
      <alignment horizontal="right" vertical="center"/>
    </xf>
    <xf numFmtId="3" fontId="79" fillId="36" borderId="10" xfId="0" applyNumberFormat="1" applyFont="1" applyFill="1" applyBorder="1" applyAlignment="1">
      <alignment vertical="center"/>
    </xf>
    <xf numFmtId="1" fontId="9" fillId="36" borderId="10" xfId="56" applyNumberFormat="1" applyFont="1" applyFill="1" applyBorder="1" applyAlignment="1">
      <alignment horizontal="right" vertical="center" indent="2"/>
    </xf>
    <xf numFmtId="3" fontId="2" fillId="37" borderId="13" xfId="0" applyNumberFormat="1" applyFont="1" applyFill="1" applyBorder="1" applyAlignment="1">
      <alignment horizontal="right" vertical="center"/>
    </xf>
    <xf numFmtId="3" fontId="2" fillId="37" borderId="13" xfId="56" applyNumberFormat="1" applyFont="1" applyFill="1" applyBorder="1" applyAlignment="1">
      <alignment vertical="center"/>
    </xf>
    <xf numFmtId="3" fontId="77" fillId="37" borderId="13" xfId="56" applyNumberFormat="1" applyFont="1" applyFill="1" applyBorder="1" applyAlignment="1">
      <alignment vertical="center"/>
    </xf>
    <xf numFmtId="1" fontId="77" fillId="37" borderId="11" xfId="56" applyNumberFormat="1" applyFont="1" applyFill="1" applyBorder="1" applyAlignment="1">
      <alignment horizontal="right" vertical="center" indent="2"/>
    </xf>
    <xf numFmtId="1" fontId="2" fillId="37" borderId="11" xfId="56" applyNumberFormat="1" applyFont="1" applyFill="1" applyBorder="1" applyAlignment="1">
      <alignment horizontal="right" vertical="center" indent="2"/>
    </xf>
    <xf numFmtId="1" fontId="2" fillId="0" borderId="11" xfId="56" applyNumberFormat="1" applyFont="1" applyFill="1" applyBorder="1" applyAlignment="1">
      <alignment horizontal="right" vertical="center" indent="2"/>
    </xf>
    <xf numFmtId="3" fontId="78" fillId="37" borderId="11" xfId="0" applyNumberFormat="1" applyFont="1" applyFill="1" applyBorder="1" applyAlignment="1">
      <alignment horizontal="right" vertical="center"/>
    </xf>
    <xf numFmtId="3" fontId="78" fillId="37" borderId="11" xfId="56" applyNumberFormat="1" applyFont="1" applyFill="1" applyBorder="1" applyAlignment="1">
      <alignment vertical="center"/>
    </xf>
    <xf numFmtId="3" fontId="77" fillId="37" borderId="11" xfId="56" applyNumberFormat="1" applyFont="1" applyFill="1" applyBorder="1" applyAlignment="1">
      <alignment vertical="center"/>
    </xf>
    <xf numFmtId="3" fontId="78" fillId="0" borderId="11" xfId="47" applyNumberFormat="1" applyFont="1" applyFill="1" applyBorder="1" applyAlignment="1">
      <alignment horizontal="center" vertical="center"/>
    </xf>
    <xf numFmtId="3" fontId="78" fillId="0" borderId="11" xfId="56" applyNumberFormat="1" applyFont="1" applyFill="1" applyBorder="1" applyAlignment="1">
      <alignment horizontal="center" vertical="center"/>
    </xf>
    <xf numFmtId="3" fontId="78" fillId="0" borderId="11" xfId="47" applyNumberFormat="1" applyFont="1" applyFill="1" applyBorder="1" applyAlignment="1">
      <alignment horizontal="right" vertical="center"/>
    </xf>
    <xf numFmtId="3" fontId="78" fillId="0" borderId="11" xfId="56" applyNumberFormat="1" applyFont="1" applyFill="1" applyBorder="1" applyAlignment="1">
      <alignment vertical="center"/>
    </xf>
    <xf numFmtId="187" fontId="80" fillId="36" borderId="10" xfId="56" applyNumberFormat="1" applyFont="1" applyFill="1" applyBorder="1" applyAlignment="1">
      <alignment horizontal="center" vertical="center"/>
    </xf>
    <xf numFmtId="187" fontId="76" fillId="36" borderId="10" xfId="56" applyNumberFormat="1" applyFont="1" applyFill="1" applyBorder="1" applyAlignment="1">
      <alignment horizontal="center" vertical="center"/>
    </xf>
    <xf numFmtId="187" fontId="9" fillId="36" borderId="10" xfId="56" applyNumberFormat="1" applyFont="1" applyFill="1" applyBorder="1" applyAlignment="1">
      <alignment horizontal="center" vertical="center"/>
    </xf>
    <xf numFmtId="3" fontId="77" fillId="0" borderId="13" xfId="0" applyNumberFormat="1" applyFont="1" applyFill="1" applyBorder="1" applyAlignment="1">
      <alignment horizontal="right" vertical="center"/>
    </xf>
    <xf numFmtId="3" fontId="77" fillId="0" borderId="11" xfId="47" applyNumberFormat="1" applyFont="1" applyFill="1" applyBorder="1" applyAlignment="1">
      <alignment horizontal="right" vertical="center"/>
    </xf>
    <xf numFmtId="3" fontId="77" fillId="0" borderId="16" xfId="47" applyNumberFormat="1" applyFont="1" applyFill="1" applyBorder="1" applyAlignment="1">
      <alignment horizontal="right" vertical="center"/>
    </xf>
    <xf numFmtId="3" fontId="76" fillId="36" borderId="10" xfId="0" applyNumberFormat="1" applyFont="1" applyFill="1" applyBorder="1" applyAlignment="1">
      <alignment horizontal="right" vertical="center"/>
    </xf>
    <xf numFmtId="3" fontId="77" fillId="37" borderId="13" xfId="0" applyNumberFormat="1" applyFont="1" applyFill="1" applyBorder="1" applyAlignment="1">
      <alignment horizontal="right" vertical="center"/>
    </xf>
    <xf numFmtId="3" fontId="77" fillId="37" borderId="11" xfId="0" applyNumberFormat="1" applyFont="1" applyFill="1" applyBorder="1" applyAlignment="1">
      <alignment horizontal="right" vertical="center"/>
    </xf>
    <xf numFmtId="3" fontId="76" fillId="36" borderId="10" xfId="56" applyNumberFormat="1" applyFont="1" applyFill="1" applyBorder="1" applyAlignment="1">
      <alignment vertical="center"/>
    </xf>
    <xf numFmtId="3" fontId="9" fillId="36" borderId="10" xfId="56" applyNumberFormat="1" applyFont="1" applyFill="1" applyBorder="1" applyAlignment="1">
      <alignment vertical="center"/>
    </xf>
    <xf numFmtId="0" fontId="76" fillId="36" borderId="23" xfId="0" applyFont="1" applyFill="1" applyBorder="1" applyAlignment="1">
      <alignment vertical="center"/>
    </xf>
    <xf numFmtId="171" fontId="77" fillId="0" borderId="23" xfId="0" applyNumberFormat="1" applyFont="1" applyFill="1" applyBorder="1" applyAlignment="1">
      <alignment vertical="center"/>
    </xf>
    <xf numFmtId="2" fontId="78" fillId="0" borderId="23" xfId="0" applyNumberFormat="1" applyFont="1" applyFill="1" applyBorder="1" applyAlignment="1">
      <alignment vertical="center" wrapText="1"/>
    </xf>
    <xf numFmtId="0" fontId="78" fillId="0" borderId="23" xfId="0" applyFont="1" applyFill="1" applyBorder="1" applyAlignment="1">
      <alignment vertical="center" wrapText="1"/>
    </xf>
    <xf numFmtId="0" fontId="77" fillId="0" borderId="23" xfId="0" applyFont="1" applyFill="1" applyBorder="1" applyAlignment="1">
      <alignment vertical="center" wrapText="1"/>
    </xf>
    <xf numFmtId="0" fontId="77" fillId="0" borderId="23" xfId="0" applyFont="1" applyFill="1" applyBorder="1" applyAlignment="1">
      <alignment vertical="center"/>
    </xf>
    <xf numFmtId="171" fontId="78" fillId="0" borderId="23" xfId="0" applyNumberFormat="1" applyFont="1" applyFill="1" applyBorder="1" applyAlignment="1">
      <alignment vertical="center" wrapText="1"/>
    </xf>
    <xf numFmtId="171" fontId="77" fillId="0" borderId="23" xfId="0" applyNumberFormat="1" applyFont="1" applyFill="1" applyBorder="1" applyAlignment="1">
      <alignment vertical="center" wrapText="1"/>
    </xf>
    <xf numFmtId="2" fontId="77" fillId="0" borderId="23" xfId="0" applyNumberFormat="1" applyFont="1" applyFill="1" applyBorder="1" applyAlignment="1">
      <alignment vertical="center" wrapText="1"/>
    </xf>
    <xf numFmtId="2" fontId="77" fillId="0" borderId="23" xfId="0" applyNumberFormat="1" applyFont="1" applyFill="1" applyBorder="1" applyAlignment="1">
      <alignment vertical="center"/>
    </xf>
    <xf numFmtId="14" fontId="76" fillId="36" borderId="10" xfId="0" applyNumberFormat="1" applyFont="1" applyFill="1" applyBorder="1" applyAlignment="1" quotePrefix="1">
      <alignment horizontal="center" vertical="center" wrapText="1"/>
    </xf>
    <xf numFmtId="0" fontId="76" fillId="36" borderId="10" xfId="0" applyFont="1" applyFill="1" applyBorder="1" applyAlignment="1">
      <alignment horizontal="center" vertical="center" textRotation="90" wrapText="1"/>
    </xf>
    <xf numFmtId="0" fontId="76" fillId="36" borderId="10" xfId="0" applyFont="1" applyFill="1" applyBorder="1" applyAlignment="1">
      <alignment horizontal="center" vertical="center" textRotation="90"/>
    </xf>
    <xf numFmtId="3" fontId="9" fillId="36" borderId="10" xfId="0" applyNumberFormat="1" applyFont="1" applyFill="1" applyBorder="1" applyAlignment="1">
      <alignment horizontal="right" vertical="center"/>
    </xf>
    <xf numFmtId="3" fontId="76" fillId="36" borderId="10" xfId="0" applyNumberFormat="1" applyFont="1" applyFill="1" applyBorder="1" applyAlignment="1">
      <alignment horizontal="right" vertical="center" indent="1"/>
    </xf>
    <xf numFmtId="3" fontId="77" fillId="0" borderId="11" xfId="0" applyNumberFormat="1" applyFont="1" applyFill="1" applyBorder="1" applyAlignment="1">
      <alignment horizontal="right" vertical="center"/>
    </xf>
    <xf numFmtId="3" fontId="77" fillId="0" borderId="11" xfId="0" applyNumberFormat="1" applyFont="1" applyFill="1" applyBorder="1" applyAlignment="1">
      <alignment horizontal="right" vertical="center" indent="1"/>
    </xf>
    <xf numFmtId="1" fontId="77" fillId="0" borderId="11" xfId="0" applyNumberFormat="1" applyFont="1" applyFill="1" applyBorder="1" applyAlignment="1">
      <alignment horizontal="right" vertical="center"/>
    </xf>
    <xf numFmtId="1" fontId="77" fillId="0" borderId="11" xfId="0" applyNumberFormat="1" applyFont="1" applyFill="1" applyBorder="1" applyAlignment="1">
      <alignment horizontal="right" vertical="center" indent="1"/>
    </xf>
    <xf numFmtId="3" fontId="9" fillId="37" borderId="11" xfId="0" applyNumberFormat="1" applyFont="1" applyFill="1" applyBorder="1" applyAlignment="1">
      <alignment horizontal="right" vertical="center"/>
    </xf>
    <xf numFmtId="3" fontId="76" fillId="37" borderId="11" xfId="0" applyNumberFormat="1" applyFont="1" applyFill="1" applyBorder="1" applyAlignment="1">
      <alignment horizontal="right" vertical="center"/>
    </xf>
    <xf numFmtId="3" fontId="76" fillId="37" borderId="11" xfId="0" applyNumberFormat="1" applyFont="1" applyFill="1" applyBorder="1" applyAlignment="1">
      <alignment horizontal="right" vertical="center" indent="1"/>
    </xf>
    <xf numFmtId="3" fontId="17" fillId="0" borderId="11" xfId="0" applyNumberFormat="1" applyFont="1" applyFill="1" applyBorder="1" applyAlignment="1">
      <alignment horizontal="right" vertical="center"/>
    </xf>
    <xf numFmtId="3" fontId="81" fillId="0" borderId="11" xfId="0" applyNumberFormat="1" applyFont="1" applyFill="1" applyBorder="1" applyAlignment="1">
      <alignment horizontal="right" vertical="center"/>
    </xf>
    <xf numFmtId="3" fontId="81" fillId="0" borderId="11" xfId="0" applyNumberFormat="1" applyFont="1" applyFill="1" applyBorder="1" applyAlignment="1">
      <alignment horizontal="right" vertical="center" indent="1"/>
    </xf>
    <xf numFmtId="1" fontId="2" fillId="0" borderId="11" xfId="0" applyNumberFormat="1" applyFont="1" applyFill="1" applyBorder="1" applyAlignment="1">
      <alignment horizontal="right" vertical="center" wrapText="1"/>
    </xf>
    <xf numFmtId="1" fontId="2" fillId="0" borderId="11" xfId="0" applyNumberFormat="1" applyFont="1" applyFill="1" applyBorder="1" applyAlignment="1">
      <alignment horizontal="right" vertical="center" wrapText="1" indent="1"/>
    </xf>
    <xf numFmtId="1" fontId="76" fillId="36" borderId="13" xfId="0" applyNumberFormat="1" applyFont="1" applyFill="1" applyBorder="1" applyAlignment="1">
      <alignment horizontal="center" vertical="center" wrapText="1"/>
    </xf>
    <xf numFmtId="1" fontId="76" fillId="36" borderId="32" xfId="0" applyNumberFormat="1" applyFont="1" applyFill="1" applyBorder="1" applyAlignment="1">
      <alignment horizontal="center" vertical="center" wrapText="1"/>
    </xf>
    <xf numFmtId="1" fontId="76" fillId="36" borderId="33" xfId="0" applyNumberFormat="1" applyFont="1" applyFill="1" applyBorder="1" applyAlignment="1">
      <alignment horizontal="center" vertical="center" wrapText="1"/>
    </xf>
    <xf numFmtId="193" fontId="76" fillId="36" borderId="10" xfId="56" applyNumberFormat="1" applyFont="1" applyFill="1" applyBorder="1" applyAlignment="1">
      <alignment vertical="center"/>
    </xf>
    <xf numFmtId="3" fontId="76" fillId="36" borderId="30" xfId="0" applyNumberFormat="1" applyFont="1" applyFill="1" applyBorder="1" applyAlignment="1">
      <alignment horizontal="center" vertical="center"/>
    </xf>
    <xf numFmtId="3" fontId="76" fillId="36" borderId="10" xfId="0" applyNumberFormat="1" applyFont="1" applyFill="1" applyBorder="1" applyAlignment="1">
      <alignment horizontal="center" vertical="center"/>
    </xf>
    <xf numFmtId="193" fontId="77" fillId="0" borderId="11" xfId="0" applyNumberFormat="1" applyFont="1" applyFill="1" applyBorder="1" applyAlignment="1">
      <alignment vertical="center"/>
    </xf>
    <xf numFmtId="193" fontId="77" fillId="0" borderId="11" xfId="56" applyNumberFormat="1" applyFont="1" applyFill="1" applyBorder="1" applyAlignment="1">
      <alignment vertical="center"/>
    </xf>
    <xf numFmtId="3" fontId="77" fillId="0" borderId="29" xfId="0" applyNumberFormat="1" applyFont="1" applyFill="1" applyBorder="1" applyAlignment="1">
      <alignment horizontal="center" vertical="center"/>
    </xf>
    <xf numFmtId="3" fontId="77" fillId="0" borderId="11" xfId="0" applyNumberFormat="1" applyFont="1" applyFill="1" applyBorder="1" applyAlignment="1">
      <alignment horizontal="center" vertical="center"/>
    </xf>
    <xf numFmtId="193" fontId="77" fillId="0" borderId="16" xfId="0" applyNumberFormat="1" applyFont="1" applyFill="1" applyBorder="1" applyAlignment="1">
      <alignment vertical="center"/>
    </xf>
    <xf numFmtId="193" fontId="77" fillId="0" borderId="16" xfId="56" applyNumberFormat="1" applyFont="1" applyFill="1" applyBorder="1" applyAlignment="1">
      <alignment vertical="center"/>
    </xf>
    <xf numFmtId="3" fontId="77" fillId="0" borderId="19" xfId="0" applyNumberFormat="1" applyFont="1" applyFill="1" applyBorder="1" applyAlignment="1">
      <alignment horizontal="center" vertical="center"/>
    </xf>
    <xf numFmtId="3" fontId="77" fillId="0" borderId="16" xfId="0" applyNumberFormat="1" applyFont="1" applyFill="1" applyBorder="1" applyAlignment="1">
      <alignment horizontal="center" vertical="center"/>
    </xf>
    <xf numFmtId="193" fontId="76" fillId="36" borderId="10" xfId="0" applyNumberFormat="1" applyFont="1" applyFill="1" applyBorder="1" applyAlignment="1">
      <alignment horizontal="center" vertical="center"/>
    </xf>
    <xf numFmtId="193" fontId="76" fillId="37" borderId="11" xfId="0" applyNumberFormat="1" applyFont="1" applyFill="1" applyBorder="1" applyAlignment="1">
      <alignment vertical="center"/>
    </xf>
    <xf numFmtId="193" fontId="76" fillId="37" borderId="11" xfId="56" applyNumberFormat="1" applyFont="1" applyFill="1" applyBorder="1" applyAlignment="1">
      <alignment vertical="center"/>
    </xf>
    <xf numFmtId="3" fontId="76" fillId="37" borderId="29" xfId="0" applyNumberFormat="1" applyFont="1" applyFill="1" applyBorder="1" applyAlignment="1">
      <alignment horizontal="center" vertical="center"/>
    </xf>
    <xf numFmtId="3" fontId="76" fillId="37" borderId="11" xfId="0" applyNumberFormat="1" applyFont="1" applyFill="1" applyBorder="1" applyAlignment="1">
      <alignment horizontal="center" vertical="center"/>
    </xf>
    <xf numFmtId="193" fontId="76" fillId="37" borderId="11" xfId="0" applyNumberFormat="1" applyFont="1" applyFill="1" applyBorder="1" applyAlignment="1">
      <alignment horizontal="center" vertical="center"/>
    </xf>
    <xf numFmtId="193" fontId="77" fillId="0" borderId="11" xfId="56" applyNumberFormat="1" applyFont="1" applyFill="1" applyBorder="1" applyAlignment="1">
      <alignment horizontal="center" vertical="center"/>
    </xf>
    <xf numFmtId="191" fontId="77" fillId="0" borderId="29" xfId="0" applyNumberFormat="1" applyFont="1" applyFill="1" applyBorder="1" applyAlignment="1">
      <alignment horizontal="center" vertical="center"/>
    </xf>
    <xf numFmtId="191" fontId="77" fillId="0" borderId="11" xfId="0" applyNumberFormat="1" applyFont="1" applyFill="1" applyBorder="1" applyAlignment="1">
      <alignment horizontal="center" vertical="center"/>
    </xf>
    <xf numFmtId="1" fontId="9" fillId="0" borderId="10" xfId="57" applyNumberFormat="1" applyFont="1" applyFill="1" applyBorder="1" applyAlignment="1">
      <alignment horizontal="center" vertical="center" wrapText="1"/>
    </xf>
    <xf numFmtId="1" fontId="2" fillId="0" borderId="10" xfId="57" applyNumberFormat="1" applyFont="1" applyFill="1" applyBorder="1" applyAlignment="1">
      <alignment horizontal="center" vertical="center" wrapText="1"/>
    </xf>
    <xf numFmtId="1" fontId="82" fillId="0" borderId="10" xfId="57" applyNumberFormat="1" applyFont="1" applyFill="1" applyBorder="1" applyAlignment="1">
      <alignment horizontal="center" vertical="center" wrapText="1"/>
    </xf>
    <xf numFmtId="1" fontId="5" fillId="0" borderId="10" xfId="57" applyNumberFormat="1" applyFont="1" applyFill="1" applyBorder="1" applyAlignment="1">
      <alignment horizontal="center" vertical="center"/>
    </xf>
    <xf numFmtId="1" fontId="5" fillId="0" borderId="10" xfId="57" applyNumberFormat="1" applyFont="1" applyFill="1" applyBorder="1" applyAlignment="1">
      <alignment horizontal="center" vertical="center" wrapText="1"/>
    </xf>
    <xf numFmtId="198" fontId="9" fillId="10" borderId="21" xfId="0" applyNumberFormat="1" applyFont="1" applyFill="1" applyBorder="1" applyAlignment="1">
      <alignment horizontal="center" vertical="center"/>
    </xf>
    <xf numFmtId="203" fontId="5" fillId="0" borderId="10" xfId="0" applyNumberFormat="1" applyFont="1" applyFill="1" applyBorder="1" applyAlignment="1">
      <alignment horizontal="center" vertical="center"/>
    </xf>
    <xf numFmtId="171" fontId="2" fillId="0" borderId="10" xfId="0" applyNumberFormat="1" applyFont="1" applyBorder="1" applyAlignment="1">
      <alignment horizontal="right" vertical="center" indent="2"/>
    </xf>
    <xf numFmtId="0" fontId="5" fillId="0" borderId="31" xfId="0" applyFont="1" applyFill="1" applyBorder="1" applyAlignment="1">
      <alignment horizontal="left" vertical="center"/>
    </xf>
    <xf numFmtId="0" fontId="5" fillId="0" borderId="12" xfId="0" applyFont="1" applyFill="1" applyBorder="1" applyAlignment="1">
      <alignment horizontal="left" vertical="center" wrapText="1"/>
    </xf>
    <xf numFmtId="1" fontId="2" fillId="0" borderId="0"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0" fontId="4" fillId="0" borderId="17" xfId="0" applyFont="1" applyFill="1" applyBorder="1" applyAlignment="1">
      <alignment horizontal="left" vertical="center"/>
    </xf>
    <xf numFmtId="1" fontId="9" fillId="0" borderId="16" xfId="0" applyNumberFormat="1" applyFont="1" applyBorder="1" applyAlignment="1">
      <alignment horizontal="center" vertical="center"/>
    </xf>
    <xf numFmtId="1" fontId="9" fillId="0" borderId="18" xfId="0" applyNumberFormat="1" applyFont="1" applyBorder="1" applyAlignment="1">
      <alignment horizontal="center" vertical="center"/>
    </xf>
    <xf numFmtId="0" fontId="1" fillId="0" borderId="0" xfId="45" applyAlignment="1" applyProtection="1">
      <alignment/>
      <protection/>
    </xf>
    <xf numFmtId="1" fontId="75" fillId="33" borderId="10" xfId="0" applyNumberFormat="1" applyFont="1" applyFill="1" applyBorder="1" applyAlignment="1">
      <alignment horizontal="center" vertical="center"/>
    </xf>
    <xf numFmtId="0" fontId="4" fillId="10" borderId="35" xfId="0" applyFont="1" applyFill="1" applyBorder="1" applyAlignment="1">
      <alignment horizontal="center" vertical="center" wrapText="1"/>
    </xf>
    <xf numFmtId="0" fontId="11" fillId="0" borderId="0" xfId="0" applyFont="1" applyAlignment="1">
      <alignment/>
    </xf>
    <xf numFmtId="166" fontId="0" fillId="0" borderId="0" xfId="56" applyNumberFormat="1" applyFont="1" applyAlignment="1">
      <alignment/>
    </xf>
    <xf numFmtId="2" fontId="0" fillId="0" borderId="0" xfId="0" applyNumberFormat="1" applyAlignment="1">
      <alignment/>
    </xf>
    <xf numFmtId="171" fontId="4" fillId="10" borderId="10" xfId="47" applyNumberFormat="1" applyFont="1" applyFill="1" applyBorder="1" applyAlignment="1">
      <alignment horizontal="center" vertical="center"/>
    </xf>
    <xf numFmtId="171" fontId="2" fillId="0" borderId="13" xfId="56" applyNumberFormat="1" applyFont="1" applyFill="1" applyBorder="1" applyAlignment="1">
      <alignment horizontal="center" vertical="center"/>
    </xf>
    <xf numFmtId="171" fontId="5" fillId="0" borderId="11" xfId="56" applyNumberFormat="1" applyFont="1" applyFill="1" applyBorder="1" applyAlignment="1">
      <alignment horizontal="center" vertical="center"/>
    </xf>
    <xf numFmtId="171" fontId="2" fillId="4" borderId="13" xfId="56" applyNumberFormat="1" applyFont="1" applyFill="1" applyBorder="1" applyAlignment="1">
      <alignment horizontal="center" vertical="center"/>
    </xf>
    <xf numFmtId="171" fontId="5" fillId="4" borderId="11" xfId="56" applyNumberFormat="1" applyFont="1" applyFill="1" applyBorder="1" applyAlignment="1">
      <alignment horizontal="center" vertical="center"/>
    </xf>
    <xf numFmtId="171" fontId="2" fillId="0" borderId="11" xfId="56" applyNumberFormat="1" applyFont="1" applyFill="1" applyBorder="1" applyAlignment="1">
      <alignment horizontal="center" vertical="center"/>
    </xf>
    <xf numFmtId="171" fontId="4" fillId="10" borderId="10" xfId="56" applyNumberFormat="1" applyFont="1" applyFill="1" applyBorder="1" applyAlignment="1">
      <alignment horizontal="center" vertical="center"/>
    </xf>
    <xf numFmtId="0" fontId="83" fillId="0" borderId="0" xfId="0" applyFont="1" applyAlignment="1">
      <alignment/>
    </xf>
    <xf numFmtId="171" fontId="76" fillId="36" borderId="10" xfId="56" applyNumberFormat="1" applyFont="1" applyFill="1" applyBorder="1" applyAlignment="1">
      <alignment horizontal="right" vertical="center" indent="2"/>
    </xf>
    <xf numFmtId="171" fontId="77" fillId="0" borderId="13" xfId="56" applyNumberFormat="1" applyFont="1" applyFill="1" applyBorder="1" applyAlignment="1">
      <alignment horizontal="right" vertical="center" indent="2"/>
    </xf>
    <xf numFmtId="171" fontId="77" fillId="0" borderId="11" xfId="56" applyNumberFormat="1" applyFont="1" applyFill="1" applyBorder="1" applyAlignment="1">
      <alignment horizontal="right" vertical="center" indent="2"/>
    </xf>
    <xf numFmtId="171" fontId="77" fillId="37" borderId="11" xfId="56" applyNumberFormat="1" applyFont="1" applyFill="1" applyBorder="1" applyAlignment="1">
      <alignment horizontal="right" vertical="center" indent="2"/>
    </xf>
    <xf numFmtId="171" fontId="2" fillId="0" borderId="11" xfId="56" applyNumberFormat="1" applyFont="1" applyFill="1" applyBorder="1" applyAlignment="1">
      <alignment horizontal="right" vertical="center" indent="2"/>
    </xf>
    <xf numFmtId="171" fontId="76" fillId="36" borderId="10" xfId="56" applyNumberFormat="1" applyFont="1" applyFill="1" applyBorder="1" applyAlignment="1">
      <alignment horizontal="center" vertical="center"/>
    </xf>
    <xf numFmtId="171" fontId="9" fillId="36" borderId="10" xfId="56" applyNumberFormat="1" applyFont="1" applyFill="1" applyBorder="1" applyAlignment="1">
      <alignment horizontal="right" vertical="center" indent="2"/>
    </xf>
    <xf numFmtId="171" fontId="2" fillId="0" borderId="24" xfId="0" applyNumberFormat="1" applyFont="1" applyFill="1" applyBorder="1" applyAlignment="1">
      <alignment horizontal="center" vertical="center"/>
    </xf>
    <xf numFmtId="171" fontId="5" fillId="0" borderId="12" xfId="0" applyNumberFormat="1" applyFont="1" applyFill="1" applyBorder="1" applyAlignment="1">
      <alignment horizontal="center" vertical="center"/>
    </xf>
    <xf numFmtId="171" fontId="9" fillId="10" borderId="27" xfId="0" applyNumberFormat="1" applyFont="1" applyFill="1" applyBorder="1" applyAlignment="1">
      <alignment horizontal="center" vertical="center"/>
    </xf>
    <xf numFmtId="171" fontId="4" fillId="10" borderId="22" xfId="0" applyNumberFormat="1" applyFont="1" applyFill="1" applyBorder="1" applyAlignment="1">
      <alignment horizontal="center" vertical="center"/>
    </xf>
    <xf numFmtId="171" fontId="9" fillId="4" borderId="24" xfId="0" applyNumberFormat="1" applyFont="1" applyFill="1" applyBorder="1" applyAlignment="1">
      <alignment horizontal="center" vertical="center"/>
    </xf>
    <xf numFmtId="171" fontId="4" fillId="4" borderId="12" xfId="0" applyNumberFormat="1" applyFont="1" applyFill="1" applyBorder="1" applyAlignment="1">
      <alignment horizontal="center" vertical="center"/>
    </xf>
    <xf numFmtId="171" fontId="4" fillId="10" borderId="27" xfId="0" applyNumberFormat="1" applyFont="1" applyFill="1" applyBorder="1" applyAlignment="1">
      <alignment horizontal="center" vertical="center"/>
    </xf>
    <xf numFmtId="171" fontId="9" fillId="10" borderId="22" xfId="0" applyNumberFormat="1" applyFont="1" applyFill="1" applyBorder="1" applyAlignment="1">
      <alignment horizontal="center" vertical="center"/>
    </xf>
    <xf numFmtId="171" fontId="77" fillId="0" borderId="11" xfId="56" applyNumberFormat="1" applyFont="1" applyFill="1" applyBorder="1" applyAlignment="1">
      <alignment horizontal="center" vertical="center"/>
    </xf>
    <xf numFmtId="171" fontId="76" fillId="37" borderId="11" xfId="56" applyNumberFormat="1" applyFont="1" applyFill="1" applyBorder="1" applyAlignment="1">
      <alignment horizontal="center" vertical="center"/>
    </xf>
    <xf numFmtId="171" fontId="81" fillId="0" borderId="11" xfId="0" applyNumberFormat="1" applyFont="1" applyFill="1" applyBorder="1" applyAlignment="1">
      <alignment horizontal="center" vertical="center"/>
    </xf>
    <xf numFmtId="171" fontId="77" fillId="0" borderId="11" xfId="0" applyNumberFormat="1" applyFont="1" applyFill="1" applyBorder="1" applyAlignment="1">
      <alignment horizontal="center" vertical="center"/>
    </xf>
    <xf numFmtId="1" fontId="76" fillId="36" borderId="10" xfId="56" applyNumberFormat="1" applyFont="1" applyFill="1" applyBorder="1" applyAlignment="1">
      <alignment horizontal="center" vertical="center"/>
    </xf>
    <xf numFmtId="1" fontId="76" fillId="36" borderId="10" xfId="0" applyNumberFormat="1" applyFont="1" applyFill="1" applyBorder="1" applyAlignment="1">
      <alignment horizontal="center" vertical="center"/>
    </xf>
    <xf numFmtId="1" fontId="77" fillId="36" borderId="10" xfId="0" applyNumberFormat="1" applyFont="1" applyFill="1" applyBorder="1" applyAlignment="1">
      <alignment horizontal="center" vertical="center"/>
    </xf>
    <xf numFmtId="1" fontId="77" fillId="0" borderId="11" xfId="0" applyNumberFormat="1" applyFont="1" applyFill="1" applyBorder="1" applyAlignment="1">
      <alignment horizontal="center" vertical="center"/>
    </xf>
    <xf numFmtId="1" fontId="76" fillId="37" borderId="11" xfId="56" applyNumberFormat="1" applyFont="1" applyFill="1" applyBorder="1" applyAlignment="1">
      <alignment horizontal="center" vertical="center"/>
    </xf>
    <xf numFmtId="3" fontId="81" fillId="0" borderId="11" xfId="0" applyNumberFormat="1" applyFont="1" applyFill="1" applyBorder="1" applyAlignment="1">
      <alignment horizontal="center" vertical="center"/>
    </xf>
    <xf numFmtId="176" fontId="76" fillId="36" borderId="36" xfId="0" applyNumberFormat="1" applyFont="1" applyFill="1" applyBorder="1" applyAlignment="1">
      <alignment horizontal="center" vertical="center"/>
    </xf>
    <xf numFmtId="176" fontId="76" fillId="37" borderId="37" xfId="0" applyNumberFormat="1" applyFont="1" applyFill="1" applyBorder="1" applyAlignment="1">
      <alignment horizontal="center" vertical="center"/>
    </xf>
    <xf numFmtId="176" fontId="77" fillId="0" borderId="11" xfId="56" applyNumberFormat="1" applyFont="1" applyFill="1" applyBorder="1" applyAlignment="1">
      <alignment horizontal="center" vertical="center"/>
    </xf>
    <xf numFmtId="176" fontId="76" fillId="36" borderId="36" xfId="56" applyNumberFormat="1" applyFont="1" applyFill="1" applyBorder="1" applyAlignment="1">
      <alignment horizontal="center" vertical="center"/>
    </xf>
    <xf numFmtId="176" fontId="77" fillId="0" borderId="37" xfId="56" applyNumberFormat="1" applyFont="1" applyFill="1" applyBorder="1" applyAlignment="1">
      <alignment horizontal="center" vertical="center"/>
    </xf>
    <xf numFmtId="176" fontId="77" fillId="0" borderId="38" xfId="56" applyNumberFormat="1" applyFont="1" applyFill="1" applyBorder="1" applyAlignment="1">
      <alignment horizontal="center" vertical="center"/>
    </xf>
    <xf numFmtId="176" fontId="76" fillId="37" borderId="37" xfId="56" applyNumberFormat="1" applyFont="1" applyFill="1" applyBorder="1" applyAlignment="1">
      <alignment horizontal="center" vertical="center"/>
    </xf>
    <xf numFmtId="171" fontId="9" fillId="10" borderId="39" xfId="56" applyNumberFormat="1" applyFont="1" applyFill="1" applyBorder="1" applyAlignment="1" quotePrefix="1">
      <alignment horizontal="center" vertical="center"/>
    </xf>
    <xf numFmtId="209" fontId="9" fillId="10" borderId="22" xfId="0" applyNumberFormat="1" applyFont="1" applyFill="1" applyBorder="1" applyAlignment="1">
      <alignment horizontal="center" vertical="center"/>
    </xf>
    <xf numFmtId="209" fontId="2" fillId="0" borderId="12" xfId="0" applyNumberFormat="1" applyFont="1" applyFill="1" applyBorder="1" applyAlignment="1">
      <alignment horizontal="center" vertical="center"/>
    </xf>
    <xf numFmtId="209" fontId="2" fillId="0" borderId="17" xfId="0" applyNumberFormat="1" applyFont="1" applyFill="1" applyBorder="1" applyAlignment="1">
      <alignment horizontal="center" vertical="center"/>
    </xf>
    <xf numFmtId="209" fontId="9" fillId="4" borderId="12" xfId="0" applyNumberFormat="1" applyFont="1" applyFill="1" applyBorder="1" applyAlignment="1">
      <alignment horizontal="center" vertical="center"/>
    </xf>
    <xf numFmtId="209" fontId="5" fillId="0" borderId="11" xfId="0" applyNumberFormat="1" applyFont="1" applyFill="1" applyBorder="1" applyAlignment="1">
      <alignment horizontal="center" vertical="center"/>
    </xf>
    <xf numFmtId="209" fontId="2" fillId="0" borderId="11" xfId="0" applyNumberFormat="1" applyFont="1" applyFill="1" applyBorder="1" applyAlignment="1">
      <alignment horizontal="center" vertical="center"/>
    </xf>
    <xf numFmtId="209" fontId="4" fillId="10" borderId="22" xfId="0" applyNumberFormat="1" applyFont="1" applyFill="1" applyBorder="1" applyAlignment="1">
      <alignment horizontal="center" vertical="center"/>
    </xf>
    <xf numFmtId="1" fontId="9" fillId="10" borderId="21" xfId="56" applyNumberFormat="1" applyFont="1" applyFill="1" applyBorder="1" applyAlignment="1" quotePrefix="1">
      <alignment horizontal="center" vertical="center"/>
    </xf>
    <xf numFmtId="1" fontId="2" fillId="0" borderId="40" xfId="0" applyNumberFormat="1" applyFont="1" applyFill="1" applyBorder="1" applyAlignment="1">
      <alignment horizontal="center" vertical="center"/>
    </xf>
    <xf numFmtId="1" fontId="9" fillId="4" borderId="40" xfId="56" applyNumberFormat="1" applyFont="1" applyFill="1" applyBorder="1" applyAlignment="1" quotePrefix="1">
      <alignment horizontal="center" vertical="center"/>
    </xf>
    <xf numFmtId="0" fontId="4" fillId="10" borderId="22" xfId="0" applyFont="1" applyFill="1" applyBorder="1" applyAlignment="1">
      <alignment horizontal="left" vertical="center" wrapText="1"/>
    </xf>
    <xf numFmtId="0" fontId="4" fillId="10" borderId="22" xfId="0" applyFont="1" applyFill="1" applyBorder="1" applyAlignment="1">
      <alignment vertical="center" wrapText="1"/>
    </xf>
    <xf numFmtId="0" fontId="4" fillId="4" borderId="12" xfId="0" applyFont="1" applyFill="1" applyBorder="1" applyAlignment="1">
      <alignment vertical="center" wrapText="1"/>
    </xf>
    <xf numFmtId="0" fontId="5" fillId="0" borderId="0" xfId="0" applyFont="1" applyFill="1" applyAlignment="1">
      <alignment vertical="center" wrapText="1"/>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4" fillId="10" borderId="22"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30" xfId="0"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0" fontId="5" fillId="10" borderId="41" xfId="0" applyFont="1" applyFill="1" applyBorder="1" applyAlignment="1">
      <alignment vertical="center" wrapText="1"/>
    </xf>
    <xf numFmtId="0" fontId="5" fillId="10" borderId="30" xfId="0" applyFont="1" applyFill="1" applyBorder="1" applyAlignment="1">
      <alignment vertical="center" wrapText="1"/>
    </xf>
    <xf numFmtId="2" fontId="76" fillId="36" borderId="22" xfId="0" applyNumberFormat="1" applyFont="1" applyFill="1" applyBorder="1" applyAlignment="1">
      <alignment horizontal="center" vertical="center" wrapText="1"/>
    </xf>
    <xf numFmtId="2" fontId="76" fillId="36" borderId="41" xfId="0" applyNumberFormat="1" applyFont="1" applyFill="1" applyBorder="1" applyAlignment="1">
      <alignment horizontal="center" vertical="center" wrapText="1"/>
    </xf>
    <xf numFmtId="0" fontId="76" fillId="36" borderId="30" xfId="0" applyFont="1" applyFill="1" applyBorder="1" applyAlignment="1">
      <alignment horizontal="center" vertical="center" wrapText="1"/>
    </xf>
    <xf numFmtId="0" fontId="5" fillId="0" borderId="30" xfId="0" applyFont="1" applyFill="1" applyBorder="1" applyAlignment="1">
      <alignment horizontal="center" vertical="center"/>
    </xf>
    <xf numFmtId="2" fontId="76" fillId="36" borderId="30" xfId="0" applyNumberFormat="1" applyFont="1" applyFill="1" applyBorder="1" applyAlignment="1">
      <alignment horizontal="center" vertical="center" wrapText="1"/>
    </xf>
    <xf numFmtId="0" fontId="2" fillId="10" borderId="11" xfId="55" applyFont="1" applyFill="1" applyBorder="1" applyAlignment="1">
      <alignment horizontal="center" vertical="center" textRotation="90" wrapText="1"/>
      <protection/>
    </xf>
    <xf numFmtId="0" fontId="2" fillId="10" borderId="16" xfId="55" applyFont="1" applyFill="1" applyBorder="1" applyAlignment="1">
      <alignment horizontal="center" vertical="center" textRotation="90" wrapText="1"/>
      <protection/>
    </xf>
    <xf numFmtId="0" fontId="11" fillId="0" borderId="0" xfId="0" applyFont="1" applyAlignment="1">
      <alignment horizontal="left" vertical="top" wrapText="1"/>
    </xf>
    <xf numFmtId="0" fontId="2" fillId="0" borderId="19" xfId="55" applyFont="1" applyFill="1" applyBorder="1" applyAlignment="1">
      <alignment horizontal="center"/>
      <protection/>
    </xf>
    <xf numFmtId="0" fontId="2" fillId="0" borderId="30" xfId="55" applyFont="1" applyFill="1" applyBorder="1" applyAlignment="1">
      <alignment horizontal="center"/>
      <protection/>
    </xf>
    <xf numFmtId="0" fontId="76" fillId="36" borderId="10" xfId="0" applyFont="1" applyFill="1" applyBorder="1" applyAlignment="1">
      <alignment horizontal="center" vertical="center" wrapText="1"/>
    </xf>
    <xf numFmtId="0" fontId="76" fillId="36"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1" xfId="0" applyFont="1" applyFill="1" applyBorder="1" applyAlignment="1">
      <alignment horizontal="center" vertical="center"/>
    </xf>
    <xf numFmtId="2" fontId="76" fillId="36" borderId="13" xfId="0" applyNumberFormat="1" applyFont="1" applyFill="1" applyBorder="1" applyAlignment="1">
      <alignment horizontal="center" vertical="center" wrapText="1"/>
    </xf>
    <xf numFmtId="2" fontId="76" fillId="36" borderId="16" xfId="0" applyNumberFormat="1" applyFont="1" applyFill="1" applyBorder="1" applyAlignment="1">
      <alignment horizontal="center" vertical="center" wrapText="1"/>
    </xf>
    <xf numFmtId="2" fontId="76" fillId="38" borderId="31" xfId="0" applyNumberFormat="1" applyFont="1" applyFill="1" applyBorder="1" applyAlignment="1">
      <alignment horizontal="center" vertical="center" wrapText="1"/>
    </xf>
    <xf numFmtId="2" fontId="76" fillId="38" borderId="34" xfId="0" applyNumberFormat="1" applyFont="1" applyFill="1" applyBorder="1" applyAlignment="1">
      <alignment horizontal="center" vertical="center" wrapText="1"/>
    </xf>
    <xf numFmtId="2" fontId="76" fillId="38" borderId="33" xfId="0" applyNumberFormat="1" applyFont="1" applyFill="1" applyBorder="1" applyAlignment="1">
      <alignment horizontal="center" vertical="center" wrapText="1"/>
    </xf>
    <xf numFmtId="2" fontId="76" fillId="38" borderId="17" xfId="0" applyNumberFormat="1" applyFont="1" applyFill="1" applyBorder="1" applyAlignment="1">
      <alignment horizontal="center" vertical="center" wrapText="1"/>
    </xf>
    <xf numFmtId="2" fontId="76" fillId="38" borderId="18" xfId="0" applyNumberFormat="1" applyFont="1" applyFill="1" applyBorder="1" applyAlignment="1">
      <alignment horizontal="center" vertical="center" wrapText="1"/>
    </xf>
    <xf numFmtId="2" fontId="76" fillId="38" borderId="19" xfId="0" applyNumberFormat="1" applyFont="1" applyFill="1" applyBorder="1" applyAlignment="1">
      <alignment horizontal="center" vertical="center" wrapText="1"/>
    </xf>
    <xf numFmtId="2" fontId="76" fillId="36" borderId="42" xfId="0" applyNumberFormat="1" applyFont="1" applyFill="1" applyBorder="1" applyAlignment="1">
      <alignment horizontal="center" vertical="center" wrapText="1"/>
    </xf>
    <xf numFmtId="2" fontId="76" fillId="36" borderId="43" xfId="0" applyNumberFormat="1" applyFont="1" applyFill="1" applyBorder="1" applyAlignment="1">
      <alignment horizontal="center" vertical="center" wrapText="1"/>
    </xf>
    <xf numFmtId="2" fontId="76" fillId="36" borderId="34" xfId="0" applyNumberFormat="1" applyFont="1" applyFill="1" applyBorder="1" applyAlignment="1">
      <alignment horizontal="center" vertical="center" wrapText="1"/>
    </xf>
    <xf numFmtId="2" fontId="76" fillId="36" borderId="33" xfId="0" applyNumberFormat="1" applyFont="1" applyFill="1" applyBorder="1" applyAlignment="1">
      <alignment horizontal="center" vertical="center" wrapText="1"/>
    </xf>
    <xf numFmtId="2" fontId="76" fillId="36" borderId="44" xfId="0" applyNumberFormat="1" applyFont="1" applyFill="1" applyBorder="1" applyAlignment="1">
      <alignment horizontal="center" vertical="center" wrapText="1"/>
    </xf>
    <xf numFmtId="2" fontId="76" fillId="36" borderId="18" xfId="0" applyNumberFormat="1" applyFont="1" applyFill="1" applyBorder="1" applyAlignment="1">
      <alignment horizontal="center" vertical="center" wrapText="1"/>
    </xf>
    <xf numFmtId="2" fontId="76" fillId="36" borderId="19" xfId="0" applyNumberFormat="1" applyFont="1" applyFill="1" applyBorder="1" applyAlignment="1">
      <alignment horizontal="center" vertical="center" wrapText="1"/>
    </xf>
    <xf numFmtId="2" fontId="76" fillId="36" borderId="45" xfId="0" applyNumberFormat="1" applyFont="1" applyFill="1" applyBorder="1" applyAlignment="1">
      <alignment horizontal="center" vertical="center" wrapText="1"/>
    </xf>
    <xf numFmtId="2" fontId="76" fillId="36" borderId="46"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4" fillId="10" borderId="43"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44"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75" fillId="0" borderId="0" xfId="55" applyFont="1" applyAlignment="1">
      <alignment horizontal="left" vertical="top" wrapText="1"/>
      <protection/>
    </xf>
    <xf numFmtId="0" fontId="5" fillId="0" borderId="0" xfId="0" applyFont="1" applyFill="1" applyBorder="1" applyAlignment="1">
      <alignment horizontal="center" vertic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9676565"/>
        <c:axId val="65762494"/>
      </c:lineChart>
      <c:catAx>
        <c:axId val="296765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5762494"/>
        <c:crossesAt val="0"/>
        <c:auto val="1"/>
        <c:lblOffset val="100"/>
        <c:tickLblSkip val="1"/>
        <c:noMultiLvlLbl val="0"/>
      </c:catAx>
      <c:valAx>
        <c:axId val="6576249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29676565"/>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54991535"/>
        <c:axId val="25161768"/>
      </c:lineChart>
      <c:catAx>
        <c:axId val="549915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5161768"/>
        <c:crossesAt val="0"/>
        <c:auto val="1"/>
        <c:lblOffset val="100"/>
        <c:tickLblSkip val="1"/>
        <c:noMultiLvlLbl val="0"/>
      </c:catAx>
      <c:valAx>
        <c:axId val="25161768"/>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4991535"/>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5129321"/>
        <c:axId val="24837298"/>
      </c:lineChart>
      <c:catAx>
        <c:axId val="251293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4837298"/>
        <c:crossesAt val="0"/>
        <c:auto val="1"/>
        <c:lblOffset val="100"/>
        <c:tickLblSkip val="1"/>
        <c:noMultiLvlLbl val="0"/>
      </c:catAx>
      <c:valAx>
        <c:axId val="24837298"/>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5129321"/>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2209091"/>
        <c:axId val="65664092"/>
      </c:lineChart>
      <c:catAx>
        <c:axId val="222090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5664092"/>
        <c:crossesAt val="0"/>
        <c:auto val="1"/>
        <c:lblOffset val="100"/>
        <c:tickLblSkip val="1"/>
        <c:noMultiLvlLbl val="0"/>
      </c:catAx>
      <c:valAx>
        <c:axId val="6566409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2209091"/>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54105917"/>
        <c:axId val="17191206"/>
      </c:lineChart>
      <c:catAx>
        <c:axId val="541059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17191206"/>
        <c:crossesAt val="0"/>
        <c:auto val="1"/>
        <c:lblOffset val="100"/>
        <c:tickLblSkip val="1"/>
        <c:noMultiLvlLbl val="0"/>
      </c:catAx>
      <c:valAx>
        <c:axId val="17191206"/>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4105917"/>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20503127"/>
        <c:axId val="50310416"/>
      </c:lineChart>
      <c:catAx>
        <c:axId val="205031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0310416"/>
        <c:crossesAt val="0"/>
        <c:auto val="1"/>
        <c:lblOffset val="100"/>
        <c:tickLblSkip val="1"/>
        <c:noMultiLvlLbl val="0"/>
      </c:catAx>
      <c:valAx>
        <c:axId val="50310416"/>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0503127"/>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50140561"/>
        <c:axId val="48611866"/>
      </c:lineChart>
      <c:catAx>
        <c:axId val="501405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8611866"/>
        <c:crossesAt val="0"/>
        <c:auto val="1"/>
        <c:lblOffset val="100"/>
        <c:tickLblSkip val="1"/>
        <c:noMultiLvlLbl val="0"/>
      </c:catAx>
      <c:valAx>
        <c:axId val="48611866"/>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0140561"/>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34853611"/>
        <c:axId val="45247044"/>
      </c:lineChart>
      <c:catAx>
        <c:axId val="348536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5247044"/>
        <c:crossesAt val="0"/>
        <c:auto val="1"/>
        <c:lblOffset val="100"/>
        <c:tickLblSkip val="1"/>
        <c:noMultiLvlLbl val="0"/>
      </c:catAx>
      <c:valAx>
        <c:axId val="4524704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4853611"/>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114300</xdr:rowOff>
    </xdr:from>
    <xdr:to>
      <xdr:col>21</xdr:col>
      <xdr:colOff>9525</xdr:colOff>
      <xdr:row>31</xdr:row>
      <xdr:rowOff>47625</xdr:rowOff>
    </xdr:to>
    <xdr:sp>
      <xdr:nvSpPr>
        <xdr:cNvPr id="1" name="Text Box 1"/>
        <xdr:cNvSpPr txBox="1">
          <a:spLocks noChangeArrowheads="1"/>
        </xdr:cNvSpPr>
      </xdr:nvSpPr>
      <xdr:spPr>
        <a:xfrm>
          <a:off x="361950" y="5105400"/>
          <a:ext cx="1220152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Champ non constant au sein de la catégorie "autres"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4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 39" du CGI</a:t>
          </a:r>
          <a:r>
            <a:rPr lang="en-US" cap="none" sz="800" b="0" i="0" u="none" baseline="0">
              <a:solidFill>
                <a:srgbClr val="000000"/>
              </a:solidFill>
              <a:latin typeface="Arial"/>
              <a:ea typeface="Arial"/>
              <a:cs typeface="Arial"/>
            </a:rPr>
            <a:t>, ce qui explique la rupture de la série pour ces contrats (données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19187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19187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20140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20140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13</xdr:col>
      <xdr:colOff>447675</xdr:colOff>
      <xdr:row>13</xdr:row>
      <xdr:rowOff>114300</xdr:rowOff>
    </xdr:to>
    <xdr:sp>
      <xdr:nvSpPr>
        <xdr:cNvPr id="5" name="Text Box 5"/>
        <xdr:cNvSpPr txBox="1">
          <a:spLocks noChangeArrowheads="1"/>
        </xdr:cNvSpPr>
      </xdr:nvSpPr>
      <xdr:spPr>
        <a:xfrm>
          <a:off x="200025" y="1866900"/>
          <a:ext cx="7115175" cy="7239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3).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2017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114300</xdr:rowOff>
    </xdr:from>
    <xdr:to>
      <xdr:col>7</xdr:col>
      <xdr:colOff>361950</xdr:colOff>
      <xdr:row>20</xdr:row>
      <xdr:rowOff>95250</xdr:rowOff>
    </xdr:to>
    <xdr:sp>
      <xdr:nvSpPr>
        <xdr:cNvPr id="1" name="Text Box 1"/>
        <xdr:cNvSpPr txBox="1">
          <a:spLocks noChangeArrowheads="1"/>
        </xdr:cNvSpPr>
      </xdr:nvSpPr>
      <xdr:spPr>
        <a:xfrm>
          <a:off x="219075" y="2600325"/>
          <a:ext cx="58293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d’adhérents pour laquelle cette information est disponible est comprise entre 86 %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114300</xdr:rowOff>
    </xdr:from>
    <xdr:to>
      <xdr:col>18</xdr:col>
      <xdr:colOff>409575</xdr:colOff>
      <xdr:row>32</xdr:row>
      <xdr:rowOff>0</xdr:rowOff>
    </xdr:to>
    <xdr:sp>
      <xdr:nvSpPr>
        <xdr:cNvPr id="1" name="Text Box 1"/>
        <xdr:cNvSpPr txBox="1">
          <a:spLocks noChangeArrowheads="1"/>
        </xdr:cNvSpPr>
      </xdr:nvSpPr>
      <xdr:spPr>
        <a:xfrm>
          <a:off x="276225" y="6219825"/>
          <a:ext cx="10172700" cy="1476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0">
              <a:solidFill>
                <a:srgbClr val="000000"/>
              </a:solidFill>
              <a:latin typeface="Arial"/>
              <a:ea typeface="Arial"/>
              <a:cs typeface="Arial"/>
            </a:rPr>
            <a:t>VFU : versement forfaitaire unique.
</a:t>
          </a:r>
          <a:r>
            <a:rPr lang="en-US" cap="none" sz="800" b="0" i="0" u="none" baseline="0">
              <a:solidFill>
                <a:srgbClr val="000000"/>
              </a:solidFill>
              <a:latin typeface="Arial"/>
              <a:ea typeface="Arial"/>
              <a:cs typeface="Arial"/>
            </a:rPr>
            <a:t>1. Champ non constant d'une année sur l'autre.
</a:t>
          </a:r>
          <a:r>
            <a:rPr lang="en-US" cap="none" sz="800" b="0" i="0" u="none" baseline="0">
              <a:solidFill>
                <a:srgbClr val="000000"/>
              </a:solidFill>
              <a:latin typeface="Arial"/>
              <a:ea typeface="Arial"/>
              <a:cs typeface="Arial"/>
            </a:rPr>
            <a:t>2.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La rupture de série des masses de prestations issues des contrats de type "article 39" (voir 27-T3) explique la rupture de série du nombre de bénéficiaires de ce type de contrats entre 2009 et 2010 (données</a:t>
          </a:r>
          <a:r>
            <a:rPr lang="en-US" cap="none" sz="800" b="0" i="0" u="none" baseline="0">
              <a:solidFill>
                <a:srgbClr val="000000"/>
              </a:solidFill>
              <a:latin typeface="Arial"/>
              <a:ea typeface="Arial"/>
              <a:cs typeface="Arial"/>
            </a:rPr>
            <a:t>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19050</xdr:rowOff>
    </xdr:from>
    <xdr:to>
      <xdr:col>4</xdr:col>
      <xdr:colOff>742950</xdr:colOff>
      <xdr:row>21</xdr:row>
      <xdr:rowOff>114300</xdr:rowOff>
    </xdr:to>
    <xdr:sp>
      <xdr:nvSpPr>
        <xdr:cNvPr id="1" name="Text Box 1"/>
        <xdr:cNvSpPr txBox="1">
          <a:spLocks noChangeArrowheads="1"/>
        </xdr:cNvSpPr>
      </xdr:nvSpPr>
      <xdr:spPr>
        <a:xfrm>
          <a:off x="190500" y="2447925"/>
          <a:ext cx="4981575" cy="13525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réversion ». 
</a:t>
          </a:r>
          <a:r>
            <a:rPr lang="en-US" cap="none" sz="800" b="0" i="0" u="none" baseline="0">
              <a:solidFill>
                <a:srgbClr val="000000"/>
              </a:solidFill>
              <a:latin typeface="Arial"/>
              <a:ea typeface="Arial"/>
              <a:cs typeface="Arial"/>
            </a:rPr>
            <a:t>La part de bénéficiaires pour laquelle cette information est disponible est comprise entre 70% et 100%.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10</xdr:col>
      <xdr:colOff>38100</xdr:colOff>
      <xdr:row>20</xdr:row>
      <xdr:rowOff>9525</xdr:rowOff>
    </xdr:to>
    <xdr:sp>
      <xdr:nvSpPr>
        <xdr:cNvPr id="1" name="Text Box 2"/>
        <xdr:cNvSpPr txBox="1">
          <a:spLocks noChangeArrowheads="1"/>
        </xdr:cNvSpPr>
      </xdr:nvSpPr>
      <xdr:spPr>
        <a:xfrm>
          <a:off x="762000" y="1552575"/>
          <a:ext cx="7400925" cy="18383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bénéficiaires (hors réversion) de contrats de retraite supplémentaire souscrits à titre personnel est calculée en rapportant le nombre de ces bénéficiaires au nombre de personnes retraitées de droit direct des régimes obligatoires par répartition. La part des bénéficiaires (hors réversion) de contrats de retraite supplémentaire pour les indépendants (contrats Madelin et "exploitants agricoles") est calculée en rapportant le nombre de ces bénéficiaires au nombre de personnes retraitées de droit direct, anciens non-salariés. De même, la part des bénéficiaires (hors réversion)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droit direct de la CNAV ou de la MSA salariés. La part de bénéficiaires (hors réversion) à un contrat de retraite supplémentaire est calculée en rapportant le nombre total de ces bénéficiaires de droit direct au nombre de personnes retraitées de droit direct des régimes obligatoires par répartition .
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pour les retraités de droit direct (hors réversion).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Enquêtes Retraite supplémentaire de 2010 à 2017 de la DREES ; EACR, EIR, modèle ANCETRE (pour les régimes obligatoires de base et complémentaires) de la DREES.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104775</xdr:rowOff>
    </xdr:from>
    <xdr:to>
      <xdr:col>6</xdr:col>
      <xdr:colOff>428625</xdr:colOff>
      <xdr:row>18</xdr:row>
      <xdr:rowOff>0</xdr:rowOff>
    </xdr:to>
    <xdr:sp>
      <xdr:nvSpPr>
        <xdr:cNvPr id="1" name="Text Box 2"/>
        <xdr:cNvSpPr txBox="1">
          <a:spLocks noChangeArrowheads="1"/>
        </xdr:cNvSpPr>
      </xdr:nvSpPr>
      <xdr:spPr>
        <a:xfrm>
          <a:off x="323850" y="2286000"/>
          <a:ext cx="4829175" cy="10001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rente est connue. La part de bénéficiaires pour laquelle cette information est disponible est comprise entre 92 %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57150</xdr:rowOff>
    </xdr:from>
    <xdr:to>
      <xdr:col>6</xdr:col>
      <xdr:colOff>1000125</xdr:colOff>
      <xdr:row>18</xdr:row>
      <xdr:rowOff>66675</xdr:rowOff>
    </xdr:to>
    <xdr:sp>
      <xdr:nvSpPr>
        <xdr:cNvPr id="1" name="Text Box 1"/>
        <xdr:cNvSpPr txBox="1">
          <a:spLocks noChangeArrowheads="1"/>
        </xdr:cNvSpPr>
      </xdr:nvSpPr>
      <xdr:spPr>
        <a:xfrm>
          <a:off x="266700" y="2628900"/>
          <a:ext cx="6924675" cy="7715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 </a:t>
          </a:r>
          <a:r>
            <a:rPr lang="en-US" cap="none" sz="800" b="0" i="0" u="none" baseline="0">
              <a:solidFill>
                <a:srgbClr val="000000"/>
              </a:solidFill>
              <a:latin typeface="Arial"/>
              <a:ea typeface="Arial"/>
              <a:cs typeface="Arial"/>
            </a:rPr>
            <a:t>données provisoires à la fin 2016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133350</xdr:rowOff>
    </xdr:to>
    <xdr:sp>
      <xdr:nvSpPr>
        <xdr:cNvPr id="1" name="Text Box 1"/>
        <xdr:cNvSpPr txBox="1">
          <a:spLocks noChangeArrowheads="1"/>
        </xdr:cNvSpPr>
      </xdr:nvSpPr>
      <xdr:spPr>
        <a:xfrm>
          <a:off x="247650" y="2476500"/>
          <a:ext cx="3905250" cy="1038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Données estimées sur le champ des répondants à l’enquête pour lesquels le sexe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2017 de la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xdr:rowOff>
    </xdr:from>
    <xdr:to>
      <xdr:col>19</xdr:col>
      <xdr:colOff>114300</xdr:colOff>
      <xdr:row>28</xdr:row>
      <xdr:rowOff>28575</xdr:rowOff>
    </xdr:to>
    <xdr:sp>
      <xdr:nvSpPr>
        <xdr:cNvPr id="1" name="Text Box 1"/>
        <xdr:cNvSpPr txBox="1">
          <a:spLocks noChangeArrowheads="1"/>
        </xdr:cNvSpPr>
      </xdr:nvSpPr>
      <xdr:spPr>
        <a:xfrm>
          <a:off x="266700" y="5200650"/>
          <a:ext cx="12458700"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(données grisées avant 2010).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171450</xdr:rowOff>
    </xdr:from>
    <xdr:to>
      <xdr:col>17</xdr:col>
      <xdr:colOff>161925</xdr:colOff>
      <xdr:row>30</xdr:row>
      <xdr:rowOff>104775</xdr:rowOff>
    </xdr:to>
    <xdr:sp>
      <xdr:nvSpPr>
        <xdr:cNvPr id="1" name="Text Box 1"/>
        <xdr:cNvSpPr txBox="1">
          <a:spLocks noChangeArrowheads="1"/>
        </xdr:cNvSpPr>
      </xdr:nvSpPr>
      <xdr:spPr>
        <a:xfrm>
          <a:off x="314325" y="5114925"/>
          <a:ext cx="12706350"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r>
            <a:rPr lang="en-US" cap="none" sz="800" b="0" i="0" u="none" baseline="0">
              <a:solidFill>
                <a:srgbClr val="000000"/>
              </a:solidFill>
              <a:latin typeface="Arial"/>
              <a:ea typeface="Arial"/>
              <a:cs typeface="Arial"/>
            </a:rPr>
            <a:t>L'évolution des cotisations est converti des euros courants aux euros constants  par rapport aux niveaux de </a:t>
          </a:r>
          <a:r>
            <a:rPr lang="en-US" cap="none" sz="800" b="0" i="0" u="none" baseline="0">
              <a:solidFill>
                <a:srgbClr val="000000"/>
              </a:solidFill>
              <a:latin typeface="Arial"/>
              <a:ea typeface="Arial"/>
              <a:cs typeface="Arial"/>
            </a:rPr>
            <a:t>décembre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2017 de la DREES ; données AFG, FFA.</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785812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allocations du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(données grisées avant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161925</xdr:rowOff>
    </xdr:from>
    <xdr:to>
      <xdr:col>19</xdr:col>
      <xdr:colOff>76200</xdr:colOff>
      <xdr:row>29</xdr:row>
      <xdr:rowOff>142875</xdr:rowOff>
    </xdr:to>
    <xdr:sp>
      <xdr:nvSpPr>
        <xdr:cNvPr id="1" name="Text Box 1"/>
        <xdr:cNvSpPr txBox="1">
          <a:spLocks noChangeArrowheads="1"/>
        </xdr:cNvSpPr>
      </xdr:nvSpPr>
      <xdr:spPr>
        <a:xfrm>
          <a:off x="276225" y="6505575"/>
          <a:ext cx="13039725" cy="1485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d'une année sur l'autre.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Sous-estimation du nombre d'adhérents, car les adhérents des contrats de type "article 39" ne sont pas pris en compte.</a:t>
          </a:r>
          <a:r>
            <a:rPr lang="en-US" cap="none" sz="1000" b="0" i="0" u="none" baseline="0">
              <a:solidFill>
                <a:srgbClr val="000000"/>
              </a:solidFill>
              <a:latin typeface="Calibri"/>
              <a:ea typeface="Calibri"/>
              <a:cs typeface="Calibri"/>
            </a:rPr>
            <a:t>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19</xdr:col>
      <xdr:colOff>209550</xdr:colOff>
      <xdr:row>27</xdr:row>
      <xdr:rowOff>114300</xdr:rowOff>
    </xdr:to>
    <xdr:sp>
      <xdr:nvSpPr>
        <xdr:cNvPr id="1" name="Text Box 1"/>
        <xdr:cNvSpPr txBox="1">
          <a:spLocks noChangeArrowheads="1"/>
        </xdr:cNvSpPr>
      </xdr:nvSpPr>
      <xdr:spPr>
        <a:xfrm>
          <a:off x="247650" y="5543550"/>
          <a:ext cx="13268325" cy="11906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Les cotisations moyennes sont calculées sur le champ des répondants à l’enquête.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2017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17</xdr:row>
      <xdr:rowOff>47625</xdr:rowOff>
    </xdr:to>
    <xdr:sp>
      <xdr:nvSpPr>
        <xdr:cNvPr id="1" name="Text Box 1"/>
        <xdr:cNvSpPr txBox="1">
          <a:spLocks noChangeArrowheads="1"/>
        </xdr:cNvSpPr>
      </xdr:nvSpPr>
      <xdr:spPr>
        <a:xfrm>
          <a:off x="238125" y="2295525"/>
          <a:ext cx="5857875" cy="809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versement est connue.
</a:t>
          </a:r>
          <a:r>
            <a:rPr lang="en-US" cap="none" sz="800" b="0" i="0" u="none" baseline="0">
              <a:solidFill>
                <a:srgbClr val="000000"/>
              </a:solidFill>
              <a:latin typeface="Arial"/>
              <a:ea typeface="Arial"/>
              <a:cs typeface="Arial"/>
            </a:rPr>
            <a:t>Pour chacun des produits, la part d’adhérents pour laquelle cette information est disponible est comprise entre 87 %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a:t>
          </a:r>
          <a:r>
            <a:rPr lang="en-US" cap="none" sz="800" b="0" i="0" u="none" baseline="0">
              <a:solidFill>
                <a:srgbClr val="000000"/>
              </a:solidFill>
              <a:latin typeface="Arial"/>
              <a:ea typeface="Arial"/>
              <a:cs typeface="Arial"/>
            </a:rPr>
            <a:t>des doubles comptes.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2017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8</xdr:row>
      <xdr:rowOff>104775</xdr:rowOff>
    </xdr:from>
    <xdr:to>
      <xdr:col>11</xdr:col>
      <xdr:colOff>38100</xdr:colOff>
      <xdr:row>19</xdr:row>
      <xdr:rowOff>38100</xdr:rowOff>
    </xdr:to>
    <xdr:sp>
      <xdr:nvSpPr>
        <xdr:cNvPr id="5" name="Text Box 5"/>
        <xdr:cNvSpPr txBox="1">
          <a:spLocks noChangeArrowheads="1"/>
        </xdr:cNvSpPr>
      </xdr:nvSpPr>
      <xdr:spPr>
        <a:xfrm>
          <a:off x="238125" y="2390775"/>
          <a:ext cx="6781800" cy="15049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indépendants cotisant sur un contrat de retraite supplémentaire qui leur est destiné (Madelin, contrat "exploitants agricoles") est calculée en rapportant le nombre de ces cotisants au nombre de personnes en emploi non-salarié moyen sur l'année 2016. De même, la part des cotisants à un contrat de retraite supplémentaire pour les salariés ("article 83", "article 82" ou PERE) d'une part et la part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2017 de la DREES ; comptes nationaux de l’INSEE.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25</xdr:row>
      <xdr:rowOff>0</xdr:rowOff>
    </xdr:to>
    <xdr:sp>
      <xdr:nvSpPr>
        <xdr:cNvPr id="1" name="Text Box 1"/>
        <xdr:cNvSpPr txBox="1">
          <a:spLocks noChangeArrowheads="1"/>
        </xdr:cNvSpPr>
      </xdr:nvSpPr>
      <xdr:spPr>
        <a:xfrm>
          <a:off x="247650" y="3924300"/>
          <a:ext cx="712470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Pour chacun des produits, la part d’adhérents pour laquelle cette information est disponible est comprise entre 83 % et 100 % ; pour les nouveaux adhérents, elle se situe entre 84 %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 enquête Emploi de 2017 de l’INSEE.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2"/>
  <sheetViews>
    <sheetView tabSelected="1" zoomScalePageLayoutView="0" workbookViewId="0" topLeftCell="A1">
      <selection activeCell="C34" sqref="C34"/>
    </sheetView>
  </sheetViews>
  <sheetFormatPr defaultColWidth="11.421875" defaultRowHeight="12.75"/>
  <cols>
    <col min="1" max="1" width="1.421875" style="0" customWidth="1"/>
    <col min="2" max="2" width="9.57421875" style="0" customWidth="1"/>
    <col min="3" max="3" width="100.28125" style="0" bestFit="1" customWidth="1"/>
  </cols>
  <sheetData>
    <row r="2" ht="18">
      <c r="B2" s="247" t="s">
        <v>158</v>
      </c>
    </row>
    <row r="3" ht="15">
      <c r="B3" s="248" t="s">
        <v>190</v>
      </c>
    </row>
    <row r="4" ht="12.75">
      <c r="B4" s="249" t="s">
        <v>216</v>
      </c>
    </row>
    <row r="5" ht="12.75">
      <c r="B5" s="249"/>
    </row>
    <row r="6" ht="15">
      <c r="B6" s="248" t="s">
        <v>233</v>
      </c>
    </row>
    <row r="7" ht="15">
      <c r="B7" s="248"/>
    </row>
    <row r="8" ht="15">
      <c r="B8" s="248" t="s">
        <v>164</v>
      </c>
    </row>
    <row r="9" ht="12.75">
      <c r="B9" s="249" t="s">
        <v>162</v>
      </c>
    </row>
    <row r="11" ht="12.75">
      <c r="B11" s="91"/>
    </row>
    <row r="12" spans="1:3" ht="12.75">
      <c r="A12" s="244"/>
      <c r="B12" s="242" t="s">
        <v>159</v>
      </c>
      <c r="C12" s="91"/>
    </row>
    <row r="13" spans="1:3" ht="12.75">
      <c r="A13" s="244"/>
      <c r="B13" s="243" t="s">
        <v>182</v>
      </c>
      <c r="C13" s="364" t="s">
        <v>72</v>
      </c>
    </row>
    <row r="14" spans="1:3" ht="12.75">
      <c r="A14" s="244"/>
      <c r="B14" s="243" t="s">
        <v>183</v>
      </c>
      <c r="C14" s="364" t="s">
        <v>244</v>
      </c>
    </row>
    <row r="15" spans="1:3" ht="12.75">
      <c r="A15" s="244"/>
      <c r="B15" s="243" t="s">
        <v>184</v>
      </c>
      <c r="C15" s="364" t="s">
        <v>73</v>
      </c>
    </row>
    <row r="16" spans="1:3" ht="12.75">
      <c r="A16" s="244"/>
      <c r="B16" s="243" t="s">
        <v>185</v>
      </c>
      <c r="C16" s="364" t="s">
        <v>191</v>
      </c>
    </row>
    <row r="17" spans="1:3" ht="12.75">
      <c r="A17" s="244"/>
      <c r="B17" s="243" t="s">
        <v>192</v>
      </c>
      <c r="C17" s="364" t="s">
        <v>138</v>
      </c>
    </row>
    <row r="18" spans="2:3" ht="12.75">
      <c r="B18" s="208"/>
      <c r="C18" s="246"/>
    </row>
    <row r="19" spans="1:3" ht="12.75">
      <c r="A19" s="245"/>
      <c r="B19" s="242" t="s">
        <v>160</v>
      </c>
      <c r="C19" s="246"/>
    </row>
    <row r="20" spans="1:3" ht="12.75">
      <c r="A20" s="245"/>
      <c r="B20" s="243" t="s">
        <v>207</v>
      </c>
      <c r="C20" s="364" t="s">
        <v>74</v>
      </c>
    </row>
    <row r="21" spans="1:3" ht="12.75">
      <c r="A21" s="245"/>
      <c r="B21" s="243" t="s">
        <v>208</v>
      </c>
      <c r="C21" s="364" t="s">
        <v>75</v>
      </c>
    </row>
    <row r="22" spans="1:3" ht="12.75">
      <c r="A22" s="245"/>
      <c r="B22" s="243" t="s">
        <v>209</v>
      </c>
      <c r="C22" s="364" t="s">
        <v>246</v>
      </c>
    </row>
    <row r="23" spans="1:3" ht="12.75">
      <c r="A23" s="245"/>
      <c r="B23" s="243" t="s">
        <v>210</v>
      </c>
      <c r="C23" s="364" t="s">
        <v>248</v>
      </c>
    </row>
    <row r="24" spans="1:3" ht="12.75">
      <c r="A24" s="245"/>
      <c r="B24" s="243" t="s">
        <v>211</v>
      </c>
      <c r="C24" s="364" t="s">
        <v>250</v>
      </c>
    </row>
    <row r="25" spans="1:3" ht="12.75">
      <c r="A25" s="245"/>
      <c r="B25" s="243" t="s">
        <v>212</v>
      </c>
      <c r="C25" s="364" t="s">
        <v>252</v>
      </c>
    </row>
    <row r="26" spans="1:3" ht="12.75">
      <c r="A26" s="245"/>
      <c r="B26" s="243" t="s">
        <v>213</v>
      </c>
      <c r="C26" s="364" t="s">
        <v>254</v>
      </c>
    </row>
    <row r="27" spans="2:3" ht="12.75">
      <c r="B27" s="208"/>
      <c r="C27" s="246"/>
    </row>
    <row r="28" spans="1:3" ht="12.75">
      <c r="A28" s="244"/>
      <c r="B28" s="242" t="s">
        <v>161</v>
      </c>
      <c r="C28" s="246"/>
    </row>
    <row r="29" spans="1:3" ht="12.75">
      <c r="A29" s="244"/>
      <c r="B29" s="243" t="s">
        <v>214</v>
      </c>
      <c r="C29" s="364" t="s">
        <v>256</v>
      </c>
    </row>
    <row r="30" spans="1:3" ht="12.75">
      <c r="A30" s="244"/>
      <c r="B30" s="243" t="s">
        <v>135</v>
      </c>
      <c r="C30" s="364" t="s">
        <v>257</v>
      </c>
    </row>
    <row r="31" spans="1:3" ht="12.75">
      <c r="A31" s="244"/>
      <c r="B31" s="243" t="s">
        <v>136</v>
      </c>
      <c r="C31" s="364" t="s">
        <v>258</v>
      </c>
    </row>
    <row r="32" spans="1:3" ht="12.75">
      <c r="A32" s="244"/>
      <c r="B32" s="243" t="s">
        <v>137</v>
      </c>
      <c r="C32" s="364" t="s">
        <v>260</v>
      </c>
    </row>
    <row r="33" spans="1:3" ht="12.75">
      <c r="A33" s="244"/>
      <c r="B33" s="243" t="s">
        <v>205</v>
      </c>
      <c r="C33" s="364" t="s">
        <v>261</v>
      </c>
    </row>
    <row r="34" spans="1:3" ht="12.75">
      <c r="A34" s="244"/>
      <c r="B34" s="243" t="s">
        <v>206</v>
      </c>
      <c r="C34" s="364" t="s">
        <v>262</v>
      </c>
    </row>
    <row r="35" spans="2:3" ht="12.75">
      <c r="B35" s="208"/>
      <c r="C35" s="246"/>
    </row>
    <row r="36" ht="12.75">
      <c r="C36" s="91"/>
    </row>
    <row r="37" ht="12.75">
      <c r="B37" s="91" t="s">
        <v>76</v>
      </c>
    </row>
    <row r="38" ht="12.75">
      <c r="B38" s="92" t="s">
        <v>215</v>
      </c>
    </row>
    <row r="39" ht="12.75">
      <c r="B39" s="92" t="s">
        <v>77</v>
      </c>
    </row>
    <row r="40" ht="12.75">
      <c r="B40" s="92" t="s">
        <v>78</v>
      </c>
    </row>
    <row r="42" ht="12.75">
      <c r="B42" s="377" t="s">
        <v>232</v>
      </c>
    </row>
  </sheetData>
  <sheetProtection/>
  <hyperlinks>
    <hyperlink ref="C13" location="'26-T1'!A1" display="Montants des versements effectués au titre de la retraite supplémentaire"/>
    <hyperlink ref="C20" location="'27-G1'!A1" display="Adhérents aux dispositifs de retraite supplémentaire"/>
    <hyperlink ref="C21" location="'27-G2'!A1" display="Montant de la cotisation annuelle moyenne versée par type de contrat de retraite supplémentaire"/>
    <hyperlink ref="C22" location="'27-G3'!A1" display="Part des cotisants à un produit de retraite supplémentaire selon la tranche annuelle de versement (hors « art. 82 et 39 »)"/>
    <hyperlink ref="C24" location="'27-G5'!A1" display="Part des classes d’âges parmi les adhérents (nouveaux adhérents inclus) à un contrat de retraite supplémentaire (hors « articles 82 et 39 »)"/>
    <hyperlink ref="C25" location="'27-G6'!A1" display="Évolution de la répartition de nouveaux adhérents à un produit de retraite supplémentaire par classe d'âge (hors « articles 82 et 39 »)"/>
    <hyperlink ref="C26" location="'27-G7'!A1" display="Les adhérents à un produit de retraite supplémentaire en 2016 par sexe selon les dispositifs"/>
    <hyperlink ref="C29" location="'28-G1 &amp; G2'!A1" display="Bénéficiaires d'une rente et montants moyens des prestations annuelles de retraite supplémentaire facultative de 2009 à 2013"/>
    <hyperlink ref="C31" location="'28-G4'!A1" display="Bénéficiaires de rentes viagères perçues en 2016 par tranche de rente annuelle"/>
    <hyperlink ref="C32" location="'28-G5'!A1" display="Nature de la rente viagère en fonction du type de contrat en 2016"/>
    <hyperlink ref="C33" location="'28-G6'!A1" display="Bénéficiaires de rentes viagères en 2016 par tranche d'âge selon le dispositif"/>
    <hyperlink ref="C34" location="'28-G7'!A1" display="Bénéficiaires de rentes en 2016 par sexe selon les dispositifs"/>
    <hyperlink ref="C14" location="'26-T2'!A1" display="Montants des prestations au titre de la retraite supplémentaire "/>
    <hyperlink ref="C15" location="'26-T3'!A1" display="Montants des provisions mathématiques au titre de la retraite supplémentaire "/>
    <hyperlink ref="C16" location="'26-G1'!A1" display="Répartition des masses de cotisations, prestations et provisions mathématiques, au titre de la retraite supplémentaire en fontion du type d'organisme"/>
    <hyperlink ref="C17" location="'26-G2'!A1" display="Part de la retraite supplémentaire dans l'ensemble des régimes de retraite (obligatoire et facultative)"/>
    <hyperlink ref="C23" location="'27-G4'!A1" display="Évolution de la répartition d'adhérents à un produit de retraite supplémentaire parmi les actifs par type de produit"/>
    <hyperlink ref="C30" location="'28-G3'!A1" display="Évolution de la part de bénéficiaires d'une rente viagère issue d'un produit de retraite supplémentaire parmi les retraités du régime obligatoire par répartition, par type de produit"/>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1:K41"/>
  <sheetViews>
    <sheetView zoomScalePageLayoutView="0" workbookViewId="0" topLeftCell="A1">
      <selection activeCell="A1" sqref="A1"/>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10" ht="33.75" customHeight="1">
      <c r="B1" s="465" t="s">
        <v>247</v>
      </c>
      <c r="C1" s="465"/>
      <c r="D1" s="465"/>
      <c r="E1" s="465"/>
      <c r="F1" s="465"/>
      <c r="G1" s="465"/>
      <c r="H1" s="465"/>
      <c r="I1" s="465"/>
      <c r="J1" s="465"/>
    </row>
    <row r="2" spans="2:11" ht="15" customHeight="1">
      <c r="B2" s="1"/>
      <c r="C2" s="4"/>
      <c r="G2" s="25"/>
      <c r="H2" s="25"/>
      <c r="K2" s="90" t="s">
        <v>68</v>
      </c>
    </row>
    <row r="3" spans="2:11" s="3" customFormat="1" ht="15" customHeight="1">
      <c r="B3" s="133" t="s">
        <v>115</v>
      </c>
      <c r="C3" s="133">
        <v>2009</v>
      </c>
      <c r="D3" s="133">
        <v>2010</v>
      </c>
      <c r="E3" s="133">
        <v>2011</v>
      </c>
      <c r="F3" s="133">
        <v>2012</v>
      </c>
      <c r="G3" s="133">
        <v>2013</v>
      </c>
      <c r="H3" s="133">
        <v>2014</v>
      </c>
      <c r="I3" s="133">
        <v>2015</v>
      </c>
      <c r="J3" s="133">
        <v>2016</v>
      </c>
      <c r="K3" s="133">
        <v>2017</v>
      </c>
    </row>
    <row r="4" spans="2:11" ht="15" customHeight="1">
      <c r="B4" s="11" t="s">
        <v>151</v>
      </c>
      <c r="C4" s="232">
        <v>40.87603904204199</v>
      </c>
      <c r="D4" s="232">
        <v>38.34329153587771</v>
      </c>
      <c r="E4" s="232">
        <v>38.220442636140824</v>
      </c>
      <c r="F4" s="232">
        <v>38.662203884862265</v>
      </c>
      <c r="G4" s="232">
        <v>36.94012641814496</v>
      </c>
      <c r="H4" s="232">
        <v>35.918445480038244</v>
      </c>
      <c r="I4" s="232">
        <v>35.11527968321105</v>
      </c>
      <c r="J4" s="232">
        <v>35.245698196546414</v>
      </c>
      <c r="K4" s="232">
        <v>35.44098708018053</v>
      </c>
    </row>
    <row r="5" spans="2:11" ht="30" customHeight="1">
      <c r="B5" s="69" t="s">
        <v>152</v>
      </c>
      <c r="C5" s="232">
        <v>9.379851707024622</v>
      </c>
      <c r="D5" s="232">
        <v>7.272730713983179</v>
      </c>
      <c r="E5" s="232">
        <v>8.120120941050551</v>
      </c>
      <c r="F5" s="232">
        <v>7.979075172401588</v>
      </c>
      <c r="G5" s="232">
        <v>8.120726280154118</v>
      </c>
      <c r="H5" s="232">
        <v>8.884503871817072</v>
      </c>
      <c r="I5" s="232">
        <v>9.209192208220719</v>
      </c>
      <c r="J5" s="232">
        <v>9.830617868662861</v>
      </c>
      <c r="K5" s="232">
        <v>9.475504744210241</v>
      </c>
    </row>
    <row r="6" spans="2:11" ht="30" customHeight="1">
      <c r="B6" s="69" t="s">
        <v>130</v>
      </c>
      <c r="C6" s="232">
        <v>6.189340147415455</v>
      </c>
      <c r="D6" s="232">
        <v>6.2519656125450656</v>
      </c>
      <c r="E6" s="232">
        <v>6.069453148929607</v>
      </c>
      <c r="F6" s="232">
        <v>6.044745900310554</v>
      </c>
      <c r="G6" s="232">
        <v>5.553198973333517</v>
      </c>
      <c r="H6" s="232">
        <v>5.757532272367541</v>
      </c>
      <c r="I6" s="232">
        <v>4.868191151030636</v>
      </c>
      <c r="J6" s="232">
        <v>5.295497841676866</v>
      </c>
      <c r="K6" s="232">
        <v>5.450362088204348</v>
      </c>
    </row>
    <row r="7" spans="2:11" ht="15" customHeight="1">
      <c r="B7" s="69" t="s">
        <v>116</v>
      </c>
      <c r="C7" s="232">
        <v>1.3892955109785003</v>
      </c>
      <c r="D7" s="232">
        <v>1.858979190396991</v>
      </c>
      <c r="E7" s="232">
        <v>2.850319290602002</v>
      </c>
      <c r="F7" s="232">
        <v>3.241044945972144</v>
      </c>
      <c r="G7" s="232">
        <v>4.058657017826649</v>
      </c>
      <c r="H7" s="232">
        <v>4.274112622683115</v>
      </c>
      <c r="I7" s="232">
        <v>4.464630694866976</v>
      </c>
      <c r="J7" s="232">
        <v>4.630619780343916</v>
      </c>
      <c r="K7" s="232">
        <v>5.60373386041838</v>
      </c>
    </row>
    <row r="8" spans="2:11" ht="26.25" customHeight="1">
      <c r="B8" s="69" t="s">
        <v>153</v>
      </c>
      <c r="C8" s="232">
        <v>20.473439161689768</v>
      </c>
      <c r="D8" s="232">
        <v>19.02045017266127</v>
      </c>
      <c r="E8" s="232">
        <v>20.500780821100985</v>
      </c>
      <c r="F8" s="232">
        <v>20.8449828828832</v>
      </c>
      <c r="G8" s="232">
        <v>21.083858079431835</v>
      </c>
      <c r="H8" s="232">
        <v>21.6823929555497</v>
      </c>
      <c r="I8" s="232">
        <v>21.63700859131317</v>
      </c>
      <c r="J8" s="232">
        <v>21.904881636814945</v>
      </c>
      <c r="K8" s="232">
        <v>22.610388015517152</v>
      </c>
    </row>
    <row r="9" spans="2:8" ht="11.25">
      <c r="B9" s="1"/>
      <c r="C9" s="4"/>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3:8" ht="11.25">
      <c r="C23" s="4"/>
      <c r="H23" s="4"/>
    </row>
    <row r="24" spans="3:8" ht="11.25">
      <c r="C24" s="4"/>
      <c r="H24" s="4"/>
    </row>
    <row r="25" ht="11.25">
      <c r="H25" s="4"/>
    </row>
    <row r="26" ht="11.25">
      <c r="H26" s="4"/>
    </row>
    <row r="27" spans="8:10" ht="11.25">
      <c r="H27" s="4"/>
      <c r="I27" s="52"/>
      <c r="J27" s="23"/>
    </row>
    <row r="28" spans="8:10" ht="11.25">
      <c r="H28" s="4"/>
      <c r="I28" s="52"/>
      <c r="J28" s="23"/>
    </row>
    <row r="29" spans="8:10" ht="11.25">
      <c r="H29" s="4"/>
      <c r="I29" s="52"/>
      <c r="J29" s="23"/>
    </row>
    <row r="30" spans="9:10" ht="11.25">
      <c r="I30" s="52"/>
      <c r="J30" s="23"/>
    </row>
    <row r="31" spans="9:10" ht="11.25">
      <c r="I31" s="52"/>
      <c r="J31" s="23"/>
    </row>
    <row r="34" ht="11.25">
      <c r="C34" s="14"/>
    </row>
    <row r="41" spans="4:8" ht="11.25">
      <c r="D41" s="23"/>
      <c r="E41" s="23"/>
      <c r="F41" s="23"/>
      <c r="G41" s="23"/>
      <c r="H41" s="23"/>
    </row>
  </sheetData>
  <sheetProtection/>
  <mergeCells count="1">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B1:J34"/>
  <sheetViews>
    <sheetView zoomScalePageLayoutView="0" workbookViewId="0" topLeftCell="A1">
      <selection activeCell="A1" sqref="A1"/>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26.25" customHeight="1">
      <c r="B1" s="464" t="s">
        <v>249</v>
      </c>
      <c r="C1" s="464"/>
      <c r="D1" s="464"/>
      <c r="E1" s="464"/>
      <c r="F1" s="464"/>
      <c r="G1" s="464"/>
      <c r="H1" s="464"/>
      <c r="I1" s="14"/>
      <c r="J1" s="14"/>
    </row>
    <row r="3" ht="16.5" customHeight="1">
      <c r="H3" s="25" t="s">
        <v>68</v>
      </c>
    </row>
    <row r="4" spans="2:8" s="1" customFormat="1" ht="15" customHeight="1">
      <c r="B4" s="131"/>
      <c r="C4" s="131"/>
      <c r="D4" s="129" t="s">
        <v>45</v>
      </c>
      <c r="E4" s="129" t="s">
        <v>50</v>
      </c>
      <c r="F4" s="129" t="s">
        <v>51</v>
      </c>
      <c r="G4" s="129" t="s">
        <v>52</v>
      </c>
      <c r="H4" s="129" t="s">
        <v>17</v>
      </c>
    </row>
    <row r="5" spans="2:8" ht="15" customHeight="1">
      <c r="B5" s="130"/>
      <c r="C5" s="132" t="s">
        <v>18</v>
      </c>
      <c r="D5" s="134">
        <v>19.18320780559336</v>
      </c>
      <c r="E5" s="134">
        <v>23.91442150287725</v>
      </c>
      <c r="F5" s="134">
        <v>26.108462088505735</v>
      </c>
      <c r="G5" s="134">
        <v>24.331908004794194</v>
      </c>
      <c r="H5" s="134">
        <v>6.462000598229459</v>
      </c>
    </row>
    <row r="6" spans="2:8" ht="15" customHeight="1">
      <c r="B6" s="466" t="s">
        <v>19</v>
      </c>
      <c r="C6" s="135" t="s">
        <v>54</v>
      </c>
      <c r="D6" s="234">
        <v>7.560491815852043</v>
      </c>
      <c r="E6" s="234">
        <v>19.95997626786632</v>
      </c>
      <c r="F6" s="234">
        <v>27.08355703425908</v>
      </c>
      <c r="G6" s="234">
        <v>30.61006217783761</v>
      </c>
      <c r="H6" s="234">
        <v>14.785912704184948</v>
      </c>
    </row>
    <row r="7" spans="2:8" ht="15" customHeight="1">
      <c r="B7" s="466"/>
      <c r="C7" s="10" t="s">
        <v>16</v>
      </c>
      <c r="D7" s="232">
        <v>1.051002861287272</v>
      </c>
      <c r="E7" s="232">
        <v>16.59546617720634</v>
      </c>
      <c r="F7" s="232">
        <v>28.531301596002763</v>
      </c>
      <c r="G7" s="232">
        <v>36.12643473730723</v>
      </c>
      <c r="H7" s="232">
        <v>17.695794628196403</v>
      </c>
    </row>
    <row r="8" spans="2:8" ht="15" customHeight="1">
      <c r="B8" s="466"/>
      <c r="C8" s="10" t="s">
        <v>44</v>
      </c>
      <c r="D8" s="232">
        <v>1.8528493227594918</v>
      </c>
      <c r="E8" s="232">
        <v>14.183012843006527</v>
      </c>
      <c r="F8" s="232">
        <v>31.03858165485297</v>
      </c>
      <c r="G8" s="232">
        <v>38.028107235595485</v>
      </c>
      <c r="H8" s="232">
        <v>14.89744894378553</v>
      </c>
    </row>
    <row r="9" spans="2:8" ht="15" customHeight="1">
      <c r="B9" s="466"/>
      <c r="C9" s="10" t="s">
        <v>92</v>
      </c>
      <c r="D9" s="232">
        <v>1.628796707845391</v>
      </c>
      <c r="E9" s="232">
        <v>8.689728895568933</v>
      </c>
      <c r="F9" s="232">
        <v>22.993642347910654</v>
      </c>
      <c r="G9" s="232">
        <v>46.157277542458026</v>
      </c>
      <c r="H9" s="232">
        <v>20.530554506216998</v>
      </c>
    </row>
    <row r="10" spans="2:8" ht="15" customHeight="1">
      <c r="B10" s="466"/>
      <c r="C10" s="53" t="s">
        <v>29</v>
      </c>
      <c r="D10" s="232">
        <v>1.58166003872969</v>
      </c>
      <c r="E10" s="232">
        <v>9.762491511199284</v>
      </c>
      <c r="F10" s="232">
        <v>27.93074917929237</v>
      </c>
      <c r="G10" s="232">
        <v>43.111690375998265</v>
      </c>
      <c r="H10" s="232">
        <v>17.613408894780388</v>
      </c>
    </row>
    <row r="11" spans="2:8" ht="15" customHeight="1">
      <c r="B11" s="466"/>
      <c r="C11" s="10" t="s">
        <v>4</v>
      </c>
      <c r="D11" s="232">
        <v>11.939928550070034</v>
      </c>
      <c r="E11" s="232">
        <v>22.50920665397145</v>
      </c>
      <c r="F11" s="232">
        <v>25.17559528493414</v>
      </c>
      <c r="G11" s="232">
        <v>26.637210619914704</v>
      </c>
      <c r="H11" s="232">
        <v>13.738058891109677</v>
      </c>
    </row>
    <row r="12" spans="2:8" ht="15" customHeight="1">
      <c r="B12" s="467"/>
      <c r="C12" s="11" t="s">
        <v>70</v>
      </c>
      <c r="D12" s="232">
        <v>10.46421440873158</v>
      </c>
      <c r="E12" s="232">
        <v>23.423734040545792</v>
      </c>
      <c r="F12" s="232">
        <v>26.64470757119684</v>
      </c>
      <c r="G12" s="232">
        <v>26.06471566175897</v>
      </c>
      <c r="H12" s="232">
        <v>13.40262831776682</v>
      </c>
    </row>
    <row r="13" spans="2:8" ht="15" customHeight="1">
      <c r="B13" s="466" t="s">
        <v>20</v>
      </c>
      <c r="C13" s="135" t="s">
        <v>55</v>
      </c>
      <c r="D13" s="234">
        <v>25.33440359608284</v>
      </c>
      <c r="E13" s="234">
        <v>23.79210146090865</v>
      </c>
      <c r="F13" s="234">
        <v>23.462674586611012</v>
      </c>
      <c r="G13" s="234">
        <v>22.10691924867555</v>
      </c>
      <c r="H13" s="234">
        <v>5.303901107721946</v>
      </c>
    </row>
    <row r="14" spans="2:8" ht="15" customHeight="1">
      <c r="B14" s="467"/>
      <c r="C14" s="10" t="s">
        <v>16</v>
      </c>
      <c r="D14" s="232">
        <v>4.193374310646643</v>
      </c>
      <c r="E14" s="232">
        <v>13.346144227858431</v>
      </c>
      <c r="F14" s="232">
        <v>25.311607460152413</v>
      </c>
      <c r="G14" s="232">
        <v>42.96036958553246</v>
      </c>
      <c r="H14" s="232">
        <v>14.188504415810046</v>
      </c>
    </row>
    <row r="15" spans="2:8" ht="15" customHeight="1">
      <c r="B15" s="467"/>
      <c r="C15" s="10" t="s">
        <v>44</v>
      </c>
      <c r="D15" s="232">
        <v>11.576308249132861</v>
      </c>
      <c r="E15" s="232">
        <v>30.342331473382593</v>
      </c>
      <c r="F15" s="232">
        <v>31.673201628713617</v>
      </c>
      <c r="G15" s="232">
        <v>22.96599306288644</v>
      </c>
      <c r="H15" s="232">
        <v>3.4421655858844815</v>
      </c>
    </row>
    <row r="16" spans="2:8" ht="15" customHeight="1">
      <c r="B16" s="467"/>
      <c r="C16" s="10" t="s">
        <v>92</v>
      </c>
      <c r="D16" s="232">
        <v>13.838600797790734</v>
      </c>
      <c r="E16" s="232">
        <v>23.028536360846886</v>
      </c>
      <c r="F16" s="232">
        <v>25.268487266032523</v>
      </c>
      <c r="G16" s="232">
        <v>33.13899969315741</v>
      </c>
      <c r="H16" s="232">
        <v>4.725375882172445</v>
      </c>
    </row>
    <row r="17" spans="2:8" ht="15" customHeight="1">
      <c r="B17" s="467"/>
      <c r="C17" s="53" t="s">
        <v>29</v>
      </c>
      <c r="D17" s="232">
        <v>12.18034993270525</v>
      </c>
      <c r="E17" s="232">
        <v>31.538806639748767</v>
      </c>
      <c r="F17" s="232">
        <v>33.58008075370121</v>
      </c>
      <c r="G17" s="232">
        <v>16.980708838043963</v>
      </c>
      <c r="H17" s="232">
        <v>5.720053835800807</v>
      </c>
    </row>
    <row r="18" spans="2:8" ht="14.25" customHeight="1">
      <c r="B18" s="467"/>
      <c r="C18" s="10" t="s">
        <v>4</v>
      </c>
      <c r="D18" s="232">
        <v>28.22705447268885</v>
      </c>
      <c r="E18" s="232">
        <v>24.936064370438597</v>
      </c>
      <c r="F18" s="232">
        <v>21.861543712334083</v>
      </c>
      <c r="G18" s="232">
        <v>19.85861693324045</v>
      </c>
      <c r="H18" s="232">
        <v>5.116720511298022</v>
      </c>
    </row>
    <row r="19" spans="2:8" ht="15" customHeight="1">
      <c r="B19" s="467"/>
      <c r="C19" s="11" t="s">
        <v>70</v>
      </c>
      <c r="D19" s="232">
        <v>32.21491978053024</v>
      </c>
      <c r="E19" s="232">
        <v>24.431252137451118</v>
      </c>
      <c r="F19" s="232">
        <v>22.383016371016907</v>
      </c>
      <c r="G19" s="232">
        <v>17.653115846133257</v>
      </c>
      <c r="H19" s="232">
        <v>3.3176958648684813</v>
      </c>
    </row>
    <row r="20" spans="3:8" ht="11.25">
      <c r="C20" s="20"/>
      <c r="D20" s="54"/>
      <c r="E20" s="54"/>
      <c r="F20" s="54"/>
      <c r="G20" s="54"/>
      <c r="H20" s="54"/>
    </row>
    <row r="21" spans="3:8" ht="11.25">
      <c r="C21" s="20"/>
      <c r="D21" s="54"/>
      <c r="E21" s="54"/>
      <c r="F21" s="54"/>
      <c r="G21" s="54"/>
      <c r="H21" s="54"/>
    </row>
    <row r="22" spans="4:8" ht="11.25">
      <c r="D22" s="19"/>
      <c r="E22" s="19"/>
      <c r="F22" s="19"/>
      <c r="G22" s="19"/>
      <c r="H22" s="19"/>
    </row>
    <row r="26" ht="11.25">
      <c r="B26" s="29"/>
    </row>
    <row r="31" ht="11.25">
      <c r="B31" s="4"/>
    </row>
    <row r="32" ht="11.25">
      <c r="B32" s="4"/>
    </row>
    <row r="33" spans="3:8" ht="11.25">
      <c r="C33" s="20"/>
      <c r="D33" s="4"/>
      <c r="E33" s="4"/>
      <c r="F33" s="4"/>
      <c r="G33" s="4"/>
      <c r="H33" s="4"/>
    </row>
    <row r="34" spans="3:8" ht="11.25">
      <c r="C34" s="4"/>
      <c r="D34" s="4"/>
      <c r="E34" s="4"/>
      <c r="F34" s="4"/>
      <c r="G34" s="4"/>
      <c r="H34" s="4"/>
    </row>
  </sheetData>
  <sheetProtection/>
  <mergeCells count="3">
    <mergeCell ref="B13:B19"/>
    <mergeCell ref="B6:B12"/>
    <mergeCell ref="B1:H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B1:N42"/>
  <sheetViews>
    <sheetView zoomScalePageLayoutView="0" workbookViewId="0" topLeftCell="A1">
      <selection activeCell="A1" sqref="A1"/>
    </sheetView>
  </sheetViews>
  <sheetFormatPr defaultColWidth="11.421875" defaultRowHeight="12.75"/>
  <cols>
    <col min="1" max="1" width="3.7109375" style="2" customWidth="1"/>
    <col min="2" max="2" width="17.00390625" style="2" customWidth="1"/>
    <col min="3" max="11" width="7.421875" style="2" customWidth="1"/>
    <col min="12" max="14" width="7.7109375" style="2" customWidth="1"/>
    <col min="15" max="16384" width="11.421875" style="2" customWidth="1"/>
  </cols>
  <sheetData>
    <row r="1" spans="2:8" ht="33.75" customHeight="1">
      <c r="B1" s="1" t="s">
        <v>251</v>
      </c>
      <c r="H1" s="4"/>
    </row>
    <row r="2" spans="2:14" ht="15" customHeight="1">
      <c r="B2" s="1"/>
      <c r="C2" s="4"/>
      <c r="G2" s="25"/>
      <c r="H2" s="25"/>
      <c r="I2" s="90"/>
      <c r="N2" s="90" t="s">
        <v>68</v>
      </c>
    </row>
    <row r="3" spans="2:14" s="3" customFormat="1" ht="15" customHeight="1">
      <c r="B3" s="133" t="s">
        <v>62</v>
      </c>
      <c r="C3" s="133">
        <v>2006</v>
      </c>
      <c r="D3" s="133">
        <v>2007</v>
      </c>
      <c r="E3" s="133">
        <v>2008</v>
      </c>
      <c r="F3" s="133">
        <v>2009</v>
      </c>
      <c r="G3" s="133">
        <v>2010</v>
      </c>
      <c r="H3" s="133">
        <v>2011</v>
      </c>
      <c r="I3" s="133">
        <v>2012</v>
      </c>
      <c r="J3" s="133">
        <v>2013</v>
      </c>
      <c r="K3" s="133">
        <v>2014</v>
      </c>
      <c r="L3" s="133">
        <v>2015</v>
      </c>
      <c r="M3" s="133">
        <v>2016</v>
      </c>
      <c r="N3" s="133">
        <v>2017</v>
      </c>
    </row>
    <row r="4" spans="2:14" ht="15" customHeight="1">
      <c r="B4" s="11" t="s">
        <v>21</v>
      </c>
      <c r="C4" s="352">
        <v>14.201982959057899</v>
      </c>
      <c r="D4" s="352">
        <v>14.303824969009188</v>
      </c>
      <c r="E4" s="352">
        <v>12</v>
      </c>
      <c r="F4" s="352">
        <v>15.322499187347226</v>
      </c>
      <c r="G4" s="352">
        <v>18.81219837341242</v>
      </c>
      <c r="H4" s="352">
        <v>24.38299605952817</v>
      </c>
      <c r="I4" s="352">
        <v>23.088041242542783</v>
      </c>
      <c r="J4" s="352">
        <v>24.504848122788474</v>
      </c>
      <c r="K4" s="352">
        <v>26.095808196000842</v>
      </c>
      <c r="L4" s="352">
        <v>26.11379252788828</v>
      </c>
      <c r="M4" s="352">
        <v>25.963890862173905</v>
      </c>
      <c r="N4" s="352">
        <v>25.33440359608284</v>
      </c>
    </row>
    <row r="5" spans="2:14" ht="15" customHeight="1">
      <c r="B5" s="11" t="s">
        <v>50</v>
      </c>
      <c r="C5" s="353">
        <v>22.722454010658673</v>
      </c>
      <c r="D5" s="353">
        <v>23.921072473769634</v>
      </c>
      <c r="E5" s="353">
        <v>25</v>
      </c>
      <c r="F5" s="353">
        <v>25.34099277703195</v>
      </c>
      <c r="G5" s="353">
        <v>24.52013599677576</v>
      </c>
      <c r="H5" s="353">
        <v>26.91486047443144</v>
      </c>
      <c r="I5" s="353">
        <v>26.315673980274035</v>
      </c>
      <c r="J5" s="353">
        <v>25.55290044881516</v>
      </c>
      <c r="K5" s="353">
        <v>23.8674520689769</v>
      </c>
      <c r="L5" s="353">
        <v>24.07919993323504</v>
      </c>
      <c r="M5" s="353">
        <v>23.411599751111776</v>
      </c>
      <c r="N5" s="353">
        <v>23.79210146090865</v>
      </c>
    </row>
    <row r="6" spans="2:14" ht="15" customHeight="1">
      <c r="B6" s="11" t="s">
        <v>51</v>
      </c>
      <c r="C6" s="352">
        <v>27.544012850782153</v>
      </c>
      <c r="D6" s="352">
        <v>30.778156909353477</v>
      </c>
      <c r="E6" s="352">
        <v>28.999999999999996</v>
      </c>
      <c r="F6" s="352">
        <v>29.46816696754715</v>
      </c>
      <c r="G6" s="352">
        <v>29.063007016854918</v>
      </c>
      <c r="H6" s="352">
        <v>24.969445081599606</v>
      </c>
      <c r="I6" s="352">
        <v>24.601574683351718</v>
      </c>
      <c r="J6" s="352">
        <v>24.68314875235513</v>
      </c>
      <c r="K6" s="352">
        <v>24.301206765669974</v>
      </c>
      <c r="L6" s="352">
        <v>23.435022394080175</v>
      </c>
      <c r="M6" s="352">
        <v>23.741868323208827</v>
      </c>
      <c r="N6" s="352">
        <v>23.462674586611012</v>
      </c>
    </row>
    <row r="7" spans="2:14" ht="15" customHeight="1">
      <c r="B7" s="11" t="s">
        <v>52</v>
      </c>
      <c r="C7" s="352">
        <v>30.81312820955112</v>
      </c>
      <c r="D7" s="352">
        <v>27.577604825620778</v>
      </c>
      <c r="E7" s="352">
        <v>28.999999999999996</v>
      </c>
      <c r="F7" s="352">
        <v>25.65319836257353</v>
      </c>
      <c r="G7" s="352">
        <v>23.133299575268428</v>
      </c>
      <c r="H7" s="352">
        <v>18.401250269602222</v>
      </c>
      <c r="I7" s="352">
        <v>19.576602698203246</v>
      </c>
      <c r="J7" s="352">
        <v>20.6528498996676</v>
      </c>
      <c r="K7" s="352">
        <v>20.964578726390595</v>
      </c>
      <c r="L7" s="352">
        <v>19.622638885025175</v>
      </c>
      <c r="M7" s="352">
        <v>21.010201365494392</v>
      </c>
      <c r="N7" s="352">
        <v>22.10691924867555</v>
      </c>
    </row>
    <row r="8" spans="2:14" ht="15" customHeight="1">
      <c r="B8" s="11" t="s">
        <v>17</v>
      </c>
      <c r="C8" s="352">
        <v>4.718421969950157</v>
      </c>
      <c r="D8" s="352">
        <v>3.4193408222469293</v>
      </c>
      <c r="E8" s="352">
        <v>5</v>
      </c>
      <c r="F8" s="352">
        <v>4.215142705500144</v>
      </c>
      <c r="G8" s="352">
        <v>4.471359037688468</v>
      </c>
      <c r="H8" s="352">
        <v>5.331448114838564</v>
      </c>
      <c r="I8" s="352">
        <v>6.41810739562822</v>
      </c>
      <c r="J8" s="352">
        <v>4.606252776373635</v>
      </c>
      <c r="K8" s="352">
        <v>4.770954242961692</v>
      </c>
      <c r="L8" s="352">
        <v>6.74934625977133</v>
      </c>
      <c r="M8" s="352">
        <v>5.872439698011099</v>
      </c>
      <c r="N8" s="352">
        <v>5.303901107721946</v>
      </c>
    </row>
    <row r="9" ht="11.25">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2:8" ht="11.25">
      <c r="B23" s="1"/>
      <c r="C23" s="4"/>
      <c r="H23" s="4"/>
    </row>
    <row r="24" spans="3:8" ht="11.25">
      <c r="C24" s="4"/>
      <c r="H24" s="4"/>
    </row>
    <row r="25" spans="3:8" ht="11.25">
      <c r="C25" s="4"/>
      <c r="H25" s="4"/>
    </row>
    <row r="26" ht="11.25">
      <c r="H26" s="4"/>
    </row>
    <row r="27" ht="11.25">
      <c r="H27" s="4"/>
    </row>
    <row r="28" spans="8:10" ht="11.25">
      <c r="H28" s="4"/>
      <c r="I28" s="52"/>
      <c r="J28" s="23"/>
    </row>
    <row r="29" spans="8:10" ht="11.25">
      <c r="H29" s="4"/>
      <c r="I29" s="52"/>
      <c r="J29" s="23"/>
    </row>
    <row r="30" spans="8:10" ht="11.25">
      <c r="H30" s="4"/>
      <c r="I30" s="52"/>
      <c r="J30" s="23"/>
    </row>
    <row r="31" spans="9:10" ht="11.25">
      <c r="I31" s="52"/>
      <c r="J31" s="23"/>
    </row>
    <row r="32" spans="9:10" ht="11.25">
      <c r="I32" s="52"/>
      <c r="J32" s="23"/>
    </row>
    <row r="35" ht="11.25">
      <c r="C35" s="14"/>
    </row>
    <row r="42" spans="4:8" ht="11.25">
      <c r="D42" s="23"/>
      <c r="E42" s="23"/>
      <c r="F42" s="23"/>
      <c r="G42" s="23"/>
      <c r="H42" s="23"/>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FFFF00"/>
  </sheetPr>
  <dimension ref="B1:K65"/>
  <sheetViews>
    <sheetView zoomScalePageLayoutView="0" workbookViewId="0" topLeftCell="A1">
      <selection activeCell="A1" sqref="A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253</v>
      </c>
    </row>
    <row r="2" ht="10.5" customHeight="1">
      <c r="B2" s="1"/>
    </row>
    <row r="3" ht="11.25">
      <c r="D3" s="51" t="s">
        <v>68</v>
      </c>
    </row>
    <row r="4" spans="2:4" s="1" customFormat="1" ht="15" customHeight="1">
      <c r="B4" s="210"/>
      <c r="C4" s="133" t="s">
        <v>22</v>
      </c>
      <c r="D4" s="133" t="s">
        <v>23</v>
      </c>
    </row>
    <row r="5" spans="2:4" ht="15" customHeight="1">
      <c r="B5" s="11" t="s">
        <v>16</v>
      </c>
      <c r="C5" s="123">
        <v>52.380271039191804</v>
      </c>
      <c r="D5" s="123">
        <v>47.61972896080819</v>
      </c>
    </row>
    <row r="6" spans="2:4" ht="15" customHeight="1">
      <c r="B6" s="11" t="s">
        <v>29</v>
      </c>
      <c r="C6" s="123">
        <v>34.9280863899087</v>
      </c>
      <c r="D6" s="123">
        <v>65.0719136100913</v>
      </c>
    </row>
    <row r="7" spans="2:4" ht="15" customHeight="1">
      <c r="B7" s="11" t="s">
        <v>30</v>
      </c>
      <c r="C7" s="123">
        <v>91.83659476434048</v>
      </c>
      <c r="D7" s="123">
        <v>8.16340523565953</v>
      </c>
    </row>
    <row r="8" spans="2:4" ht="15" customHeight="1">
      <c r="B8" s="11" t="s">
        <v>31</v>
      </c>
      <c r="C8" s="123">
        <v>67.38242827081146</v>
      </c>
      <c r="D8" s="123">
        <v>32.61757172918854</v>
      </c>
    </row>
    <row r="9" spans="2:4" ht="15" customHeight="1">
      <c r="B9" s="11" t="s">
        <v>81</v>
      </c>
      <c r="C9" s="123">
        <v>76.01493365054614</v>
      </c>
      <c r="D9" s="123">
        <v>23.985066349453852</v>
      </c>
    </row>
    <row r="10" spans="2:4" ht="15" customHeight="1">
      <c r="B10" s="11" t="s">
        <v>4</v>
      </c>
      <c r="C10" s="123">
        <v>61.167976401023694</v>
      </c>
      <c r="D10" s="123">
        <v>38.832023598976306</v>
      </c>
    </row>
    <row r="11" spans="2:4" ht="15" customHeight="1">
      <c r="B11" s="11" t="s">
        <v>70</v>
      </c>
      <c r="C11" s="123">
        <v>56.24566441768049</v>
      </c>
      <c r="D11" s="123">
        <v>43.75433558231951</v>
      </c>
    </row>
    <row r="12" spans="2:4" ht="15" customHeight="1">
      <c r="B12" s="11" t="s">
        <v>93</v>
      </c>
      <c r="C12" s="123">
        <v>64.10377809660449</v>
      </c>
      <c r="D12" s="123">
        <v>35.89622190339551</v>
      </c>
    </row>
    <row r="13" spans="2:4" ht="15" customHeight="1">
      <c r="B13" s="240" t="s">
        <v>156</v>
      </c>
      <c r="C13" s="123">
        <v>57.38742968227384</v>
      </c>
      <c r="D13" s="123">
        <v>42.61257031772617</v>
      </c>
    </row>
    <row r="14" ht="15" customHeight="1"/>
    <row r="27" ht="11.25">
      <c r="F27" s="4"/>
    </row>
    <row r="28" ht="11.25">
      <c r="F28" s="4"/>
    </row>
    <row r="29" ht="11.25">
      <c r="F29" s="4"/>
    </row>
    <row r="30" ht="11.25">
      <c r="F30" s="4"/>
    </row>
    <row r="31" ht="11.25">
      <c r="F31" s="4"/>
    </row>
    <row r="32" ht="11.25">
      <c r="F32" s="4"/>
    </row>
    <row r="33" ht="11.25">
      <c r="F33" s="4"/>
    </row>
    <row r="34" ht="11.25">
      <c r="F34" s="4"/>
    </row>
    <row r="35" ht="11.25">
      <c r="F35" s="4"/>
    </row>
    <row r="36" ht="11.25">
      <c r="F36" s="4"/>
    </row>
    <row r="38" spans="2:6" ht="11.25">
      <c r="B38" s="4"/>
      <c r="C38" s="4"/>
      <c r="D38" s="4"/>
      <c r="E38" s="4"/>
      <c r="F38" s="4"/>
    </row>
    <row r="39" spans="2:6" ht="11.25">
      <c r="B39" s="4"/>
      <c r="C39" s="4"/>
      <c r="D39" s="4"/>
      <c r="E39" s="4"/>
      <c r="F39" s="4"/>
    </row>
    <row r="40" spans="2:6" ht="11.25">
      <c r="B40" s="4"/>
      <c r="C40" s="4"/>
      <c r="D40" s="4"/>
      <c r="E40" s="4"/>
      <c r="F40" s="4"/>
    </row>
    <row r="41" spans="2:6" ht="11.25">
      <c r="B41" s="4"/>
      <c r="C41" s="4"/>
      <c r="D41" s="4"/>
      <c r="E41" s="4"/>
      <c r="F41" s="4"/>
    </row>
    <row r="42" spans="2:6" ht="11.25">
      <c r="B42" s="27"/>
      <c r="C42" s="4"/>
      <c r="D42" s="4"/>
      <c r="E42" s="4"/>
      <c r="F42" s="4"/>
    </row>
    <row r="43" spans="2:6" ht="11.25">
      <c r="B43" s="4"/>
      <c r="C43" s="47"/>
      <c r="D43" s="47"/>
      <c r="E43" s="47"/>
      <c r="F43" s="4"/>
    </row>
    <row r="44" spans="2:11" ht="11.25">
      <c r="B44" s="4"/>
      <c r="C44" s="47"/>
      <c r="D44" s="47"/>
      <c r="E44" s="47"/>
      <c r="F44" s="4"/>
      <c r="I44" s="3"/>
      <c r="J44" s="14"/>
      <c r="K44" s="14"/>
    </row>
    <row r="45" spans="2:11" ht="11.25">
      <c r="B45" s="4"/>
      <c r="C45" s="47"/>
      <c r="D45" s="47"/>
      <c r="E45" s="47"/>
      <c r="F45" s="4"/>
      <c r="I45" s="3"/>
      <c r="J45" s="14"/>
      <c r="K45" s="14"/>
    </row>
    <row r="46" spans="2:11" ht="11.25">
      <c r="B46" s="4"/>
      <c r="C46" s="47"/>
      <c r="D46" s="47"/>
      <c r="E46" s="47"/>
      <c r="F46" s="4"/>
      <c r="I46" s="3"/>
      <c r="J46" s="14"/>
      <c r="K46" s="14"/>
    </row>
    <row r="47" spans="2:11" ht="11.25">
      <c r="B47" s="4"/>
      <c r="C47" s="47"/>
      <c r="D47" s="47"/>
      <c r="E47" s="47"/>
      <c r="F47" s="4"/>
      <c r="I47" s="3"/>
      <c r="J47" s="14"/>
      <c r="K47" s="14"/>
    </row>
    <row r="48" spans="2:11" ht="11.25">
      <c r="B48" s="4"/>
      <c r="C48" s="47"/>
      <c r="D48" s="47"/>
      <c r="E48" s="47"/>
      <c r="F48" s="4"/>
      <c r="I48" s="3"/>
      <c r="J48" s="14"/>
      <c r="K48" s="14"/>
    </row>
    <row r="49" spans="2:11" ht="11.25">
      <c r="B49" s="4"/>
      <c r="C49" s="47"/>
      <c r="D49" s="47"/>
      <c r="E49" s="47"/>
      <c r="F49" s="4"/>
      <c r="I49" s="3"/>
      <c r="J49" s="14"/>
      <c r="K49" s="14"/>
    </row>
    <row r="50" spans="2:11" ht="11.25">
      <c r="B50" s="4"/>
      <c r="C50" s="47"/>
      <c r="D50" s="47"/>
      <c r="E50" s="47"/>
      <c r="F50" s="4"/>
      <c r="I50" s="3"/>
      <c r="J50" s="14"/>
      <c r="K50" s="14"/>
    </row>
    <row r="51" spans="2:11" ht="11.25">
      <c r="B51" s="4"/>
      <c r="C51" s="47"/>
      <c r="D51" s="47"/>
      <c r="E51" s="47"/>
      <c r="F51" s="4"/>
      <c r="I51" s="3"/>
      <c r="J51" s="14"/>
      <c r="K51" s="14"/>
    </row>
    <row r="52" spans="2:11" ht="11.25">
      <c r="B52" s="4"/>
      <c r="C52" s="4"/>
      <c r="D52" s="4"/>
      <c r="E52" s="4"/>
      <c r="F52" s="4"/>
      <c r="I52" s="3"/>
      <c r="J52" s="14"/>
      <c r="K52" s="14"/>
    </row>
    <row r="55" spans="9:11" ht="11.25">
      <c r="I55" s="3"/>
      <c r="J55" s="14"/>
      <c r="K55" s="14"/>
    </row>
    <row r="56" spans="4:6" ht="11.25">
      <c r="D56" s="50"/>
      <c r="E56" s="14"/>
      <c r="F56" s="14"/>
    </row>
    <row r="57" spans="4:6" ht="11.25">
      <c r="D57" s="50"/>
      <c r="E57" s="14"/>
      <c r="F57" s="14"/>
    </row>
    <row r="58" spans="4:6" ht="11.25">
      <c r="D58" s="50"/>
      <c r="E58" s="14"/>
      <c r="F58" s="14"/>
    </row>
    <row r="59" spans="4:6" ht="11.25">
      <c r="D59" s="50"/>
      <c r="E59" s="14"/>
      <c r="F59" s="14"/>
    </row>
    <row r="60" spans="4:6" ht="11.25">
      <c r="D60" s="50"/>
      <c r="E60" s="14"/>
      <c r="F60" s="14"/>
    </row>
    <row r="61" spans="4:11" ht="11.25">
      <c r="D61" s="50"/>
      <c r="E61" s="14"/>
      <c r="F61" s="14"/>
      <c r="I61" s="3"/>
      <c r="J61" s="14"/>
      <c r="K61" s="14"/>
    </row>
    <row r="62" spans="4:6" ht="11.25">
      <c r="D62" s="50"/>
      <c r="E62" s="14"/>
      <c r="F62" s="14"/>
    </row>
    <row r="63" spans="4:11" ht="11.25">
      <c r="D63" s="50"/>
      <c r="E63" s="14"/>
      <c r="F63" s="14"/>
      <c r="I63" s="3"/>
      <c r="J63" s="14"/>
      <c r="K63" s="14"/>
    </row>
    <row r="64" spans="4:6" ht="11.25">
      <c r="D64" s="50"/>
      <c r="E64" s="14"/>
      <c r="F64" s="14"/>
    </row>
    <row r="65" spans="4:6" ht="11.25">
      <c r="D65" s="50"/>
      <c r="E65" s="14"/>
      <c r="F65" s="14"/>
    </row>
    <row r="66" ht="12.75" customHeight="1"/>
    <row r="72"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B1:AR31"/>
  <sheetViews>
    <sheetView zoomScalePageLayoutView="0" workbookViewId="0" topLeftCell="A1">
      <selection activeCell="A1" sqref="A1"/>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6.140625" style="2" customWidth="1"/>
    <col min="11" max="11" width="8.57421875" style="2" customWidth="1"/>
    <col min="12" max="12" width="8.28125" style="2" customWidth="1"/>
    <col min="13" max="19" width="7.00390625" style="2" customWidth="1"/>
    <col min="20" max="20" width="8.421875" style="2" customWidth="1"/>
    <col min="21" max="23" width="9.00390625" style="2" customWidth="1"/>
    <col min="24" max="24" width="12.7109375" style="2" customWidth="1"/>
    <col min="25" max="30" width="6.140625" style="2" customWidth="1"/>
    <col min="31" max="31" width="10.00390625" style="2" customWidth="1"/>
    <col min="32" max="33" width="7.00390625" style="2" customWidth="1"/>
    <col min="34" max="34" width="12.7109375" style="2" customWidth="1"/>
    <col min="35" max="39" width="7.00390625" style="2" customWidth="1"/>
    <col min="40" max="40" width="10.140625" style="2" customWidth="1"/>
    <col min="41" max="16384" width="11.421875" style="2" customWidth="1"/>
  </cols>
  <sheetData>
    <row r="1" ht="11.25">
      <c r="B1" s="1" t="s">
        <v>255</v>
      </c>
    </row>
    <row r="3" spans="2:44" ht="41.25" customHeight="1">
      <c r="B3" s="425"/>
      <c r="C3" s="477" t="s">
        <v>83</v>
      </c>
      <c r="D3" s="471"/>
      <c r="E3" s="471"/>
      <c r="F3" s="471"/>
      <c r="G3" s="471"/>
      <c r="H3" s="471"/>
      <c r="I3" s="471"/>
      <c r="J3" s="471"/>
      <c r="K3" s="471"/>
      <c r="L3" s="478"/>
      <c r="M3" s="477" t="s">
        <v>84</v>
      </c>
      <c r="N3" s="471"/>
      <c r="O3" s="471"/>
      <c r="P3" s="471"/>
      <c r="Q3" s="471"/>
      <c r="R3" s="471"/>
      <c r="S3" s="471"/>
      <c r="T3" s="471"/>
      <c r="U3" s="471"/>
      <c r="V3" s="471"/>
      <c r="W3" s="472"/>
      <c r="X3" s="468" t="s">
        <v>102</v>
      </c>
      <c r="Y3" s="470" t="s">
        <v>85</v>
      </c>
      <c r="Z3" s="471"/>
      <c r="AA3" s="471"/>
      <c r="AB3" s="471"/>
      <c r="AC3" s="471"/>
      <c r="AD3" s="471"/>
      <c r="AE3" s="471"/>
      <c r="AF3" s="471"/>
      <c r="AG3" s="472"/>
      <c r="AH3" s="472" t="s">
        <v>133</v>
      </c>
      <c r="AI3" s="470" t="s">
        <v>132</v>
      </c>
      <c r="AJ3" s="471"/>
      <c r="AK3" s="471"/>
      <c r="AL3" s="471"/>
      <c r="AM3" s="471"/>
      <c r="AN3" s="471"/>
      <c r="AO3" s="471"/>
      <c r="AP3" s="471"/>
      <c r="AQ3" s="472"/>
      <c r="AR3" s="472" t="s">
        <v>134</v>
      </c>
    </row>
    <row r="4" spans="2:44" ht="86.25" customHeight="1">
      <c r="B4" s="425"/>
      <c r="C4" s="479"/>
      <c r="D4" s="474"/>
      <c r="E4" s="474"/>
      <c r="F4" s="474"/>
      <c r="G4" s="474"/>
      <c r="H4" s="474"/>
      <c r="I4" s="474"/>
      <c r="J4" s="474"/>
      <c r="K4" s="474"/>
      <c r="L4" s="480"/>
      <c r="M4" s="479"/>
      <c r="N4" s="474"/>
      <c r="O4" s="474"/>
      <c r="P4" s="474"/>
      <c r="Q4" s="474"/>
      <c r="R4" s="474"/>
      <c r="S4" s="474"/>
      <c r="T4" s="474"/>
      <c r="U4" s="474"/>
      <c r="V4" s="474"/>
      <c r="W4" s="475"/>
      <c r="X4" s="469"/>
      <c r="Y4" s="473"/>
      <c r="Z4" s="474"/>
      <c r="AA4" s="474"/>
      <c r="AB4" s="474"/>
      <c r="AC4" s="474"/>
      <c r="AD4" s="474"/>
      <c r="AE4" s="474"/>
      <c r="AF4" s="474"/>
      <c r="AG4" s="475"/>
      <c r="AH4" s="476"/>
      <c r="AI4" s="473"/>
      <c r="AJ4" s="474"/>
      <c r="AK4" s="474"/>
      <c r="AL4" s="474"/>
      <c r="AM4" s="474"/>
      <c r="AN4" s="474"/>
      <c r="AO4" s="474"/>
      <c r="AP4" s="474"/>
      <c r="AQ4" s="475"/>
      <c r="AR4" s="476"/>
    </row>
    <row r="5" spans="2:44" ht="56.25" customHeight="1">
      <c r="B5" s="96"/>
      <c r="C5" s="111">
        <v>2009</v>
      </c>
      <c r="D5" s="111">
        <v>2010</v>
      </c>
      <c r="E5" s="111">
        <v>2011</v>
      </c>
      <c r="F5" s="111">
        <v>2012</v>
      </c>
      <c r="G5" s="111">
        <v>2013</v>
      </c>
      <c r="H5" s="111">
        <v>2014</v>
      </c>
      <c r="I5" s="111">
        <v>2015</v>
      </c>
      <c r="J5" s="111">
        <v>2016</v>
      </c>
      <c r="K5" s="111">
        <v>2017</v>
      </c>
      <c r="L5" s="111" t="s">
        <v>200</v>
      </c>
      <c r="M5" s="258">
        <v>2009</v>
      </c>
      <c r="N5" s="258">
        <v>2010</v>
      </c>
      <c r="O5" s="258">
        <v>2011</v>
      </c>
      <c r="P5" s="258">
        <v>2012</v>
      </c>
      <c r="Q5" s="111">
        <v>2013</v>
      </c>
      <c r="R5" s="111">
        <v>2014</v>
      </c>
      <c r="S5" s="111">
        <v>2015</v>
      </c>
      <c r="T5" s="111">
        <v>2016</v>
      </c>
      <c r="U5" s="111">
        <v>2017</v>
      </c>
      <c r="V5" s="191" t="s">
        <v>148</v>
      </c>
      <c r="W5" s="366" t="s">
        <v>201</v>
      </c>
      <c r="X5" s="113">
        <v>2017</v>
      </c>
      <c r="Y5" s="191">
        <v>2009</v>
      </c>
      <c r="Z5" s="111">
        <v>2010</v>
      </c>
      <c r="AA5" s="111">
        <v>2011</v>
      </c>
      <c r="AB5" s="111">
        <v>2012</v>
      </c>
      <c r="AC5" s="111">
        <v>2013</v>
      </c>
      <c r="AD5" s="111">
        <v>2014</v>
      </c>
      <c r="AE5" s="111">
        <v>2015</v>
      </c>
      <c r="AF5" s="111">
        <v>2016</v>
      </c>
      <c r="AG5" s="187">
        <v>2017</v>
      </c>
      <c r="AH5" s="112">
        <v>2017</v>
      </c>
      <c r="AI5" s="191">
        <v>2009</v>
      </c>
      <c r="AJ5" s="111">
        <v>2010</v>
      </c>
      <c r="AK5" s="111">
        <v>2011</v>
      </c>
      <c r="AL5" s="111">
        <v>2012</v>
      </c>
      <c r="AM5" s="111">
        <v>2013</v>
      </c>
      <c r="AN5" s="111">
        <v>2014</v>
      </c>
      <c r="AO5" s="111">
        <v>2015</v>
      </c>
      <c r="AP5" s="111">
        <v>2016</v>
      </c>
      <c r="AQ5" s="187">
        <v>2017</v>
      </c>
      <c r="AR5" s="112">
        <v>2017</v>
      </c>
    </row>
    <row r="6" spans="2:44" ht="21.75" customHeight="1">
      <c r="B6" s="422" t="s">
        <v>234</v>
      </c>
      <c r="C6" s="180">
        <v>805.47</v>
      </c>
      <c r="D6" s="180">
        <v>842.3188428876105</v>
      </c>
      <c r="E6" s="180">
        <v>860.2373881493613</v>
      </c>
      <c r="F6" s="180">
        <v>877.3385329794274</v>
      </c>
      <c r="G6" s="180">
        <v>890.9840443650445</v>
      </c>
      <c r="H6" s="115">
        <v>915.494676932368</v>
      </c>
      <c r="I6" s="115">
        <v>925.5451437001155</v>
      </c>
      <c r="J6" s="115">
        <v>943.779050329256</v>
      </c>
      <c r="K6" s="115">
        <v>957.5184184276544</v>
      </c>
      <c r="L6" s="411">
        <f>(K6/J6-1)*100</f>
        <v>1.4557822716667834</v>
      </c>
      <c r="M6" s="180">
        <v>1519.8337755596112</v>
      </c>
      <c r="N6" s="180">
        <v>1581.1575492919358</v>
      </c>
      <c r="O6" s="180">
        <v>1581.9016439714271</v>
      </c>
      <c r="P6" s="180">
        <v>1614.0005453320027</v>
      </c>
      <c r="Q6" s="180">
        <v>1617.2496922570988</v>
      </c>
      <c r="R6" s="115">
        <v>1596.7522667598244</v>
      </c>
      <c r="S6" s="115">
        <v>1563.427098546939</v>
      </c>
      <c r="T6" s="115">
        <v>1580.9618156952913</v>
      </c>
      <c r="U6" s="115">
        <v>1597.6719352877758</v>
      </c>
      <c r="V6" s="410">
        <f>((T6/S6)/(1+Inflation!E$12)-1)*100</f>
        <v>0.9365046291741175</v>
      </c>
      <c r="W6" s="388">
        <f>((U6/T6)/(1+Inflation!F$12)-1)*100</f>
        <v>0.024424210672502333</v>
      </c>
      <c r="X6" s="418">
        <v>28.499455792584055</v>
      </c>
      <c r="Y6" s="192">
        <v>14.269</v>
      </c>
      <c r="Z6" s="183">
        <v>22.31280516110099</v>
      </c>
      <c r="AA6" s="183">
        <v>22.20007233082909</v>
      </c>
      <c r="AB6" s="183">
        <v>27.69199782698818</v>
      </c>
      <c r="AC6" s="183">
        <v>25.017635522121275</v>
      </c>
      <c r="AD6" s="114">
        <v>35.17707820611617</v>
      </c>
      <c r="AE6" s="114">
        <v>32.799244879266986</v>
      </c>
      <c r="AF6" s="114">
        <v>41.218324150277965</v>
      </c>
      <c r="AG6" s="116">
        <v>58.26112728850136</v>
      </c>
      <c r="AH6" s="116">
        <v>5096.014503217838</v>
      </c>
      <c r="AI6" s="205">
        <v>0.012</v>
      </c>
      <c r="AJ6" s="203">
        <v>0.1804625900182435</v>
      </c>
      <c r="AK6" s="203">
        <v>3.0753770345255584</v>
      </c>
      <c r="AL6" s="203">
        <v>1.518090335590081</v>
      </c>
      <c r="AM6" s="203">
        <v>5.491846248820132</v>
      </c>
      <c r="AN6" s="204">
        <v>0.9694546151460048</v>
      </c>
      <c r="AO6" s="204">
        <v>6.109071795801533</v>
      </c>
      <c r="AP6" s="204">
        <v>7.398941418788597</v>
      </c>
      <c r="AQ6" s="116">
        <v>8.831048106154038</v>
      </c>
      <c r="AR6" s="116">
        <v>6043.605365911527</v>
      </c>
    </row>
    <row r="7" spans="2:44" ht="15" customHeight="1">
      <c r="B7" s="95" t="s">
        <v>16</v>
      </c>
      <c r="C7" s="185">
        <v>1.6580000000000001</v>
      </c>
      <c r="D7" s="181">
        <v>3.839842887610404</v>
      </c>
      <c r="E7" s="181">
        <v>5.721388149361396</v>
      </c>
      <c r="F7" s="181">
        <v>9.12753297942746</v>
      </c>
      <c r="G7" s="181">
        <v>12.017044365044375</v>
      </c>
      <c r="H7" s="40">
        <v>17.081676932367913</v>
      </c>
      <c r="I7" s="40">
        <v>20.779143700115497</v>
      </c>
      <c r="J7" s="40">
        <v>30.975050329256057</v>
      </c>
      <c r="K7" s="40">
        <v>47.09841842765441</v>
      </c>
      <c r="L7" s="412">
        <f aca="true" t="shared" si="0" ref="L7:L21">(K7/J7-1)*100</f>
        <v>52.05275835555228</v>
      </c>
      <c r="M7" s="181">
        <v>2018.6996381182148</v>
      </c>
      <c r="N7" s="181">
        <v>2078.3659082431927</v>
      </c>
      <c r="O7" s="181">
        <v>1859.803538743136</v>
      </c>
      <c r="P7" s="181">
        <v>1345.1305591677506</v>
      </c>
      <c r="Q7" s="181">
        <v>1209.5549874500325</v>
      </c>
      <c r="R7" s="39">
        <v>1288.9863923000332</v>
      </c>
      <c r="S7" s="39">
        <v>1374.342232510288</v>
      </c>
      <c r="T7" s="39">
        <v>1243.469513918327</v>
      </c>
      <c r="U7" s="39">
        <v>1105.0484188084804</v>
      </c>
      <c r="V7" s="385">
        <f>((T7/S7)/(1+Inflation!E$12)-1)*100</f>
        <v>-9.688144385611796</v>
      </c>
      <c r="W7" s="386">
        <f>((U7/T7)/(1+Inflation!F$12)-1)*100</f>
        <v>-12.039842230356768</v>
      </c>
      <c r="X7" s="419">
        <v>6.29976442526801</v>
      </c>
      <c r="Y7" s="189">
        <v>14.269</v>
      </c>
      <c r="Z7" s="185">
        <v>21.881805161100992</v>
      </c>
      <c r="AA7" s="185">
        <v>21.61607233082909</v>
      </c>
      <c r="AB7" s="185">
        <v>27.200997826988182</v>
      </c>
      <c r="AC7" s="185">
        <v>24.382635522121276</v>
      </c>
      <c r="AD7" s="40">
        <v>28.88407820611617</v>
      </c>
      <c r="AE7" s="40">
        <v>31.006244879266994</v>
      </c>
      <c r="AF7" s="40">
        <v>39.700324150277964</v>
      </c>
      <c r="AG7" s="41">
        <v>56.90412728850136</v>
      </c>
      <c r="AH7" s="41">
        <v>5600.58085640342</v>
      </c>
      <c r="AI7" s="206">
        <v>0.012</v>
      </c>
      <c r="AJ7" s="198">
        <v>0.180462590018243</v>
      </c>
      <c r="AK7" s="198">
        <v>3.0753770345255584</v>
      </c>
      <c r="AL7" s="198">
        <v>1.518090335590081</v>
      </c>
      <c r="AM7" s="198">
        <v>5.491846248820132</v>
      </c>
      <c r="AN7" s="201">
        <v>0.9694546151460048</v>
      </c>
      <c r="AO7" s="201">
        <v>2.704071795801533</v>
      </c>
      <c r="AP7" s="201">
        <v>3.902941418788598</v>
      </c>
      <c r="AQ7" s="202">
        <v>5.696048106154037</v>
      </c>
      <c r="AR7" s="41">
        <v>7872.98270837381</v>
      </c>
    </row>
    <row r="8" spans="2:44" ht="30" customHeight="1">
      <c r="B8" s="94" t="s">
        <v>63</v>
      </c>
      <c r="C8" s="185">
        <v>424.176</v>
      </c>
      <c r="D8" s="181">
        <v>448.315</v>
      </c>
      <c r="E8" s="181">
        <v>470.276</v>
      </c>
      <c r="F8" s="181">
        <v>491.3</v>
      </c>
      <c r="G8" s="181">
        <v>509.392</v>
      </c>
      <c r="H8" s="38">
        <v>535.765</v>
      </c>
      <c r="I8" s="38">
        <v>550.124</v>
      </c>
      <c r="J8" s="38">
        <v>567.552</v>
      </c>
      <c r="K8" s="38">
        <v>577.606</v>
      </c>
      <c r="L8" s="412">
        <f t="shared" si="0"/>
        <v>1.771467636445645</v>
      </c>
      <c r="M8" s="181">
        <v>1499.3948974010789</v>
      </c>
      <c r="N8" s="181">
        <v>1534.8473863243478</v>
      </c>
      <c r="O8" s="181">
        <v>1569.881416444811</v>
      </c>
      <c r="P8" s="181">
        <v>1606.5116324038265</v>
      </c>
      <c r="Q8" s="181">
        <v>1616.5532026415806</v>
      </c>
      <c r="R8" s="39">
        <v>1570.549630901608</v>
      </c>
      <c r="S8" s="39">
        <v>1521.4585857006784</v>
      </c>
      <c r="T8" s="39">
        <v>1530.9743160098105</v>
      </c>
      <c r="U8" s="39">
        <v>1575.0760639605544</v>
      </c>
      <c r="V8" s="385">
        <f>((T8/S8)/(1+Inflation!E$12)-1)*100</f>
        <v>0.44129082314772194</v>
      </c>
      <c r="W8" s="386">
        <f>((U8/T8)/(1+Inflation!F$12)-1)*100</f>
        <v>1.829464776792511</v>
      </c>
      <c r="X8" s="419">
        <v>14.037619909585494</v>
      </c>
      <c r="Y8" s="189">
        <v>0</v>
      </c>
      <c r="Z8" s="198">
        <v>0.43100000000000005</v>
      </c>
      <c r="AA8" s="198">
        <v>0.584</v>
      </c>
      <c r="AB8" s="198">
        <v>0.49099999999999994</v>
      </c>
      <c r="AC8" s="198">
        <v>0.635</v>
      </c>
      <c r="AD8" s="199">
        <v>6.293</v>
      </c>
      <c r="AE8" s="199">
        <v>1.782</v>
      </c>
      <c r="AF8" s="199">
        <v>1.4920000000000002</v>
      </c>
      <c r="AG8" s="200">
        <v>1.337</v>
      </c>
      <c r="AH8" s="42">
        <v>3228.6828721017205</v>
      </c>
      <c r="AI8" s="189">
        <v>0</v>
      </c>
      <c r="AJ8" s="185">
        <v>0</v>
      </c>
      <c r="AK8" s="185">
        <v>0</v>
      </c>
      <c r="AL8" s="185">
        <v>0</v>
      </c>
      <c r="AM8" s="185">
        <v>0</v>
      </c>
      <c r="AN8" s="38">
        <v>0</v>
      </c>
      <c r="AO8" s="38">
        <v>3.405</v>
      </c>
      <c r="AP8" s="38">
        <v>3.4959999999999996</v>
      </c>
      <c r="AQ8" s="200">
        <v>3.135</v>
      </c>
      <c r="AR8" s="42">
        <v>3812.757894736842</v>
      </c>
    </row>
    <row r="9" spans="2:44" ht="15" customHeight="1">
      <c r="B9" s="94" t="s">
        <v>0</v>
      </c>
      <c r="C9" s="185">
        <v>379.636</v>
      </c>
      <c r="D9" s="181">
        <v>373.831</v>
      </c>
      <c r="E9" s="181">
        <v>367.888</v>
      </c>
      <c r="F9" s="181">
        <v>360.99</v>
      </c>
      <c r="G9" s="181">
        <v>354.438</v>
      </c>
      <c r="H9" s="38">
        <v>347.638</v>
      </c>
      <c r="I9" s="38">
        <v>339.847</v>
      </c>
      <c r="J9" s="38">
        <v>324.378</v>
      </c>
      <c r="K9" s="38">
        <v>314.355</v>
      </c>
      <c r="L9" s="412">
        <f t="shared" si="0"/>
        <v>-3.089913619295992</v>
      </c>
      <c r="M9" s="181">
        <v>1540.4918848581274</v>
      </c>
      <c r="N9" s="181">
        <v>1597.2347023120074</v>
      </c>
      <c r="O9" s="181">
        <v>1579.067661897099</v>
      </c>
      <c r="P9" s="181">
        <v>1598.3803540264273</v>
      </c>
      <c r="Q9" s="181">
        <v>1615.440062860077</v>
      </c>
      <c r="R9" s="39">
        <v>1626.0796201796122</v>
      </c>
      <c r="S9" s="39">
        <v>1632.9417620282068</v>
      </c>
      <c r="T9" s="39">
        <v>1682.3132456578437</v>
      </c>
      <c r="U9" s="39">
        <v>1654.4055701356747</v>
      </c>
      <c r="V9" s="385">
        <f>((T9/S9)/(1+Inflation!E$12)-1)*100</f>
        <v>2.8349364467084914</v>
      </c>
      <c r="W9" s="386">
        <f>((U9/T9)/(1+Inflation!F$12)-1)*100</f>
        <v>-2.6636731002563585</v>
      </c>
      <c r="X9" s="419">
        <v>7.883600727452217</v>
      </c>
      <c r="Y9" s="189">
        <v>0</v>
      </c>
      <c r="Z9" s="185">
        <v>0</v>
      </c>
      <c r="AA9" s="185">
        <v>0</v>
      </c>
      <c r="AB9" s="185">
        <v>0</v>
      </c>
      <c r="AC9" s="185">
        <v>0</v>
      </c>
      <c r="AD9" s="38">
        <v>0</v>
      </c>
      <c r="AE9" s="38">
        <v>0</v>
      </c>
      <c r="AF9" s="38"/>
      <c r="AG9" s="42"/>
      <c r="AH9" s="141"/>
      <c r="AI9" s="189">
        <v>0</v>
      </c>
      <c r="AJ9" s="185">
        <v>0</v>
      </c>
      <c r="AK9" s="185">
        <v>0</v>
      </c>
      <c r="AL9" s="185">
        <v>0</v>
      </c>
      <c r="AM9" s="185">
        <v>0</v>
      </c>
      <c r="AN9" s="38">
        <v>0</v>
      </c>
      <c r="AO9" s="38">
        <v>0</v>
      </c>
      <c r="AP9" s="38">
        <v>0</v>
      </c>
      <c r="AQ9" s="42">
        <v>0</v>
      </c>
      <c r="AR9" s="141"/>
    </row>
    <row r="10" spans="2:44" ht="15" customHeight="1">
      <c r="B10" s="121" t="s">
        <v>82</v>
      </c>
      <c r="C10" s="188">
        <v>0</v>
      </c>
      <c r="D10" s="182">
        <v>16.333</v>
      </c>
      <c r="E10" s="182">
        <v>16.352</v>
      </c>
      <c r="F10" s="182">
        <v>15.921000000000001</v>
      </c>
      <c r="G10" s="182">
        <v>15.137</v>
      </c>
      <c r="H10" s="43">
        <v>15.009999999999998</v>
      </c>
      <c r="I10" s="43">
        <v>14.795</v>
      </c>
      <c r="J10" s="43">
        <v>20.874</v>
      </c>
      <c r="K10" s="43">
        <v>18.459</v>
      </c>
      <c r="L10" s="413">
        <f t="shared" si="0"/>
        <v>-11.569416498993956</v>
      </c>
      <c r="M10" s="182"/>
      <c r="N10" s="182">
        <v>1020.9859180799608</v>
      </c>
      <c r="O10" s="182">
        <v>1041.2070083170254</v>
      </c>
      <c r="P10" s="182">
        <v>1043.3490986747063</v>
      </c>
      <c r="Q10" s="182">
        <v>1015.1924423597807</v>
      </c>
      <c r="R10" s="44">
        <v>1038.5750832778149</v>
      </c>
      <c r="S10" s="44">
        <v>1013.2267657992566</v>
      </c>
      <c r="T10" s="44">
        <v>960.1453482801571</v>
      </c>
      <c r="U10" s="44">
        <v>988.3721761742239</v>
      </c>
      <c r="V10" s="385">
        <f>((T10/S10)/(1+Inflation!E$12)-1)*100</f>
        <v>-5.412261026630594</v>
      </c>
      <c r="W10" s="386">
        <f>((U10/T10)/(1+Inflation!F$12)-1)*100</f>
        <v>1.8880764280496454</v>
      </c>
      <c r="X10" s="419">
        <v>0.27847073027833424</v>
      </c>
      <c r="Y10" s="190">
        <v>0</v>
      </c>
      <c r="Z10" s="188">
        <v>0</v>
      </c>
      <c r="AA10" s="188">
        <v>0</v>
      </c>
      <c r="AB10" s="188">
        <v>0</v>
      </c>
      <c r="AC10" s="188">
        <v>0</v>
      </c>
      <c r="AD10" s="43">
        <v>0</v>
      </c>
      <c r="AE10" s="43">
        <v>0</v>
      </c>
      <c r="AF10" s="43">
        <v>0.026000000000000002</v>
      </c>
      <c r="AG10" s="193">
        <v>0.02</v>
      </c>
      <c r="AH10" s="45">
        <v>6299.1</v>
      </c>
      <c r="AI10" s="190">
        <v>0</v>
      </c>
      <c r="AJ10" s="188">
        <v>0</v>
      </c>
      <c r="AK10" s="188">
        <v>0</v>
      </c>
      <c r="AL10" s="188">
        <v>0</v>
      </c>
      <c r="AM10" s="188">
        <v>0</v>
      </c>
      <c r="AN10" s="43">
        <v>0</v>
      </c>
      <c r="AO10" s="43">
        <v>0</v>
      </c>
      <c r="AP10" s="43">
        <v>0</v>
      </c>
      <c r="AQ10" s="193">
        <v>0</v>
      </c>
      <c r="AR10" s="45"/>
    </row>
    <row r="11" spans="2:44" ht="30" customHeight="1">
      <c r="B11" s="422" t="s">
        <v>236</v>
      </c>
      <c r="C11" s="216">
        <v>1330.692718263752</v>
      </c>
      <c r="D11" s="183">
        <v>1137.7949149091498</v>
      </c>
      <c r="E11" s="183">
        <v>1123.674030647496</v>
      </c>
      <c r="F11" s="183">
        <v>1165.4212009216878</v>
      </c>
      <c r="G11" s="183">
        <v>1179.1499960977</v>
      </c>
      <c r="H11" s="114">
        <v>1279.6606593073093</v>
      </c>
      <c r="I11" s="114">
        <v>1183.929143611115</v>
      </c>
      <c r="J11" s="114">
        <v>1257.8831511648916</v>
      </c>
      <c r="K11" s="114">
        <v>1270.523946277728</v>
      </c>
      <c r="L11" s="411">
        <f t="shared" si="0"/>
        <v>1.0049260220339473</v>
      </c>
      <c r="M11" s="180">
        <v>3071.455200816882</v>
      </c>
      <c r="N11" s="180">
        <v>3164.587347903582</v>
      </c>
      <c r="O11" s="180">
        <v>2836.3374068824296</v>
      </c>
      <c r="P11" s="180">
        <v>2796.26512950962</v>
      </c>
      <c r="Q11" s="180">
        <v>2894.754209660024</v>
      </c>
      <c r="R11" s="115">
        <v>2618.1675168575507</v>
      </c>
      <c r="S11" s="115">
        <v>2752.6965999747085</v>
      </c>
      <c r="T11" s="115">
        <v>2752.2948362149664</v>
      </c>
      <c r="U11" s="115">
        <v>2888.233460427768</v>
      </c>
      <c r="V11" s="387">
        <f>((T11/S11)/(1+Inflation!E$12)-1)*100</f>
        <v>-0.19756792963231407</v>
      </c>
      <c r="W11" s="388">
        <f>((U11/T11)/(1+Inflation!F$12)-1)*100</f>
        <v>3.8669009859392034</v>
      </c>
      <c r="X11" s="418">
        <v>71.50054420741594</v>
      </c>
      <c r="Y11" s="192">
        <v>29.69379947414165</v>
      </c>
      <c r="Z11" s="183">
        <v>40.294764738589116</v>
      </c>
      <c r="AA11" s="183">
        <v>31.625627193478074</v>
      </c>
      <c r="AB11" s="183">
        <v>3.7901252642076924</v>
      </c>
      <c r="AC11" s="183">
        <v>46.36165299207998</v>
      </c>
      <c r="AD11" s="114">
        <v>45.8007127762638</v>
      </c>
      <c r="AE11" s="114">
        <v>46.99505453492703</v>
      </c>
      <c r="AF11" s="114">
        <v>87.37256153003051</v>
      </c>
      <c r="AG11" s="116">
        <v>55.03720433214574</v>
      </c>
      <c r="AH11" s="116">
        <v>6178.814178024508</v>
      </c>
      <c r="AI11" s="192">
        <v>13.4215003416422</v>
      </c>
      <c r="AJ11" s="183">
        <v>15.805733416946982</v>
      </c>
      <c r="AK11" s="183">
        <v>19.958714356106842</v>
      </c>
      <c r="AL11" s="183">
        <v>35.3504641387019</v>
      </c>
      <c r="AM11" s="183">
        <v>25.693012677760393</v>
      </c>
      <c r="AN11" s="114">
        <v>34.905904982370394</v>
      </c>
      <c r="AO11" s="114">
        <v>34.13384653290471</v>
      </c>
      <c r="AP11" s="114">
        <v>52.143668458852495</v>
      </c>
      <c r="AQ11" s="116">
        <v>51.51155102372699</v>
      </c>
      <c r="AR11" s="116">
        <v>13728.211121305794</v>
      </c>
    </row>
    <row r="12" spans="2:44" ht="15" customHeight="1">
      <c r="B12" s="423" t="s">
        <v>237</v>
      </c>
      <c r="C12" s="184">
        <v>127.803</v>
      </c>
      <c r="D12" s="184">
        <v>155.2428870687014</v>
      </c>
      <c r="E12" s="184">
        <v>175.42496483843587</v>
      </c>
      <c r="F12" s="184">
        <v>180.20026214953205</v>
      </c>
      <c r="G12" s="184">
        <v>213.98785725868933</v>
      </c>
      <c r="H12" s="117">
        <v>229.26179423641344</v>
      </c>
      <c r="I12" s="117">
        <v>248.92473016542974</v>
      </c>
      <c r="J12" s="117">
        <v>287.6997187990939</v>
      </c>
      <c r="K12" s="117">
        <v>316.6634111497934</v>
      </c>
      <c r="L12" s="414">
        <f t="shared" si="0"/>
        <v>10.067334257954341</v>
      </c>
      <c r="M12" s="186">
        <v>1442.966839589055</v>
      </c>
      <c r="N12" s="186">
        <v>1410.807027415859</v>
      </c>
      <c r="O12" s="186">
        <v>1424.225527112803</v>
      </c>
      <c r="P12" s="186">
        <v>1550.863322876019</v>
      </c>
      <c r="Q12" s="186">
        <v>1571.1785416055973</v>
      </c>
      <c r="R12" s="118">
        <v>1704.1667277764486</v>
      </c>
      <c r="S12" s="118">
        <v>1827.0401718745234</v>
      </c>
      <c r="T12" s="118">
        <v>1751.3716064304622</v>
      </c>
      <c r="U12" s="118">
        <v>1803.0292839268577</v>
      </c>
      <c r="V12" s="389">
        <f>((T12/S12)/(1+Inflation!E$12)-1)*100</f>
        <v>-4.317013138545822</v>
      </c>
      <c r="W12" s="390">
        <f>((U12/T12)/(1+Inflation!F$12)-1)*100</f>
        <v>1.897683289438712</v>
      </c>
      <c r="X12" s="420">
        <v>10.365375491426605</v>
      </c>
      <c r="Y12" s="194">
        <v>6.538</v>
      </c>
      <c r="Z12" s="184">
        <v>6.715007446256985</v>
      </c>
      <c r="AA12" s="184">
        <v>6.049385891049655</v>
      </c>
      <c r="AB12" s="184">
        <v>0.7418815981332997</v>
      </c>
      <c r="AC12" s="184">
        <v>8.427089000295132</v>
      </c>
      <c r="AD12" s="117">
        <v>10.906866713065796</v>
      </c>
      <c r="AE12" s="117">
        <v>10.625554709605794</v>
      </c>
      <c r="AF12" s="117">
        <v>11.966626785552068</v>
      </c>
      <c r="AG12" s="119">
        <v>12.956134343544601</v>
      </c>
      <c r="AH12" s="119">
        <v>8709.128784618755</v>
      </c>
      <c r="AI12" s="194">
        <v>0</v>
      </c>
      <c r="AJ12" s="184">
        <v>0</v>
      </c>
      <c r="AK12" s="184">
        <v>0</v>
      </c>
      <c r="AL12" s="184">
        <v>0</v>
      </c>
      <c r="AM12" s="184">
        <v>0</v>
      </c>
      <c r="AN12" s="117">
        <v>0</v>
      </c>
      <c r="AO12" s="117">
        <v>0</v>
      </c>
      <c r="AP12" s="117">
        <v>0</v>
      </c>
      <c r="AQ12" s="119">
        <v>0</v>
      </c>
      <c r="AR12" s="120"/>
    </row>
    <row r="13" spans="2:44" ht="15" customHeight="1">
      <c r="B13" s="95" t="s">
        <v>31</v>
      </c>
      <c r="C13" s="185">
        <v>101.386</v>
      </c>
      <c r="D13" s="185">
        <v>124.1237434816315</v>
      </c>
      <c r="E13" s="185">
        <v>142.13268723021343</v>
      </c>
      <c r="F13" s="185">
        <v>143.7906661791167</v>
      </c>
      <c r="G13" s="185">
        <v>170.8742990757778</v>
      </c>
      <c r="H13" s="38">
        <v>188.70362989223096</v>
      </c>
      <c r="I13" s="38">
        <v>204.27273016542972</v>
      </c>
      <c r="J13" s="38">
        <v>237.89936633900373</v>
      </c>
      <c r="K13" s="38">
        <v>264.51741114979336</v>
      </c>
      <c r="L13" s="412">
        <f t="shared" si="0"/>
        <v>11.188783400481705</v>
      </c>
      <c r="M13" s="181">
        <v>1577.0619119010514</v>
      </c>
      <c r="N13" s="181">
        <v>1551.4505965352935</v>
      </c>
      <c r="O13" s="181">
        <v>1541.9610147570352</v>
      </c>
      <c r="P13" s="181">
        <v>1695.08510941215</v>
      </c>
      <c r="Q13" s="181">
        <v>1710.2880644074323</v>
      </c>
      <c r="R13" s="39">
        <v>1844.324375</v>
      </c>
      <c r="S13" s="39">
        <v>2000.7815941999093</v>
      </c>
      <c r="T13" s="39">
        <v>1902.825565281143</v>
      </c>
      <c r="U13" s="39">
        <v>1956.2857514999064</v>
      </c>
      <c r="V13" s="385">
        <f>((T13/S13)/(1+Inflation!E$12)-1)*100</f>
        <v>-5.069928062599949</v>
      </c>
      <c r="W13" s="386">
        <f>((U13/T13)/(1+Inflation!F$12)-1)*100</f>
        <v>1.7590744959081528</v>
      </c>
      <c r="X13" s="419">
        <v>8.635898056132797</v>
      </c>
      <c r="Y13" s="189">
        <v>2.52</v>
      </c>
      <c r="Z13" s="185">
        <v>3.293018090188816</v>
      </c>
      <c r="AA13" s="185">
        <v>2.9595039105798646</v>
      </c>
      <c r="AB13" s="185">
        <v>0.23713735246800216</v>
      </c>
      <c r="AC13" s="185">
        <v>4.917756405118449</v>
      </c>
      <c r="AD13" s="38">
        <v>6.289769985191381</v>
      </c>
      <c r="AE13" s="38">
        <v>6.586554709605793</v>
      </c>
      <c r="AF13" s="38">
        <v>6.568198013847876</v>
      </c>
      <c r="AG13" s="42">
        <v>7.1641343435446005</v>
      </c>
      <c r="AH13" s="42">
        <v>7290.074842200181</v>
      </c>
      <c r="AI13" s="189">
        <v>0</v>
      </c>
      <c r="AJ13" s="185">
        <v>0</v>
      </c>
      <c r="AK13" s="185">
        <v>0</v>
      </c>
      <c r="AL13" s="185">
        <v>0</v>
      </c>
      <c r="AM13" s="185">
        <v>0</v>
      </c>
      <c r="AN13" s="38">
        <v>0</v>
      </c>
      <c r="AO13" s="38">
        <v>0</v>
      </c>
      <c r="AP13" s="38">
        <v>0</v>
      </c>
      <c r="AQ13" s="42">
        <v>0</v>
      </c>
      <c r="AR13" s="45"/>
    </row>
    <row r="14" spans="2:44" ht="15" customHeight="1">
      <c r="B14" s="94" t="s">
        <v>81</v>
      </c>
      <c r="C14" s="185">
        <v>26.417</v>
      </c>
      <c r="D14" s="185">
        <v>31.119143587069914</v>
      </c>
      <c r="E14" s="185">
        <v>33.29227760822243</v>
      </c>
      <c r="F14" s="185">
        <v>36.40959597041536</v>
      </c>
      <c r="G14" s="185">
        <v>43.11355818291153</v>
      </c>
      <c r="H14" s="38">
        <v>40.55816434418247</v>
      </c>
      <c r="I14" s="38">
        <v>44.652</v>
      </c>
      <c r="J14" s="38">
        <v>49.800352460090195</v>
      </c>
      <c r="K14" s="38">
        <v>52.145999999999994</v>
      </c>
      <c r="L14" s="412">
        <f t="shared" si="0"/>
        <v>4.710102286504081</v>
      </c>
      <c r="M14" s="181">
        <v>928.3223681720104</v>
      </c>
      <c r="N14" s="181">
        <v>883.9029648683409</v>
      </c>
      <c r="O14" s="181">
        <v>971.5980704496275</v>
      </c>
      <c r="P14" s="181">
        <v>986.6208341373322</v>
      </c>
      <c r="Q14" s="181">
        <v>1000.0658931531302</v>
      </c>
      <c r="R14" s="39">
        <v>1067.4999379421622</v>
      </c>
      <c r="S14" s="39">
        <v>1058.1484368001434</v>
      </c>
      <c r="T14" s="39">
        <v>1055.2205704691116</v>
      </c>
      <c r="U14" s="39">
        <v>1082.6710198289418</v>
      </c>
      <c r="V14" s="385">
        <f>((T14/S14)/(1+Inflation!E$12)-1)*100</f>
        <v>-0.45919013319337676</v>
      </c>
      <c r="W14" s="386">
        <f>((U14/T14)/(1+Inflation!F$12)-1)*100</f>
        <v>1.5530795277008513</v>
      </c>
      <c r="X14" s="419">
        <v>1.7294774352938065</v>
      </c>
      <c r="Y14" s="189">
        <v>4.018</v>
      </c>
      <c r="Z14" s="185">
        <v>3.4219893560681696</v>
      </c>
      <c r="AA14" s="185">
        <v>3.089881980469791</v>
      </c>
      <c r="AB14" s="185">
        <v>0.5047442456652975</v>
      </c>
      <c r="AC14" s="185">
        <v>3.5093325951766827</v>
      </c>
      <c r="AD14" s="38">
        <v>4.617096727874415</v>
      </c>
      <c r="AE14" s="38">
        <v>4.039000000000001</v>
      </c>
      <c r="AF14" s="38">
        <v>5.398428771704189</v>
      </c>
      <c r="AG14" s="42">
        <v>5.792000000000001</v>
      </c>
      <c r="AH14" s="42">
        <v>9950.684564917126</v>
      </c>
      <c r="AI14" s="189">
        <v>0</v>
      </c>
      <c r="AJ14" s="185">
        <v>0</v>
      </c>
      <c r="AK14" s="185">
        <v>0</v>
      </c>
      <c r="AL14" s="185">
        <v>0</v>
      </c>
      <c r="AM14" s="185">
        <v>0</v>
      </c>
      <c r="AN14" s="38">
        <v>0</v>
      </c>
      <c r="AO14" s="38">
        <v>0</v>
      </c>
      <c r="AP14" s="38">
        <v>0</v>
      </c>
      <c r="AQ14" s="42">
        <v>0</v>
      </c>
      <c r="AR14" s="45"/>
    </row>
    <row r="15" spans="2:44" ht="15" customHeight="1">
      <c r="B15" s="109" t="s">
        <v>238</v>
      </c>
      <c r="C15" s="215">
        <v>1202.889718263752</v>
      </c>
      <c r="D15" s="184">
        <v>982.5520278404483</v>
      </c>
      <c r="E15" s="184">
        <v>948.2490658090601</v>
      </c>
      <c r="F15" s="184">
        <v>985.2209387721557</v>
      </c>
      <c r="G15" s="184">
        <v>965.1621388390156</v>
      </c>
      <c r="H15" s="117">
        <v>1050.3988650708957</v>
      </c>
      <c r="I15" s="117">
        <v>935.0044134456851</v>
      </c>
      <c r="J15" s="117">
        <v>970.1834323657977</v>
      </c>
      <c r="K15" s="117">
        <v>953.8605351279348</v>
      </c>
      <c r="L15" s="414">
        <f t="shared" si="0"/>
        <v>-1.6824547496198106</v>
      </c>
      <c r="M15" s="186">
        <v>3244.476629855621</v>
      </c>
      <c r="N15" s="186">
        <v>3445.761124613483</v>
      </c>
      <c r="O15" s="186">
        <v>3098.104641351277</v>
      </c>
      <c r="P15" s="186">
        <v>3025.497583907218</v>
      </c>
      <c r="Q15" s="186">
        <v>3188.754028152511</v>
      </c>
      <c r="R15" s="118">
        <v>2817.1994657152813</v>
      </c>
      <c r="S15" s="118">
        <v>2998.428280397575</v>
      </c>
      <c r="T15" s="118">
        <v>3048.6059251588235</v>
      </c>
      <c r="U15" s="118">
        <v>3244.096687313763</v>
      </c>
      <c r="V15" s="389">
        <f>((T15/S15)/(1+Inflation!E$12)-1)*100</f>
        <v>1.4874031083560668</v>
      </c>
      <c r="W15" s="390">
        <f>((U15/T15)/(1+Inflation!F$12)-1)*100</f>
        <v>5.325210177498341</v>
      </c>
      <c r="X15" s="420">
        <v>61.13516871598934</v>
      </c>
      <c r="Y15" s="194">
        <v>23.15579947414165</v>
      </c>
      <c r="Z15" s="184">
        <v>33.57975729233213</v>
      </c>
      <c r="AA15" s="184">
        <v>25.576241302428418</v>
      </c>
      <c r="AB15" s="184">
        <v>3.048243666074393</v>
      </c>
      <c r="AC15" s="184">
        <v>37.93456399178485</v>
      </c>
      <c r="AD15" s="117">
        <v>34.893846063198005</v>
      </c>
      <c r="AE15" s="117">
        <v>36.369499825321235</v>
      </c>
      <c r="AF15" s="117">
        <v>75.40593474447843</v>
      </c>
      <c r="AG15" s="119">
        <v>42.081069988601136</v>
      </c>
      <c r="AH15" s="119">
        <v>5237.054425888759</v>
      </c>
      <c r="AI15" s="194">
        <v>13.4215003416422</v>
      </c>
      <c r="AJ15" s="184">
        <v>15.805733416946982</v>
      </c>
      <c r="AK15" s="184">
        <v>19.958714356106842</v>
      </c>
      <c r="AL15" s="184">
        <v>35.3504641387019</v>
      </c>
      <c r="AM15" s="184">
        <v>25.693012677760393</v>
      </c>
      <c r="AN15" s="117">
        <v>34.905904982370394</v>
      </c>
      <c r="AO15" s="117">
        <v>34.13384653290471</v>
      </c>
      <c r="AP15" s="117">
        <v>52.143668458852495</v>
      </c>
      <c r="AQ15" s="119">
        <v>51.51155102372699</v>
      </c>
      <c r="AR15" s="118">
        <v>13942.68205341705</v>
      </c>
    </row>
    <row r="16" spans="2:44" ht="15" customHeight="1">
      <c r="B16" s="95" t="s">
        <v>239</v>
      </c>
      <c r="C16" s="185">
        <v>0</v>
      </c>
      <c r="D16" s="185">
        <v>0</v>
      </c>
      <c r="E16" s="185">
        <v>0</v>
      </c>
      <c r="F16" s="185">
        <v>0</v>
      </c>
      <c r="G16" s="185">
        <v>0</v>
      </c>
      <c r="H16" s="38">
        <v>0</v>
      </c>
      <c r="I16" s="38">
        <v>0</v>
      </c>
      <c r="J16" s="38">
        <v>0</v>
      </c>
      <c r="K16" s="38">
        <v>0</v>
      </c>
      <c r="L16" s="415" t="s">
        <v>13</v>
      </c>
      <c r="M16" s="38" t="s">
        <v>13</v>
      </c>
      <c r="N16" s="38" t="s">
        <v>13</v>
      </c>
      <c r="O16" s="38" t="s">
        <v>13</v>
      </c>
      <c r="P16" s="38" t="s">
        <v>13</v>
      </c>
      <c r="Q16" s="38" t="s">
        <v>13</v>
      </c>
      <c r="R16" s="38" t="s">
        <v>13</v>
      </c>
      <c r="S16" s="38" t="s">
        <v>13</v>
      </c>
      <c r="T16" s="38" t="s">
        <v>13</v>
      </c>
      <c r="U16" s="38" t="s">
        <v>13</v>
      </c>
      <c r="V16" s="385" t="s">
        <v>13</v>
      </c>
      <c r="W16" s="386" t="s">
        <v>13</v>
      </c>
      <c r="X16" s="419">
        <v>7.834425581904219</v>
      </c>
      <c r="Y16" s="189">
        <v>0</v>
      </c>
      <c r="Z16" s="185" t="s">
        <v>131</v>
      </c>
      <c r="AA16" s="185" t="s">
        <v>131</v>
      </c>
      <c r="AB16" s="185" t="s">
        <v>131</v>
      </c>
      <c r="AC16" s="185" t="s">
        <v>131</v>
      </c>
      <c r="AD16" s="38" t="s">
        <v>131</v>
      </c>
      <c r="AE16" s="38" t="s">
        <v>131</v>
      </c>
      <c r="AF16" s="38">
        <v>0</v>
      </c>
      <c r="AG16" s="42"/>
      <c r="AH16" s="140"/>
      <c r="AI16" s="189">
        <v>6.633</v>
      </c>
      <c r="AJ16" s="185">
        <v>11.835</v>
      </c>
      <c r="AK16" s="185">
        <v>16.858</v>
      </c>
      <c r="AL16" s="185">
        <v>32.314</v>
      </c>
      <c r="AM16" s="185">
        <v>25.693012677760393</v>
      </c>
      <c r="AN16" s="38">
        <v>31.767999999999997</v>
      </c>
      <c r="AO16" s="38">
        <v>29.758000000000003</v>
      </c>
      <c r="AP16" s="38">
        <v>48.935</v>
      </c>
      <c r="AQ16" s="42">
        <v>46.705</v>
      </c>
      <c r="AR16" s="42">
        <v>11065.766920029975</v>
      </c>
    </row>
    <row r="17" spans="2:44" s="4" customFormat="1" ht="15" customHeight="1">
      <c r="B17" s="95" t="s">
        <v>94</v>
      </c>
      <c r="C17" s="196">
        <v>539.6734620832004</v>
      </c>
      <c r="D17" s="185">
        <v>333.97130174747093</v>
      </c>
      <c r="E17" s="185">
        <v>299.5571170929945</v>
      </c>
      <c r="F17" s="185">
        <v>264.3478363668288</v>
      </c>
      <c r="G17" s="185">
        <v>244.98315400447296</v>
      </c>
      <c r="H17" s="38">
        <v>286.18040305023504</v>
      </c>
      <c r="I17" s="38">
        <v>197.2887386484641</v>
      </c>
      <c r="J17" s="38">
        <v>191.040408456406</v>
      </c>
      <c r="K17" s="38">
        <v>230.5210070602367</v>
      </c>
      <c r="L17" s="416">
        <f t="shared" si="0"/>
        <v>20.666098299742643</v>
      </c>
      <c r="M17" s="185">
        <v>4591.93572651147</v>
      </c>
      <c r="N17" s="185">
        <v>6175.1433580400335</v>
      </c>
      <c r="O17" s="185">
        <v>5008.158745395481</v>
      </c>
      <c r="P17" s="185">
        <v>5901.216131813952</v>
      </c>
      <c r="Q17" s="185">
        <v>6576.980233929625</v>
      </c>
      <c r="R17" s="38">
        <v>5552.43808428661</v>
      </c>
      <c r="S17" s="38">
        <v>6340.915839187005</v>
      </c>
      <c r="T17" s="39">
        <v>7125.318502162112</v>
      </c>
      <c r="U17" s="181">
        <v>6929.94870027439</v>
      </c>
      <c r="V17" s="385">
        <f>((T17/S17)/(1+Inflation!E$12)-1)*100</f>
        <v>12.164857495609894</v>
      </c>
      <c r="W17" s="386">
        <f>((U17/T17)/(1+Inflation!F$12)-1)*100</f>
        <v>-3.7356302224211158</v>
      </c>
      <c r="X17" s="419">
        <v>24.32826497333665</v>
      </c>
      <c r="Y17" s="197">
        <v>1.122533393389573</v>
      </c>
      <c r="Z17" s="198">
        <v>0.806780917502783</v>
      </c>
      <c r="AA17" s="198">
        <v>0</v>
      </c>
      <c r="AB17" s="198">
        <v>0.014480173829162182</v>
      </c>
      <c r="AC17" s="198">
        <v>1.820397723878332</v>
      </c>
      <c r="AD17" s="199">
        <v>1.7622191619781409</v>
      </c>
      <c r="AE17" s="199">
        <v>1.1004805220900131</v>
      </c>
      <c r="AF17" s="199">
        <v>1.3393393250876935</v>
      </c>
      <c r="AG17" s="200">
        <v>1.801351206431813</v>
      </c>
      <c r="AH17" s="140" t="s">
        <v>14</v>
      </c>
      <c r="AI17" s="189">
        <v>0</v>
      </c>
      <c r="AJ17" s="185">
        <v>0</v>
      </c>
      <c r="AK17" s="185">
        <v>0</v>
      </c>
      <c r="AL17" s="185">
        <v>0</v>
      </c>
      <c r="AM17" s="185">
        <v>0</v>
      </c>
      <c r="AN17" s="38">
        <v>0</v>
      </c>
      <c r="AO17" s="38">
        <v>0</v>
      </c>
      <c r="AP17" s="38">
        <v>0</v>
      </c>
      <c r="AQ17" s="42">
        <v>0</v>
      </c>
      <c r="AR17" s="45"/>
    </row>
    <row r="18" spans="2:44" ht="15" customHeight="1">
      <c r="B18" s="95" t="s">
        <v>90</v>
      </c>
      <c r="C18" s="185">
        <v>2.702289299087185</v>
      </c>
      <c r="D18" s="185">
        <v>3.257589983564049</v>
      </c>
      <c r="E18" s="185">
        <v>6.9964479208438215</v>
      </c>
      <c r="F18" s="185">
        <v>7.775434315477496</v>
      </c>
      <c r="G18" s="185">
        <v>11.58207105505165</v>
      </c>
      <c r="H18" s="38">
        <v>37.11492625489297</v>
      </c>
      <c r="I18" s="38">
        <v>50.90136696323309</v>
      </c>
      <c r="J18" s="38">
        <v>53.61235881017643</v>
      </c>
      <c r="K18" s="38">
        <v>88.89786328202878</v>
      </c>
      <c r="L18" s="416">
        <f t="shared" si="0"/>
        <v>65.81598954969807</v>
      </c>
      <c r="M18" s="185">
        <v>6286.741239892183</v>
      </c>
      <c r="N18" s="185">
        <v>4175.58066502463</v>
      </c>
      <c r="O18" s="185">
        <v>4926.745086535641</v>
      </c>
      <c r="P18" s="185">
        <v>11795.334774183932</v>
      </c>
      <c r="Q18" s="185">
        <v>2134.6848129908158</v>
      </c>
      <c r="R18" s="38">
        <v>884.2019152001355</v>
      </c>
      <c r="S18" s="38">
        <v>886.8454744767105</v>
      </c>
      <c r="T18" s="39">
        <v>858.5049311629575</v>
      </c>
      <c r="U18" s="181">
        <v>809.3926224071394</v>
      </c>
      <c r="V18" s="385">
        <f>((T18/S18)/(1+Inflation!E$12)-1)*100</f>
        <v>-3.372808758676471</v>
      </c>
      <c r="W18" s="386">
        <f>((U18/T18)/(1+Inflation!F$12)-1)*100</f>
        <v>-6.68396404511753</v>
      </c>
      <c r="X18" s="419">
        <v>3.0727083448003927</v>
      </c>
      <c r="Y18" s="197">
        <v>0.1893787648955979</v>
      </c>
      <c r="Z18" s="198">
        <v>0.09026573230319103</v>
      </c>
      <c r="AA18" s="198">
        <v>0.029759018730488536</v>
      </c>
      <c r="AB18" s="198">
        <v>0.07074288269488746</v>
      </c>
      <c r="AC18" s="198">
        <v>0.10637067786484279</v>
      </c>
      <c r="AD18" s="199">
        <v>0.03879134124547442</v>
      </c>
      <c r="AE18" s="199">
        <v>0.18424214483672105</v>
      </c>
      <c r="AF18" s="199">
        <v>0.26276902766040533</v>
      </c>
      <c r="AG18" s="200">
        <v>2.499314324363599</v>
      </c>
      <c r="AH18" s="140" t="s">
        <v>14</v>
      </c>
      <c r="AI18" s="197">
        <v>6.788500341642201</v>
      </c>
      <c r="AJ18" s="198">
        <v>3.4982986030392262</v>
      </c>
      <c r="AK18" s="198">
        <v>2.896886547454108</v>
      </c>
      <c r="AL18" s="198">
        <v>3.0364641387018985</v>
      </c>
      <c r="AM18" s="198">
        <v>5.49119354426913</v>
      </c>
      <c r="AN18" s="199">
        <v>3.137904982370404</v>
      </c>
      <c r="AO18" s="199">
        <v>4.375846532904706</v>
      </c>
      <c r="AP18" s="199">
        <v>3.208668458852493</v>
      </c>
      <c r="AQ18" s="200">
        <v>4.806551023726982</v>
      </c>
      <c r="AR18" s="42">
        <v>25860.15100585689</v>
      </c>
    </row>
    <row r="19" spans="2:44" ht="15" customHeight="1">
      <c r="B19" s="95" t="s">
        <v>149</v>
      </c>
      <c r="C19" s="185">
        <v>660.4519668814645</v>
      </c>
      <c r="D19" s="185">
        <v>645.0462512367935</v>
      </c>
      <c r="E19" s="185">
        <v>640.7005447123069</v>
      </c>
      <c r="F19" s="185">
        <v>693.3321151274756</v>
      </c>
      <c r="G19" s="185">
        <v>706.9888071706429</v>
      </c>
      <c r="H19" s="38">
        <v>725.0924665376418</v>
      </c>
      <c r="I19" s="38">
        <v>686.0648075650072</v>
      </c>
      <c r="J19" s="38">
        <v>724.7756650992152</v>
      </c>
      <c r="K19" s="38">
        <v>632.9176647856692</v>
      </c>
      <c r="L19" s="416">
        <f t="shared" si="0"/>
        <v>-12.673990689377169</v>
      </c>
      <c r="M19" s="185">
        <v>2078.0958885395426</v>
      </c>
      <c r="N19" s="185">
        <v>2107.733766646128</v>
      </c>
      <c r="O19" s="185">
        <v>2242.030057429134</v>
      </c>
      <c r="P19" s="185">
        <v>1880.9657442962944</v>
      </c>
      <c r="Q19" s="185">
        <v>2023.6945508395318</v>
      </c>
      <c r="R19" s="185">
        <v>1940.9243986992708</v>
      </c>
      <c r="S19" s="185">
        <v>2078.1747943329246</v>
      </c>
      <c r="T19" s="39">
        <v>2194.872294934199</v>
      </c>
      <c r="U19" s="181">
        <v>2416.243895035491</v>
      </c>
      <c r="V19" s="385">
        <f>((T19/S19)/(1+Inflation!E$12)-1)*100</f>
        <v>5.422108797918623</v>
      </c>
      <c r="W19" s="386">
        <f>((U19/T19)/(1+Inflation!F$12)-1)*100</f>
        <v>8.961067014498436</v>
      </c>
      <c r="X19" s="419">
        <v>25.719935300367087</v>
      </c>
      <c r="Y19" s="189">
        <v>21.416887315856478</v>
      </c>
      <c r="Z19" s="185">
        <v>30.1838246671313</v>
      </c>
      <c r="AA19" s="185">
        <v>23.21356532842436</v>
      </c>
      <c r="AB19" s="185">
        <v>0.19212616622406656</v>
      </c>
      <c r="AC19" s="185">
        <v>34.67884685216723</v>
      </c>
      <c r="AD19" s="38">
        <v>31.6529575919078</v>
      </c>
      <c r="AE19" s="38">
        <v>34.71692426564324</v>
      </c>
      <c r="AF19" s="38">
        <v>73.32882639173035</v>
      </c>
      <c r="AG19" s="42">
        <v>37.332404457805715</v>
      </c>
      <c r="AH19" s="42">
        <v>4627.354570658717</v>
      </c>
      <c r="AI19" s="189">
        <v>0</v>
      </c>
      <c r="AJ19" s="185">
        <v>0</v>
      </c>
      <c r="AK19" s="185">
        <v>0</v>
      </c>
      <c r="AL19" s="185">
        <v>0</v>
      </c>
      <c r="AM19" s="185">
        <v>0</v>
      </c>
      <c r="AN19" s="38">
        <v>0</v>
      </c>
      <c r="AO19" s="38">
        <v>0</v>
      </c>
      <c r="AP19" s="38">
        <v>0</v>
      </c>
      <c r="AQ19" s="42">
        <v>0</v>
      </c>
      <c r="AR19" s="45" t="s">
        <v>13</v>
      </c>
    </row>
    <row r="20" spans="2:44" s="4" customFormat="1" ht="15" customHeight="1">
      <c r="B20" s="95" t="s">
        <v>2</v>
      </c>
      <c r="C20" s="185">
        <v>0.062</v>
      </c>
      <c r="D20" s="185">
        <v>0.2768848726199295</v>
      </c>
      <c r="E20" s="185">
        <v>0.9949560829150277</v>
      </c>
      <c r="F20" s="185">
        <v>15.956075006616073</v>
      </c>
      <c r="G20" s="185">
        <v>1.608106608848058</v>
      </c>
      <c r="H20" s="38">
        <v>2.011069228126064</v>
      </c>
      <c r="I20" s="38">
        <v>0.7495002689806979</v>
      </c>
      <c r="J20" s="39">
        <v>0.755</v>
      </c>
      <c r="K20" s="39">
        <v>1.524</v>
      </c>
      <c r="L20" s="416">
        <f t="shared" si="0"/>
        <v>101.85430463576157</v>
      </c>
      <c r="M20" s="185">
        <v>1977.6451612903227</v>
      </c>
      <c r="N20" s="185">
        <v>1221.5</v>
      </c>
      <c r="O20" s="185">
        <v>2392.5138888888887</v>
      </c>
      <c r="P20" s="185">
        <v>1293.13074204947</v>
      </c>
      <c r="Q20" s="185">
        <v>1341.4083129584353</v>
      </c>
      <c r="R20" s="38">
        <v>1577.6173570019723</v>
      </c>
      <c r="S20" s="38">
        <v>3769.8358895705524</v>
      </c>
      <c r="T20" s="39">
        <v>2034.5880794701986</v>
      </c>
      <c r="U20" s="181">
        <v>860.3412073490814</v>
      </c>
      <c r="V20" s="385">
        <f>((T20/S20)/(1+Inflation!E$12)-1)*100</f>
        <v>-46.1285622025417</v>
      </c>
      <c r="W20" s="386">
        <f>((U20/T20)/(1+Inflation!F$12)-1)*100</f>
        <v>-58.146280125794924</v>
      </c>
      <c r="X20" s="419">
        <v>0.09913310207560004</v>
      </c>
      <c r="Y20" s="197">
        <v>0.427</v>
      </c>
      <c r="Z20" s="198">
        <v>2.4988859753948636</v>
      </c>
      <c r="AA20" s="198">
        <v>1.8966350330567712</v>
      </c>
      <c r="AB20" s="198">
        <v>2.79932332155477</v>
      </c>
      <c r="AC20" s="198">
        <v>1.3289487378744342</v>
      </c>
      <c r="AD20" s="199">
        <v>1.43987796806659</v>
      </c>
      <c r="AE20" s="199">
        <v>0.3678528927512628</v>
      </c>
      <c r="AF20" s="199">
        <v>0.475</v>
      </c>
      <c r="AG20" s="200">
        <v>0.44800000000000006</v>
      </c>
      <c r="AH20" s="140" t="s">
        <v>14</v>
      </c>
      <c r="AI20" s="189">
        <v>0</v>
      </c>
      <c r="AJ20" s="185">
        <v>0</v>
      </c>
      <c r="AK20" s="185">
        <v>0</v>
      </c>
      <c r="AL20" s="185">
        <v>0</v>
      </c>
      <c r="AM20" s="185">
        <v>0</v>
      </c>
      <c r="AN20" s="38">
        <v>0</v>
      </c>
      <c r="AO20" s="38">
        <v>0</v>
      </c>
      <c r="AP20" s="38">
        <v>0</v>
      </c>
      <c r="AQ20" s="42">
        <v>0</v>
      </c>
      <c r="AR20" s="140" t="s">
        <v>13</v>
      </c>
    </row>
    <row r="21" spans="2:44" ht="11.25">
      <c r="B21" s="107" t="s">
        <v>43</v>
      </c>
      <c r="C21" s="216">
        <f>C11+C6</f>
        <v>2136.162718263752</v>
      </c>
      <c r="D21" s="114">
        <f>D11+D6</f>
        <v>1980.1137577967602</v>
      </c>
      <c r="E21" s="114">
        <f>E11+E6</f>
        <v>1983.9114187968573</v>
      </c>
      <c r="F21" s="114">
        <v>2038.9502559453574</v>
      </c>
      <c r="G21" s="114">
        <f>G11+G6</f>
        <v>2070.1340404627445</v>
      </c>
      <c r="H21" s="114">
        <v>2195.155336239677</v>
      </c>
      <c r="I21" s="114">
        <v>2109.4742873112305</v>
      </c>
      <c r="J21" s="115">
        <v>2201.662201494148</v>
      </c>
      <c r="K21" s="180">
        <f>K11+K6</f>
        <v>2228.0423647053826</v>
      </c>
      <c r="L21" s="417">
        <f t="shared" si="0"/>
        <v>1.1981930376663508</v>
      </c>
      <c r="M21" s="115">
        <v>2486.3946627237056</v>
      </c>
      <c r="N21" s="115">
        <v>2504.033156861287</v>
      </c>
      <c r="O21" s="115">
        <v>2296.4305627377503</v>
      </c>
      <c r="P21" s="115">
        <v>2296.4957819589977</v>
      </c>
      <c r="Q21" s="115">
        <v>2349.900937056645</v>
      </c>
      <c r="R21" s="115">
        <v>2196.094902999783</v>
      </c>
      <c r="S21" s="115">
        <v>2232.8287745163434</v>
      </c>
      <c r="T21" s="115">
        <v>2251.7691903676505</v>
      </c>
      <c r="U21" s="180">
        <v>2336.364573755837</v>
      </c>
      <c r="V21" s="391">
        <f>((T21/S21)/(1+Inflation!E$12)-1)*100</f>
        <v>0.6637182763230554</v>
      </c>
      <c r="W21" s="392">
        <f>((U21/T21)/(1+Inflation!F$12)-1)*100</f>
        <v>2.6967202589686545</v>
      </c>
      <c r="X21" s="354">
        <f>X11+X6</f>
        <v>100</v>
      </c>
      <c r="Y21" s="195">
        <v>43.96279947414165</v>
      </c>
      <c r="Z21" s="114">
        <v>62.607569899690105</v>
      </c>
      <c r="AA21" s="114">
        <v>53.82569952430717</v>
      </c>
      <c r="AB21" s="114">
        <v>31.51055196942437</v>
      </c>
      <c r="AC21" s="114">
        <v>71.37928851420125</v>
      </c>
      <c r="AD21" s="114">
        <v>80.97779098237997</v>
      </c>
      <c r="AE21" s="114">
        <v>79.79429941419401</v>
      </c>
      <c r="AF21" s="114">
        <v>128.59088568030847</v>
      </c>
      <c r="AG21" s="116">
        <v>113.2983316206471</v>
      </c>
      <c r="AH21" s="116">
        <v>5752.434809041454</v>
      </c>
      <c r="AI21" s="195">
        <v>13.433500341642201</v>
      </c>
      <c r="AJ21" s="114">
        <v>15.986196006965224</v>
      </c>
      <c r="AK21" s="114">
        <v>23.034091390632398</v>
      </c>
      <c r="AL21" s="114">
        <v>36.86855447429198</v>
      </c>
      <c r="AM21" s="114">
        <v>31.184858926580528</v>
      </c>
      <c r="AN21" s="114">
        <v>35.8753595975164</v>
      </c>
      <c r="AO21" s="114">
        <v>40.24291832870624</v>
      </c>
      <c r="AP21" s="114">
        <v>59.54260987764109</v>
      </c>
      <c r="AQ21" s="116">
        <v>60.34259912988102</v>
      </c>
      <c r="AR21" s="116">
        <v>12256.790365663648</v>
      </c>
    </row>
    <row r="22" spans="2:31" ht="11.25">
      <c r="B22" s="20"/>
      <c r="C22" s="4"/>
      <c r="D22" s="4"/>
      <c r="E22" s="4"/>
      <c r="F22" s="4"/>
      <c r="G22" s="4"/>
      <c r="H22" s="4"/>
      <c r="I22" s="4"/>
      <c r="J22" s="4"/>
      <c r="K22" s="4"/>
      <c r="L22" s="47"/>
      <c r="M22" s="47"/>
      <c r="N22" s="47"/>
      <c r="O22" s="47"/>
      <c r="P22" s="47"/>
      <c r="Q22" s="47"/>
      <c r="R22" s="47"/>
      <c r="S22" s="47"/>
      <c r="U22" s="47"/>
      <c r="V22" s="47"/>
      <c r="W22" s="47"/>
      <c r="X22" s="47"/>
      <c r="Y22" s="47"/>
      <c r="Z22" s="47"/>
      <c r="AA22" s="47"/>
      <c r="AB22" s="47"/>
      <c r="AE22" s="37"/>
    </row>
    <row r="23" spans="2:31" ht="11.25">
      <c r="B23" s="21"/>
      <c r="C23" s="4"/>
      <c r="D23" s="4"/>
      <c r="E23" s="4"/>
      <c r="F23" s="4"/>
      <c r="G23" s="4"/>
      <c r="H23" s="4"/>
      <c r="I23" s="4"/>
      <c r="J23" s="4"/>
      <c r="K23" s="4"/>
      <c r="L23" s="47"/>
      <c r="M23" s="47"/>
      <c r="N23" s="47"/>
      <c r="O23" s="47"/>
      <c r="P23" s="47"/>
      <c r="Q23" s="47"/>
      <c r="R23" s="47"/>
      <c r="S23" s="47"/>
      <c r="U23" s="47"/>
      <c r="V23" s="47"/>
      <c r="W23" s="47"/>
      <c r="X23" s="47"/>
      <c r="Y23" s="47"/>
      <c r="Z23" s="47"/>
      <c r="AA23" s="47"/>
      <c r="AB23" s="47"/>
      <c r="AC23" s="47"/>
      <c r="AD23" s="47"/>
      <c r="AE23" s="37"/>
    </row>
    <row r="24" spans="2:31" ht="11.25">
      <c r="B24" s="21"/>
      <c r="C24" s="4"/>
      <c r="D24" s="4"/>
      <c r="E24" s="4"/>
      <c r="F24" s="4"/>
      <c r="G24" s="4"/>
      <c r="H24" s="4"/>
      <c r="I24" s="4"/>
      <c r="J24" s="4"/>
      <c r="K24" s="4"/>
      <c r="L24" s="47"/>
      <c r="M24" s="47"/>
      <c r="N24" s="47"/>
      <c r="O24" s="47"/>
      <c r="P24" s="47"/>
      <c r="Q24" s="47"/>
      <c r="R24" s="47"/>
      <c r="S24" s="47"/>
      <c r="U24" s="47"/>
      <c r="V24" s="47"/>
      <c r="W24" s="47"/>
      <c r="X24" s="47"/>
      <c r="Y24" s="47"/>
      <c r="Z24" s="47"/>
      <c r="AA24" s="47"/>
      <c r="AB24" s="47"/>
      <c r="AC24" s="47"/>
      <c r="AD24" s="47"/>
      <c r="AE24" s="37"/>
    </row>
    <row r="25" spans="2:31" ht="11.25">
      <c r="B25" s="21"/>
      <c r="C25" s="4"/>
      <c r="D25" s="4"/>
      <c r="E25" s="4"/>
      <c r="F25" s="4"/>
      <c r="G25" s="4"/>
      <c r="H25" s="4"/>
      <c r="I25" s="4"/>
      <c r="J25" s="4"/>
      <c r="K25" s="4"/>
      <c r="L25" s="47"/>
      <c r="M25" s="47"/>
      <c r="N25" s="47"/>
      <c r="O25" s="47"/>
      <c r="P25" s="47"/>
      <c r="Q25" s="47"/>
      <c r="R25" s="47"/>
      <c r="S25" s="47"/>
      <c r="U25" s="47"/>
      <c r="V25" s="47"/>
      <c r="W25" s="47"/>
      <c r="X25" s="47"/>
      <c r="Y25" s="47"/>
      <c r="Z25" s="47"/>
      <c r="AA25" s="47"/>
      <c r="AB25" s="47"/>
      <c r="AC25" s="47"/>
      <c r="AD25" s="47"/>
      <c r="AE25" s="37"/>
    </row>
    <row r="26" spans="2:31" ht="11.25">
      <c r="B26" s="20"/>
      <c r="C26" s="46"/>
      <c r="D26" s="46"/>
      <c r="E26" s="46"/>
      <c r="F26" s="46"/>
      <c r="G26" s="46"/>
      <c r="H26" s="46"/>
      <c r="I26" s="46"/>
      <c r="J26" s="46"/>
      <c r="K26" s="46"/>
      <c r="L26" s="47"/>
      <c r="M26" s="47"/>
      <c r="N26" s="47"/>
      <c r="O26" s="47"/>
      <c r="P26" s="47"/>
      <c r="Q26" s="47"/>
      <c r="R26" s="47"/>
      <c r="S26" s="47"/>
      <c r="U26" s="47"/>
      <c r="V26" s="47"/>
      <c r="W26" s="47"/>
      <c r="X26" s="47"/>
      <c r="Y26" s="47"/>
      <c r="Z26" s="47"/>
      <c r="AA26" s="47"/>
      <c r="AB26" s="47"/>
      <c r="AC26" s="47"/>
      <c r="AD26" s="47"/>
      <c r="AE26" s="37"/>
    </row>
    <row r="27" spans="2:31" ht="11.25">
      <c r="B27" s="24"/>
      <c r="C27" s="46"/>
      <c r="D27" s="46"/>
      <c r="E27" s="46"/>
      <c r="F27" s="46"/>
      <c r="G27" s="46"/>
      <c r="H27" s="46"/>
      <c r="I27" s="46"/>
      <c r="J27" s="46"/>
      <c r="K27" s="46"/>
      <c r="L27" s="47"/>
      <c r="M27" s="47"/>
      <c r="N27" s="47"/>
      <c r="O27" s="47"/>
      <c r="P27" s="47"/>
      <c r="Q27" s="47"/>
      <c r="R27" s="47"/>
      <c r="S27" s="47"/>
      <c r="U27" s="47"/>
      <c r="V27" s="47"/>
      <c r="W27" s="47"/>
      <c r="X27" s="47"/>
      <c r="Y27" s="47"/>
      <c r="Z27" s="47"/>
      <c r="AA27" s="47"/>
      <c r="AB27" s="47"/>
      <c r="AC27" s="47"/>
      <c r="AD27" s="47"/>
      <c r="AE27" s="37"/>
    </row>
    <row r="28" spans="4:26" ht="11.25">
      <c r="D28" s="16"/>
      <c r="E28" s="47"/>
      <c r="F28" s="47"/>
      <c r="G28" s="47"/>
      <c r="H28" s="47"/>
      <c r="I28" s="47"/>
      <c r="J28" s="47"/>
      <c r="K28" s="46"/>
      <c r="X28" s="4"/>
      <c r="Y28" s="86"/>
      <c r="Z28" s="86"/>
    </row>
    <row r="29" spans="4:24" ht="11.25">
      <c r="D29" s="16"/>
      <c r="E29" s="47"/>
      <c r="F29" s="47"/>
      <c r="G29" s="47"/>
      <c r="H29" s="47"/>
      <c r="I29" s="47"/>
      <c r="J29" s="47"/>
      <c r="K29" s="46"/>
      <c r="X29" s="4"/>
    </row>
    <row r="30" spans="4:24" ht="11.25">
      <c r="D30" s="16"/>
      <c r="K30" s="46"/>
      <c r="X30" s="4"/>
    </row>
    <row r="31" spans="4:24" ht="11.25">
      <c r="D31" s="16"/>
      <c r="K31" s="46"/>
      <c r="X31" s="4"/>
    </row>
  </sheetData>
  <sheetProtection/>
  <mergeCells count="8">
    <mergeCell ref="X3:X4"/>
    <mergeCell ref="Y3:AG4"/>
    <mergeCell ref="AH3:AH4"/>
    <mergeCell ref="AI3:AQ4"/>
    <mergeCell ref="AR3:AR4"/>
    <mergeCell ref="B3:B4"/>
    <mergeCell ref="C3:L4"/>
    <mergeCell ref="M3:W4"/>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3"/>
  </sheetPr>
  <dimension ref="B1:E21"/>
  <sheetViews>
    <sheetView zoomScalePageLayoutView="0" workbookViewId="0" topLeftCell="A1">
      <selection activeCell="A1" sqref="A1"/>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ht="15" customHeight="1">
      <c r="B1" s="1" t="s">
        <v>202</v>
      </c>
    </row>
    <row r="2" ht="15" customHeight="1">
      <c r="B2" s="1"/>
    </row>
    <row r="3" ht="15" customHeight="1">
      <c r="D3" s="25" t="s">
        <v>68</v>
      </c>
    </row>
    <row r="4" spans="2:4" s="3" customFormat="1" ht="15" customHeight="1">
      <c r="B4" s="133" t="s">
        <v>26</v>
      </c>
      <c r="C4" s="133" t="s">
        <v>27</v>
      </c>
      <c r="D4" s="133" t="s">
        <v>28</v>
      </c>
    </row>
    <row r="5" spans="2:4" ht="15" customHeight="1">
      <c r="B5" s="10" t="s">
        <v>16</v>
      </c>
      <c r="C5" s="142">
        <v>92.11652993374632</v>
      </c>
      <c r="D5" s="355">
        <v>7.639503456193643</v>
      </c>
    </row>
    <row r="6" spans="2:4" ht="15" customHeight="1">
      <c r="B6" s="10" t="s">
        <v>29</v>
      </c>
      <c r="C6" s="142">
        <v>93.39971204254606</v>
      </c>
      <c r="D6" s="355">
        <v>6.575028531669578</v>
      </c>
    </row>
    <row r="7" spans="2:4" ht="15" customHeight="1">
      <c r="B7" s="10" t="s">
        <v>30</v>
      </c>
      <c r="C7" s="142">
        <v>96.83606114106664</v>
      </c>
      <c r="D7" s="355">
        <v>3.163938858933372</v>
      </c>
    </row>
    <row r="8" spans="2:4" ht="15" customHeight="1">
      <c r="B8" s="11" t="s">
        <v>31</v>
      </c>
      <c r="C8" s="142">
        <v>76.56401474224559</v>
      </c>
      <c r="D8" s="355">
        <v>23.412923807530845</v>
      </c>
    </row>
    <row r="9" spans="2:4" ht="15" customHeight="1">
      <c r="B9" s="11" t="s">
        <v>24</v>
      </c>
      <c r="C9" s="142">
        <v>75.28126199276899</v>
      </c>
      <c r="D9" s="355">
        <v>24.6642024682381</v>
      </c>
    </row>
    <row r="10" spans="2:4" ht="15" customHeight="1">
      <c r="B10" s="11" t="s">
        <v>70</v>
      </c>
      <c r="C10" s="142">
        <v>78.1937611561134</v>
      </c>
      <c r="D10" s="355">
        <v>21.788451840117855</v>
      </c>
    </row>
    <row r="11" spans="2:4" ht="15" customHeight="1">
      <c r="B11" s="11" t="s">
        <v>71</v>
      </c>
      <c r="C11" s="142">
        <v>76.59522374566822</v>
      </c>
      <c r="D11" s="355">
        <v>23.40477625433178</v>
      </c>
    </row>
    <row r="12" spans="2:4" ht="15" customHeight="1">
      <c r="B12" s="11" t="s">
        <v>156</v>
      </c>
      <c r="C12" s="142">
        <v>85.64759126902818</v>
      </c>
      <c r="D12" s="355">
        <v>14.329629138593933</v>
      </c>
    </row>
    <row r="13" spans="3:5" ht="11.25">
      <c r="C13" s="8"/>
      <c r="D13" s="8"/>
      <c r="E13" s="8"/>
    </row>
    <row r="21" spans="3:5" ht="11.25">
      <c r="C21" s="8"/>
      <c r="D21" s="8"/>
      <c r="E21"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3"/>
  </sheetPr>
  <dimension ref="B2:K8"/>
  <sheetViews>
    <sheetView zoomScalePageLayoutView="0" workbookViewId="0" topLeftCell="A1">
      <selection activeCell="A1" sqref="A1"/>
    </sheetView>
  </sheetViews>
  <sheetFormatPr defaultColWidth="11.421875" defaultRowHeight="12.75"/>
  <cols>
    <col min="1" max="1" width="11.421875" style="207" customWidth="1"/>
    <col min="2" max="2" width="35.00390625" style="207" customWidth="1"/>
    <col min="3" max="10" width="9.421875" style="207" customWidth="1"/>
    <col min="11" max="16384" width="11.421875" style="207" customWidth="1"/>
  </cols>
  <sheetData>
    <row r="2" spans="2:11" ht="24" customHeight="1">
      <c r="B2" s="481" t="s">
        <v>203</v>
      </c>
      <c r="C2" s="481"/>
      <c r="D2" s="481"/>
      <c r="E2" s="481"/>
      <c r="F2" s="481"/>
      <c r="G2" s="481"/>
      <c r="H2" s="481"/>
      <c r="I2" s="481"/>
      <c r="J2" s="481"/>
      <c r="K2" s="250"/>
    </row>
    <row r="4" spans="2:10" ht="12.75">
      <c r="B4" s="251"/>
      <c r="C4" s="252">
        <v>2010</v>
      </c>
      <c r="D4" s="252">
        <v>2011</v>
      </c>
      <c r="E4" s="252">
        <v>2012</v>
      </c>
      <c r="F4" s="252">
        <v>2013</v>
      </c>
      <c r="G4" s="252">
        <v>2014</v>
      </c>
      <c r="H4" s="252">
        <v>2015</v>
      </c>
      <c r="I4" s="252">
        <v>2016</v>
      </c>
      <c r="J4" s="252">
        <v>2017</v>
      </c>
    </row>
    <row r="5" spans="2:10" ht="12.75">
      <c r="B5" s="253" t="s">
        <v>165</v>
      </c>
      <c r="C5" s="356">
        <v>5.109108441564087</v>
      </c>
      <c r="D5" s="356">
        <v>5.322647503877858</v>
      </c>
      <c r="E5" s="356">
        <v>5.40547385842902</v>
      </c>
      <c r="F5" s="356">
        <v>5.397026464168541</v>
      </c>
      <c r="G5" s="356">
        <v>5.522682235041705</v>
      </c>
      <c r="H5" s="356">
        <v>5.528681715636921</v>
      </c>
      <c r="I5" s="356">
        <v>5.561420095890111</v>
      </c>
      <c r="J5" s="356">
        <v>5.6110648663910725</v>
      </c>
    </row>
    <row r="6" spans="2:10" ht="12.75">
      <c r="B6" s="254" t="s">
        <v>166</v>
      </c>
      <c r="C6" s="356">
        <v>4.069151614478222</v>
      </c>
      <c r="D6" s="356">
        <v>4.450032386135865</v>
      </c>
      <c r="E6" s="356">
        <v>4.673828040901995</v>
      </c>
      <c r="F6" s="356">
        <v>5.461213346380502</v>
      </c>
      <c r="G6" s="356">
        <v>5.533997602330629</v>
      </c>
      <c r="H6" s="356">
        <v>5.99057829341294</v>
      </c>
      <c r="I6" s="356">
        <v>6.853948289118448</v>
      </c>
      <c r="J6" s="356">
        <v>7.9948641638682</v>
      </c>
    </row>
    <row r="7" spans="2:10" ht="12.75">
      <c r="B7" s="255" t="s">
        <v>167</v>
      </c>
      <c r="C7" s="356">
        <v>7.52834948578138</v>
      </c>
      <c r="D7" s="356">
        <v>6.575141354514069</v>
      </c>
      <c r="E7" s="356">
        <v>6.672779659341918</v>
      </c>
      <c r="F7" s="356">
        <v>6.325645992761188</v>
      </c>
      <c r="G7" s="356">
        <v>6.51497111684451</v>
      </c>
      <c r="H7" s="356">
        <v>5.488001814193601</v>
      </c>
      <c r="I7" s="356">
        <v>5.087114461630138</v>
      </c>
      <c r="J7" s="356">
        <v>5.371975520143535</v>
      </c>
    </row>
    <row r="8" spans="2:10" ht="12.75">
      <c r="B8" s="256" t="s">
        <v>168</v>
      </c>
      <c r="C8" s="356">
        <v>12.180282228559635</v>
      </c>
      <c r="D8" s="356">
        <v>11.678522078140224</v>
      </c>
      <c r="E8" s="356">
        <v>11.929101069798493</v>
      </c>
      <c r="F8" s="356">
        <v>11.775376559431832</v>
      </c>
      <c r="G8" s="356">
        <v>12.090210382915474</v>
      </c>
      <c r="H8" s="356">
        <v>11.324307496857982</v>
      </c>
      <c r="I8" s="356">
        <v>11.194975906376559</v>
      </c>
      <c r="J8" s="356">
        <v>11.699731435863473</v>
      </c>
    </row>
  </sheetData>
  <sheetProtection/>
  <mergeCells count="1">
    <mergeCell ref="B2:J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B1:BS33"/>
  <sheetViews>
    <sheetView zoomScalePageLayoutView="0" workbookViewId="0" topLeftCell="A1">
      <selection activeCell="A1" sqref="A1"/>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259</v>
      </c>
      <c r="G1" s="1"/>
    </row>
    <row r="2" spans="6:7" ht="15" customHeight="1">
      <c r="F2" s="30"/>
      <c r="G2" s="30" t="s">
        <v>68</v>
      </c>
    </row>
    <row r="3" spans="2:7" s="1" customFormat="1" ht="22.5">
      <c r="B3" s="210"/>
      <c r="C3" s="129" t="s">
        <v>25</v>
      </c>
      <c r="D3" s="129" t="s">
        <v>56</v>
      </c>
      <c r="E3" s="129" t="s">
        <v>57</v>
      </c>
      <c r="F3" s="129" t="s">
        <v>58</v>
      </c>
      <c r="G3" s="129" t="s">
        <v>40</v>
      </c>
    </row>
    <row r="4" spans="2:7" ht="15" customHeight="1">
      <c r="B4" s="357" t="s">
        <v>16</v>
      </c>
      <c r="C4" s="124">
        <v>20.898320155728054</v>
      </c>
      <c r="D4" s="360">
        <v>36.43267405253419</v>
      </c>
      <c r="E4" s="124">
        <v>22.8425176035183</v>
      </c>
      <c r="F4" s="360">
        <v>12.479873110475594</v>
      </c>
      <c r="G4" s="124">
        <v>7.346615077743866</v>
      </c>
    </row>
    <row r="5" spans="2:7" ht="15" customHeight="1">
      <c r="B5" s="358" t="s">
        <v>29</v>
      </c>
      <c r="C5" s="125">
        <v>19.769962621985545</v>
      </c>
      <c r="D5" s="359">
        <v>26.46321464910471</v>
      </c>
      <c r="E5" s="125">
        <v>32.32866079014815</v>
      </c>
      <c r="F5" s="359">
        <v>16.104015077081225</v>
      </c>
      <c r="G5" s="125">
        <v>5.334146861680368</v>
      </c>
    </row>
    <row r="6" spans="2:7" ht="15" customHeight="1">
      <c r="B6" s="59" t="s">
        <v>30</v>
      </c>
      <c r="C6" s="125">
        <v>15.471706631238149</v>
      </c>
      <c r="D6" s="359">
        <v>16.368813445638295</v>
      </c>
      <c r="E6" s="125">
        <v>29.130174003895416</v>
      </c>
      <c r="F6" s="359">
        <v>38.332774388277635</v>
      </c>
      <c r="G6" s="125">
        <v>0.6965315309505076</v>
      </c>
    </row>
    <row r="7" spans="2:7" ht="15" customHeight="1">
      <c r="B7" s="59" t="s">
        <v>31</v>
      </c>
      <c r="C7" s="125">
        <v>20.75386675364359</v>
      </c>
      <c r="D7" s="359">
        <v>24.832197483391415</v>
      </c>
      <c r="E7" s="125">
        <v>25.626148009544576</v>
      </c>
      <c r="F7" s="359">
        <v>22.56493227816593</v>
      </c>
      <c r="G7" s="125">
        <v>6.222855475254494</v>
      </c>
    </row>
    <row r="8" spans="2:7" ht="15" customHeight="1">
      <c r="B8" s="59" t="s">
        <v>42</v>
      </c>
      <c r="C8" s="125">
        <v>20.527211573530007</v>
      </c>
      <c r="D8" s="359">
        <v>40.81128176034364</v>
      </c>
      <c r="E8" s="125">
        <v>25.983709527090003</v>
      </c>
      <c r="F8" s="359">
        <v>11.111561372938365</v>
      </c>
      <c r="G8" s="125">
        <v>1.566235766097986</v>
      </c>
    </row>
    <row r="9" spans="2:7" ht="15" customHeight="1">
      <c r="B9" s="59" t="s">
        <v>70</v>
      </c>
      <c r="C9" s="125">
        <v>22.669859462312292</v>
      </c>
      <c r="D9" s="359">
        <v>21.855019024830348</v>
      </c>
      <c r="E9" s="125">
        <v>20.994711560749295</v>
      </c>
      <c r="F9" s="359">
        <v>22.693930241100052</v>
      </c>
      <c r="G9" s="125">
        <v>11.786479711008013</v>
      </c>
    </row>
    <row r="10" spans="2:7" ht="15" customHeight="1">
      <c r="B10" s="59" t="s">
        <v>71</v>
      </c>
      <c r="C10" s="125">
        <v>34.91206761486549</v>
      </c>
      <c r="D10" s="359">
        <v>13.842792562939751</v>
      </c>
      <c r="E10" s="125">
        <v>15.06673087012455</v>
      </c>
      <c r="F10" s="359">
        <v>17.21778627435479</v>
      </c>
      <c r="G10" s="125">
        <v>18.96062267771541</v>
      </c>
    </row>
    <row r="11" spans="2:7" ht="15" customHeight="1">
      <c r="B11" s="361" t="s">
        <v>156</v>
      </c>
      <c r="C11" s="362">
        <v>21.193809658217504</v>
      </c>
      <c r="D11" s="363">
        <v>22.93346610243297</v>
      </c>
      <c r="E11" s="362">
        <v>26.022498696267597</v>
      </c>
      <c r="F11" s="363">
        <v>22.3223120290693</v>
      </c>
      <c r="G11" s="362">
        <v>7.527913514012631</v>
      </c>
    </row>
    <row r="18" ht="11.25">
      <c r="B18" s="128"/>
    </row>
    <row r="19" spans="7:71" ht="11.25">
      <c r="G19" s="12"/>
      <c r="H19" s="4"/>
      <c r="K19" s="36"/>
      <c r="L19" s="36"/>
      <c r="M19" s="36"/>
      <c r="N19" s="4"/>
      <c r="O19" s="4"/>
      <c r="P19" s="4"/>
      <c r="Q19" s="21"/>
      <c r="R19" s="36"/>
      <c r="S19" s="36"/>
      <c r="T19" s="36"/>
      <c r="U19" s="36"/>
      <c r="V19" s="36"/>
      <c r="W19" s="36"/>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7:71" ht="11.25">
      <c r="G20" s="12"/>
      <c r="H20" s="4"/>
      <c r="K20" s="36"/>
      <c r="L20" s="36"/>
      <c r="M20" s="36"/>
      <c r="N20" s="4"/>
      <c r="O20" s="4"/>
      <c r="P20" s="4"/>
      <c r="Q20" s="21"/>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2:71" ht="11.25">
      <c r="B21" s="27"/>
      <c r="C21" s="482"/>
      <c r="D21" s="482"/>
      <c r="E21" s="482"/>
      <c r="F21" s="482"/>
      <c r="G21" s="12"/>
      <c r="H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2:71" ht="11.25">
      <c r="B22" s="4"/>
      <c r="C22" s="482"/>
      <c r="D22" s="482"/>
      <c r="E22" s="482"/>
      <c r="F22" s="482"/>
      <c r="G22" s="12"/>
      <c r="H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2:8" ht="11.25">
      <c r="B23" s="20"/>
      <c r="C23" s="5"/>
      <c r="D23" s="5"/>
      <c r="E23" s="5"/>
      <c r="F23" s="5"/>
      <c r="G23" s="5"/>
      <c r="H23" s="4"/>
    </row>
    <row r="24" spans="2:8" ht="11.25">
      <c r="B24" s="20"/>
      <c r="C24" s="5"/>
      <c r="D24" s="5"/>
      <c r="E24" s="5"/>
      <c r="F24" s="5"/>
      <c r="G24" s="5"/>
      <c r="H24" s="4"/>
    </row>
    <row r="25" spans="2:8" ht="11.25">
      <c r="B25" s="20"/>
      <c r="C25" s="5"/>
      <c r="D25" s="5"/>
      <c r="E25" s="5"/>
      <c r="F25" s="5"/>
      <c r="G25" s="5"/>
      <c r="H25" s="4"/>
    </row>
    <row r="26" spans="2:8" ht="11.25">
      <c r="B26" s="20"/>
      <c r="C26" s="5"/>
      <c r="D26" s="5"/>
      <c r="E26" s="5"/>
      <c r="F26" s="5"/>
      <c r="G26" s="5"/>
      <c r="H26" s="4"/>
    </row>
    <row r="27" spans="2:7" ht="11.25">
      <c r="B27" s="20"/>
      <c r="C27" s="5"/>
      <c r="D27" s="5"/>
      <c r="E27" s="5"/>
      <c r="F27" s="5"/>
      <c r="G27" s="5"/>
    </row>
    <row r="28" spans="2:7" ht="11.25">
      <c r="B28" s="21"/>
      <c r="C28" s="5"/>
      <c r="D28" s="5"/>
      <c r="E28" s="5"/>
      <c r="F28" s="5"/>
      <c r="G28" s="5"/>
    </row>
    <row r="29" spans="2:7" ht="11.25">
      <c r="B29" s="20"/>
      <c r="C29" s="5"/>
      <c r="D29" s="5"/>
      <c r="E29" s="5"/>
      <c r="F29" s="5"/>
      <c r="G29" s="5"/>
    </row>
    <row r="30" spans="2:7" ht="11.25">
      <c r="B30" s="20"/>
      <c r="C30" s="5"/>
      <c r="D30" s="5"/>
      <c r="E30" s="5"/>
      <c r="F30" s="5"/>
      <c r="G30" s="5"/>
    </row>
    <row r="31" spans="2:7" ht="11.25">
      <c r="B31" s="20"/>
      <c r="C31" s="5"/>
      <c r="D31" s="5"/>
      <c r="E31" s="5"/>
      <c r="F31" s="5"/>
      <c r="G31" s="5"/>
    </row>
    <row r="32" spans="2:7" ht="11.25">
      <c r="B32" s="20"/>
      <c r="C32" s="5"/>
      <c r="D32" s="5"/>
      <c r="E32" s="5"/>
      <c r="F32" s="5"/>
      <c r="G32" s="5"/>
    </row>
    <row r="33" spans="2:7" ht="11.25">
      <c r="B33" s="4"/>
      <c r="C33" s="5"/>
      <c r="D33" s="5"/>
      <c r="E33" s="5"/>
      <c r="F33" s="5"/>
      <c r="G33" s="5"/>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B1:K57"/>
  <sheetViews>
    <sheetView zoomScalePageLayoutView="0" workbookViewId="0" topLeftCell="A1">
      <selection activeCell="A1" sqref="A1"/>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220</v>
      </c>
    </row>
    <row r="2" spans="2:7" ht="15" customHeight="1">
      <c r="B2" s="4"/>
      <c r="G2" s="25" t="s">
        <v>68</v>
      </c>
    </row>
    <row r="3" spans="2:7" s="3" customFormat="1" ht="15" customHeight="1">
      <c r="B3" s="211"/>
      <c r="C3" s="133" t="s">
        <v>32</v>
      </c>
      <c r="D3" s="133" t="s">
        <v>33</v>
      </c>
      <c r="E3" s="133" t="s">
        <v>34</v>
      </c>
      <c r="F3" s="133" t="s">
        <v>35</v>
      </c>
      <c r="G3" s="133" t="s">
        <v>36</v>
      </c>
    </row>
    <row r="4" spans="2:7" s="3" customFormat="1" ht="22.5">
      <c r="B4" s="136" t="s">
        <v>219</v>
      </c>
      <c r="C4" s="365">
        <v>3.3826945783273867</v>
      </c>
      <c r="D4" s="365">
        <v>14.229332516911294</v>
      </c>
      <c r="E4" s="365">
        <v>23.124252171273017</v>
      </c>
      <c r="F4" s="365">
        <v>33.064982207744876</v>
      </c>
      <c r="G4" s="365">
        <v>26.198738525743426</v>
      </c>
    </row>
    <row r="5" spans="2:7" s="3" customFormat="1" ht="15" customHeight="1">
      <c r="B5" s="137" t="s">
        <v>41</v>
      </c>
      <c r="C5" s="138">
        <v>2.267871055331425</v>
      </c>
      <c r="D5" s="138">
        <v>12.597380891772152</v>
      </c>
      <c r="E5" s="138">
        <v>23.888601762356938</v>
      </c>
      <c r="F5" s="138">
        <v>36.32743738284594</v>
      </c>
      <c r="G5" s="138">
        <v>24.918708907693535</v>
      </c>
    </row>
    <row r="6" spans="2:7" s="3" customFormat="1" ht="15" customHeight="1">
      <c r="B6" s="9"/>
      <c r="C6" s="9"/>
      <c r="D6" s="9"/>
      <c r="E6" s="9"/>
      <c r="F6" s="9"/>
      <c r="G6" s="9"/>
    </row>
    <row r="7" spans="2:7" ht="15" customHeight="1">
      <c r="B7" s="11" t="s">
        <v>16</v>
      </c>
      <c r="C7" s="123">
        <v>5.834008290056696</v>
      </c>
      <c r="D7" s="123">
        <v>34.67292391252561</v>
      </c>
      <c r="E7" s="123">
        <v>42.09347753585212</v>
      </c>
      <c r="F7" s="123">
        <v>16.210872361713278</v>
      </c>
      <c r="G7" s="123">
        <v>1.1887178998523036</v>
      </c>
    </row>
    <row r="8" spans="2:7" ht="15" customHeight="1">
      <c r="B8" s="11" t="s">
        <v>29</v>
      </c>
      <c r="C8" s="123">
        <v>1.9553120985585328</v>
      </c>
      <c r="D8" s="123">
        <v>15.272867664117062</v>
      </c>
      <c r="E8" s="123">
        <v>27.721318684362693</v>
      </c>
      <c r="F8" s="123">
        <v>36.525936364926956</v>
      </c>
      <c r="G8" s="123">
        <v>18.52456518803475</v>
      </c>
    </row>
    <row r="9" spans="2:7" ht="15" customHeight="1">
      <c r="B9" s="11" t="s">
        <v>30</v>
      </c>
      <c r="C9" s="123">
        <v>3.904502870957993</v>
      </c>
      <c r="D9" s="123">
        <v>1.841230456013106</v>
      </c>
      <c r="E9" s="123">
        <v>1.6207790555263952</v>
      </c>
      <c r="F9" s="123">
        <v>37.16403429244007</v>
      </c>
      <c r="G9" s="123">
        <v>55.46945332506243</v>
      </c>
    </row>
    <row r="10" spans="2:7" ht="15" customHeight="1">
      <c r="B10" s="11" t="s">
        <v>31</v>
      </c>
      <c r="C10" s="123">
        <v>2.988483867897592</v>
      </c>
      <c r="D10" s="123">
        <v>16.835567178816607</v>
      </c>
      <c r="E10" s="123">
        <v>34.92495686105743</v>
      </c>
      <c r="F10" s="123">
        <v>33.96948618105528</v>
      </c>
      <c r="G10" s="123">
        <v>11.28150591117309</v>
      </c>
    </row>
    <row r="11" spans="2:7" ht="15" customHeight="1">
      <c r="B11" s="11" t="s">
        <v>24</v>
      </c>
      <c r="C11" s="123">
        <v>1.5840633625345015</v>
      </c>
      <c r="D11" s="123">
        <v>15.142605704228169</v>
      </c>
      <c r="E11" s="123">
        <v>34.249369974798995</v>
      </c>
      <c r="F11" s="123">
        <v>39.97159886395456</v>
      </c>
      <c r="G11" s="123">
        <v>9.05236209448378</v>
      </c>
    </row>
    <row r="12" spans="2:7" ht="15" customHeight="1">
      <c r="B12" s="11" t="s">
        <v>70</v>
      </c>
      <c r="C12" s="123">
        <v>1.6018980837188022</v>
      </c>
      <c r="D12" s="123">
        <v>13.237886111510685</v>
      </c>
      <c r="E12" s="123">
        <v>26.787035769311423</v>
      </c>
      <c r="F12" s="123">
        <v>38.22718426074041</v>
      </c>
      <c r="G12" s="123">
        <v>20.145995774718674</v>
      </c>
    </row>
    <row r="13" spans="2:7" ht="15" customHeight="1">
      <c r="B13" s="11" t="s">
        <v>71</v>
      </c>
      <c r="C13" s="123">
        <v>0.5818786367414797</v>
      </c>
      <c r="D13" s="123">
        <v>8.287191625456133</v>
      </c>
      <c r="E13" s="123">
        <v>18.003015061217013</v>
      </c>
      <c r="F13" s="123">
        <v>34.624596700339545</v>
      </c>
      <c r="G13" s="123">
        <v>38.503317976245825</v>
      </c>
    </row>
    <row r="14" spans="2:7" ht="15" customHeight="1">
      <c r="B14" s="4"/>
      <c r="C14" s="359"/>
      <c r="D14" s="359"/>
      <c r="E14" s="359"/>
      <c r="F14" s="359"/>
      <c r="G14" s="359"/>
    </row>
    <row r="15" ht="11.25">
      <c r="B15" s="4"/>
    </row>
    <row r="16" ht="11.25">
      <c r="B16" s="4"/>
    </row>
    <row r="17" ht="11.25">
      <c r="B17" s="4"/>
    </row>
    <row r="18" ht="11.25">
      <c r="B18" s="4"/>
    </row>
    <row r="19" ht="11.25">
      <c r="B19" s="4"/>
    </row>
    <row r="24" spans="10:11" ht="11.25">
      <c r="J24" s="29"/>
      <c r="K24" s="29"/>
    </row>
    <row r="25" ht="11.25">
      <c r="B25" s="14"/>
    </row>
    <row r="26" ht="11.25">
      <c r="B26" s="14"/>
    </row>
    <row r="27" ht="11.25">
      <c r="B27" s="14"/>
    </row>
    <row r="28" ht="11.25">
      <c r="B28" s="14"/>
    </row>
    <row r="29" ht="11.25">
      <c r="B29" s="14"/>
    </row>
    <row r="32" spans="8:9" ht="11.25">
      <c r="H32" s="15"/>
      <c r="I32" s="4"/>
    </row>
    <row r="33" spans="8:9" ht="11.25">
      <c r="H33" s="28"/>
      <c r="I33" s="28"/>
    </row>
    <row r="34" spans="8:9" ht="11.25">
      <c r="H34" s="28"/>
      <c r="I34" s="28"/>
    </row>
    <row r="35" spans="8:9" ht="11.25">
      <c r="H35" s="28"/>
      <c r="I35" s="28"/>
    </row>
    <row r="36" spans="8:9" ht="11.25">
      <c r="H36" s="28"/>
      <c r="I36" s="28"/>
    </row>
    <row r="37" spans="8:9" ht="11.25">
      <c r="H37" s="28"/>
      <c r="I37" s="28"/>
    </row>
    <row r="38" ht="11.25">
      <c r="H38" s="28"/>
    </row>
    <row r="39" ht="11.25">
      <c r="H39" s="28"/>
    </row>
    <row r="40" ht="9" customHeight="1">
      <c r="H40" s="28"/>
    </row>
    <row r="42" spans="2:7" ht="11.25">
      <c r="B42" s="4"/>
      <c r="C42" s="12"/>
      <c r="D42" s="12"/>
      <c r="E42" s="12"/>
      <c r="F42" s="12"/>
      <c r="G42" s="12"/>
    </row>
    <row r="43" spans="2:7" ht="11.25">
      <c r="B43" s="26"/>
      <c r="C43" s="4"/>
      <c r="D43" s="4"/>
      <c r="E43" s="4"/>
      <c r="F43" s="4"/>
      <c r="G43" s="4"/>
    </row>
    <row r="44" spans="2:8" ht="11.25">
      <c r="B44" s="4"/>
      <c r="C44" s="4"/>
      <c r="D44" s="4"/>
      <c r="E44" s="4"/>
      <c r="F44" s="4"/>
      <c r="G44" s="4"/>
      <c r="H44" s="4"/>
    </row>
    <row r="45" spans="2:8" ht="11.25">
      <c r="B45" s="4"/>
      <c r="C45" s="4"/>
      <c r="D45" s="4"/>
      <c r="E45" s="4"/>
      <c r="F45" s="4"/>
      <c r="G45" s="4"/>
      <c r="H45" s="4"/>
    </row>
    <row r="46" spans="2:8" ht="11.25">
      <c r="B46" s="4"/>
      <c r="C46" s="4"/>
      <c r="D46" s="4"/>
      <c r="E46" s="4"/>
      <c r="F46" s="4"/>
      <c r="G46" s="4"/>
      <c r="H46" s="4"/>
    </row>
    <row r="47" spans="2:8" ht="11.25">
      <c r="B47" s="27"/>
      <c r="C47" s="4"/>
      <c r="D47" s="4"/>
      <c r="E47" s="4"/>
      <c r="F47" s="4"/>
      <c r="G47" s="4"/>
      <c r="H47" s="4"/>
    </row>
    <row r="48" spans="2:9" ht="11.25">
      <c r="B48" s="4"/>
      <c r="C48" s="5"/>
      <c r="D48" s="5"/>
      <c r="E48" s="5"/>
      <c r="F48" s="5"/>
      <c r="G48" s="5"/>
      <c r="H48" s="5"/>
      <c r="I48" s="23"/>
    </row>
    <row r="49" spans="2:9" ht="11.25">
      <c r="B49" s="4"/>
      <c r="C49" s="5"/>
      <c r="D49" s="5"/>
      <c r="E49" s="5"/>
      <c r="F49" s="5"/>
      <c r="G49" s="5"/>
      <c r="H49" s="5"/>
      <c r="I49" s="23"/>
    </row>
    <row r="50" spans="2:9" ht="11.25">
      <c r="B50" s="4"/>
      <c r="C50" s="5"/>
      <c r="D50" s="5"/>
      <c r="E50" s="5"/>
      <c r="F50" s="5"/>
      <c r="G50" s="5"/>
      <c r="H50" s="5"/>
      <c r="I50" s="23"/>
    </row>
    <row r="51" spans="2:9" ht="11.25">
      <c r="B51" s="4"/>
      <c r="C51" s="5"/>
      <c r="D51" s="5"/>
      <c r="E51" s="5"/>
      <c r="F51" s="5"/>
      <c r="G51" s="5"/>
      <c r="H51" s="5"/>
      <c r="I51" s="23"/>
    </row>
    <row r="52" spans="2:9" ht="11.25">
      <c r="B52" s="4"/>
      <c r="C52" s="5"/>
      <c r="D52" s="5"/>
      <c r="E52" s="5"/>
      <c r="F52" s="5"/>
      <c r="G52" s="5"/>
      <c r="H52" s="5"/>
      <c r="I52" s="23"/>
    </row>
    <row r="53" spans="2:9" ht="11.25">
      <c r="B53" s="4"/>
      <c r="C53" s="5"/>
      <c r="D53" s="5"/>
      <c r="E53" s="5"/>
      <c r="F53" s="5"/>
      <c r="G53" s="5"/>
      <c r="H53" s="5"/>
      <c r="I53" s="23"/>
    </row>
    <row r="54" spans="2:9" ht="11.25">
      <c r="B54" s="4"/>
      <c r="C54" s="5"/>
      <c r="D54" s="5"/>
      <c r="E54" s="5"/>
      <c r="F54" s="5"/>
      <c r="G54" s="5"/>
      <c r="H54" s="5"/>
      <c r="I54" s="23"/>
    </row>
    <row r="55" spans="2:9" ht="11.25">
      <c r="B55" s="27"/>
      <c r="C55" s="5"/>
      <c r="D55" s="5"/>
      <c r="E55" s="5"/>
      <c r="F55" s="5"/>
      <c r="G55" s="5"/>
      <c r="H55" s="5"/>
      <c r="I55" s="23"/>
    </row>
    <row r="56" spans="2:8" ht="11.25">
      <c r="B56" s="4"/>
      <c r="C56" s="4"/>
      <c r="D56" s="4"/>
      <c r="E56" s="4"/>
      <c r="F56" s="4"/>
      <c r="G56" s="4"/>
      <c r="H56" s="5"/>
    </row>
    <row r="57" ht="11.25">
      <c r="H57" s="13"/>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3"/>
  </sheetPr>
  <dimension ref="B1:H50"/>
  <sheetViews>
    <sheetView zoomScalePageLayoutView="0" workbookViewId="0" topLeftCell="A1">
      <selection activeCell="J33" sqref="J33"/>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204</v>
      </c>
    </row>
    <row r="2" ht="15" customHeight="1">
      <c r="B2" s="1"/>
    </row>
    <row r="3" ht="15" customHeight="1">
      <c r="D3" s="25" t="s">
        <v>68</v>
      </c>
    </row>
    <row r="4" spans="2:4" s="3" customFormat="1" ht="15" customHeight="1">
      <c r="B4" s="212"/>
      <c r="C4" s="139" t="s">
        <v>22</v>
      </c>
      <c r="D4" s="139" t="s">
        <v>23</v>
      </c>
    </row>
    <row r="5" spans="2:4" ht="15" customHeight="1">
      <c r="B5" s="11" t="s">
        <v>16</v>
      </c>
      <c r="C5" s="123">
        <v>54.938301014817284</v>
      </c>
      <c r="D5" s="123">
        <v>45.061698985182716</v>
      </c>
    </row>
    <row r="6" spans="2:4" ht="15" customHeight="1">
      <c r="B6" s="11" t="s">
        <v>29</v>
      </c>
      <c r="C6" s="123">
        <v>35.081600363639545</v>
      </c>
      <c r="D6" s="123">
        <v>64.91839963636046</v>
      </c>
    </row>
    <row r="7" spans="2:4" ht="15" customHeight="1">
      <c r="B7" s="11" t="s">
        <v>30</v>
      </c>
      <c r="C7" s="123">
        <v>92.80240492436894</v>
      </c>
      <c r="D7" s="123">
        <v>7.197595075631054</v>
      </c>
    </row>
    <row r="8" spans="2:4" ht="15" customHeight="1">
      <c r="B8" s="11" t="s">
        <v>31</v>
      </c>
      <c r="C8" s="123">
        <v>64.31700171148435</v>
      </c>
      <c r="D8" s="123">
        <v>35.68299828851565</v>
      </c>
    </row>
    <row r="9" spans="2:4" ht="15" customHeight="1">
      <c r="B9" s="11" t="s">
        <v>37</v>
      </c>
      <c r="C9" s="123">
        <v>66.23264930597223</v>
      </c>
      <c r="D9" s="123">
        <v>33.76735069402776</v>
      </c>
    </row>
    <row r="10" spans="2:4" ht="15" customHeight="1">
      <c r="B10" s="11" t="s">
        <v>70</v>
      </c>
      <c r="C10" s="123">
        <v>62.335551114985535</v>
      </c>
      <c r="D10" s="123">
        <v>37.664448885014465</v>
      </c>
    </row>
    <row r="11" spans="2:4" ht="15" customHeight="1">
      <c r="B11" s="11" t="s">
        <v>71</v>
      </c>
      <c r="C11" s="123">
        <v>55.40777581312124</v>
      </c>
      <c r="D11" s="123">
        <v>44.59222418687875</v>
      </c>
    </row>
    <row r="12" spans="2:4" ht="15" customHeight="1">
      <c r="B12" s="130" t="s">
        <v>38</v>
      </c>
      <c r="C12" s="134">
        <v>58.91417125719529</v>
      </c>
      <c r="D12" s="134">
        <v>41.0858287428047</v>
      </c>
    </row>
    <row r="21" spans="3:4" ht="11.25">
      <c r="C21" s="22"/>
      <c r="D21" s="22"/>
    </row>
    <row r="22" spans="2:4" ht="11.25">
      <c r="B22" s="26"/>
      <c r="C22" s="4"/>
      <c r="D22" s="4"/>
    </row>
    <row r="34" spans="2:4" ht="11.25">
      <c r="B34" s="4"/>
      <c r="C34" s="12"/>
      <c r="D34" s="12"/>
    </row>
    <row r="35" spans="2:4" ht="11.25">
      <c r="B35" s="4"/>
      <c r="C35" s="12"/>
      <c r="D35" s="12"/>
    </row>
    <row r="36" spans="2:4" ht="11.25">
      <c r="B36" s="4"/>
      <c r="C36" s="12"/>
      <c r="D36" s="12"/>
    </row>
    <row r="37" spans="3:8" ht="11.25">
      <c r="C37" s="12"/>
      <c r="D37" s="12"/>
      <c r="F37" s="4"/>
      <c r="G37" s="12"/>
      <c r="H37" s="12"/>
    </row>
    <row r="38" spans="6:8" ht="11.25">
      <c r="F38" s="4"/>
      <c r="G38" s="12"/>
      <c r="H38" s="12"/>
    </row>
    <row r="41" spans="2:8" ht="11.25">
      <c r="B41" s="27"/>
      <c r="C41" s="4"/>
      <c r="D41" s="4"/>
      <c r="E41" s="4"/>
      <c r="G41" s="28"/>
      <c r="H41" s="28"/>
    </row>
    <row r="42" spans="2:5" ht="11.25">
      <c r="B42" s="4"/>
      <c r="C42" s="5"/>
      <c r="D42" s="5"/>
      <c r="E42" s="5"/>
    </row>
    <row r="43" spans="2:5" ht="11.25">
      <c r="B43" s="4"/>
      <c r="C43" s="5"/>
      <c r="D43" s="5"/>
      <c r="E43" s="5"/>
    </row>
    <row r="44" spans="2:5" ht="11.25">
      <c r="B44" s="4"/>
      <c r="C44" s="5"/>
      <c r="D44" s="5"/>
      <c r="E44" s="5"/>
    </row>
    <row r="45" spans="2:5" ht="11.25">
      <c r="B45" s="4"/>
      <c r="C45" s="5"/>
      <c r="D45" s="5"/>
      <c r="E45" s="5"/>
    </row>
    <row r="46" spans="2:5" ht="11.25">
      <c r="B46" s="4"/>
      <c r="C46" s="5"/>
      <c r="D46" s="5"/>
      <c r="E46" s="5"/>
    </row>
    <row r="47" spans="2:5" ht="11.25">
      <c r="B47" s="4"/>
      <c r="C47" s="5"/>
      <c r="D47" s="5"/>
      <c r="E47" s="5"/>
    </row>
    <row r="48" spans="2:5" ht="11.25">
      <c r="B48" s="4"/>
      <c r="C48" s="5"/>
      <c r="D48" s="5"/>
      <c r="E48" s="5"/>
    </row>
    <row r="49" spans="2:5" ht="11.25">
      <c r="B49" s="4"/>
      <c r="C49" s="5"/>
      <c r="D49" s="5"/>
      <c r="E49" s="5"/>
    </row>
    <row r="50" spans="2:5" ht="11.25">
      <c r="B50" s="4"/>
      <c r="C50" s="4"/>
      <c r="D50" s="4"/>
      <c r="E50" s="4"/>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sheetPr>
  <dimension ref="B1:V57"/>
  <sheetViews>
    <sheetView zoomScale="115" zoomScaleNormal="115" zoomScalePageLayoutView="0" workbookViewId="0" topLeftCell="A1">
      <selection activeCell="A1" sqref="A1"/>
    </sheetView>
  </sheetViews>
  <sheetFormatPr defaultColWidth="11.421875" defaultRowHeight="12.75"/>
  <cols>
    <col min="1" max="1" width="3.7109375" style="2" customWidth="1"/>
    <col min="2" max="2" width="53.8515625" style="2" bestFit="1" customWidth="1"/>
    <col min="3" max="3" width="7.421875" style="2" customWidth="1"/>
    <col min="4" max="14" width="6.7109375" style="2" customWidth="1"/>
    <col min="15" max="15" width="6.28125" style="2" customWidth="1"/>
    <col min="16" max="16" width="11.7109375" style="2" customWidth="1"/>
    <col min="17" max="21" width="6.28125" style="2" customWidth="1"/>
    <col min="22" max="24" width="9.28125" style="2" customWidth="1"/>
    <col min="25" max="16384" width="11.421875" style="2" customWidth="1"/>
  </cols>
  <sheetData>
    <row r="1" spans="2:15" ht="15" customHeight="1">
      <c r="B1" s="1" t="s">
        <v>3</v>
      </c>
      <c r="O1" s="37"/>
    </row>
    <row r="2" ht="15" customHeight="1">
      <c r="O2" s="37"/>
    </row>
    <row r="3" spans="2:22" s="1" customFormat="1" ht="60" customHeight="1">
      <c r="B3" s="425"/>
      <c r="C3" s="427" t="s">
        <v>69</v>
      </c>
      <c r="D3" s="428"/>
      <c r="E3" s="428"/>
      <c r="F3" s="428"/>
      <c r="G3" s="428"/>
      <c r="H3" s="428"/>
      <c r="I3" s="428"/>
      <c r="J3" s="428"/>
      <c r="K3" s="428"/>
      <c r="L3" s="428"/>
      <c r="M3" s="428"/>
      <c r="N3" s="428"/>
      <c r="O3" s="429"/>
      <c r="P3" s="257" t="s">
        <v>80</v>
      </c>
      <c r="Q3" s="430" t="s">
        <v>101</v>
      </c>
      <c r="R3" s="431"/>
      <c r="S3" s="432"/>
      <c r="T3" s="430" t="s">
        <v>100</v>
      </c>
      <c r="U3" s="431"/>
      <c r="V3" s="432"/>
    </row>
    <row r="4" spans="2:22" ht="25.5" customHeight="1">
      <c r="B4" s="426"/>
      <c r="C4" s="257">
        <v>2005</v>
      </c>
      <c r="D4" s="257">
        <v>2006</v>
      </c>
      <c r="E4" s="257">
        <v>2007</v>
      </c>
      <c r="F4" s="257">
        <v>2008</v>
      </c>
      <c r="G4" s="257">
        <v>2009</v>
      </c>
      <c r="H4" s="257">
        <v>2010</v>
      </c>
      <c r="I4" s="257">
        <v>2011</v>
      </c>
      <c r="J4" s="257">
        <v>2012</v>
      </c>
      <c r="K4" s="257">
        <v>2013</v>
      </c>
      <c r="L4" s="257">
        <v>2014</v>
      </c>
      <c r="M4" s="257">
        <v>2015</v>
      </c>
      <c r="N4" s="257">
        <v>2016</v>
      </c>
      <c r="O4" s="257">
        <v>2017</v>
      </c>
      <c r="P4" s="257">
        <v>2017</v>
      </c>
      <c r="Q4" s="257" t="s">
        <v>105</v>
      </c>
      <c r="R4" s="257" t="s">
        <v>141</v>
      </c>
      <c r="S4" s="257" t="s">
        <v>169</v>
      </c>
      <c r="T4" s="257" t="s">
        <v>105</v>
      </c>
      <c r="U4" s="257" t="s">
        <v>141</v>
      </c>
      <c r="V4" s="257" t="s">
        <v>169</v>
      </c>
    </row>
    <row r="5" spans="2:22" ht="22.5" customHeight="1">
      <c r="B5" s="107" t="s">
        <v>234</v>
      </c>
      <c r="C5" s="108">
        <f aca="true" t="shared" si="0" ref="C5:K5">SUM(C6:C9)</f>
        <v>1659.4552640000002</v>
      </c>
      <c r="D5" s="108">
        <f t="shared" si="0"/>
        <v>1980.2166900000002</v>
      </c>
      <c r="E5" s="108">
        <f t="shared" si="0"/>
        <v>2034.225090600067</v>
      </c>
      <c r="F5" s="108">
        <f t="shared" si="0"/>
        <v>2001.341155</v>
      </c>
      <c r="G5" s="108">
        <f t="shared" si="0"/>
        <v>2004.27511596</v>
      </c>
      <c r="H5" s="108">
        <f t="shared" si="0"/>
        <v>2018.883333</v>
      </c>
      <c r="I5" s="108">
        <f>SUM(I6:I9)</f>
        <v>2017.8437299999998</v>
      </c>
      <c r="J5" s="108">
        <f>SUM(J6:J9)</f>
        <v>2151.145324</v>
      </c>
      <c r="K5" s="108">
        <f t="shared" si="0"/>
        <v>2441.26903</v>
      </c>
      <c r="L5" s="108">
        <f>SUM(L6:L9)</f>
        <v>2694.3552360000003</v>
      </c>
      <c r="M5" s="108">
        <f>SUM(M6:M9)</f>
        <v>2814.2340160000003</v>
      </c>
      <c r="N5" s="108">
        <f>SUM(N6:N9)</f>
        <v>2977.171962</v>
      </c>
      <c r="O5" s="108">
        <f>SUM(O6:O9)</f>
        <v>3105.928748</v>
      </c>
      <c r="P5" s="106">
        <f>O5/O$20*100.02</f>
        <v>22.357045411711347</v>
      </c>
      <c r="Q5" s="370">
        <f>(M5/L5-1)*100.02</f>
        <v>4.450146519432453</v>
      </c>
      <c r="R5" s="370">
        <f>(N5/M5-1)*100.02</f>
        <v>5.79093752199175</v>
      </c>
      <c r="S5" s="370">
        <f>(O5/N5-1)*100.02</f>
        <v>4.325666740146469</v>
      </c>
      <c r="T5" s="370">
        <f>((1+Q5/100)/(1+Inflation!D$12)-1)*100</f>
        <v>4.410977388078208</v>
      </c>
      <c r="U5" s="370">
        <f>((1+R5/100)/(1+Inflation!E$12)-1)*100</f>
        <v>5.597340783915095</v>
      </c>
      <c r="V5" s="370">
        <f>((1+S5/100)/(1+Inflation!F$12)-1)*100</f>
        <v>3.259734314454721</v>
      </c>
    </row>
    <row r="6" spans="2:22" ht="15" customHeight="1">
      <c r="B6" s="93" t="s">
        <v>65</v>
      </c>
      <c r="C6" s="84">
        <v>853.209903</v>
      </c>
      <c r="D6" s="84">
        <v>993.653093</v>
      </c>
      <c r="E6" s="84">
        <v>1055.634839</v>
      </c>
      <c r="F6" s="84">
        <v>1039</v>
      </c>
      <c r="G6" s="84">
        <v>1061.848816</v>
      </c>
      <c r="H6" s="84">
        <v>1096.872022</v>
      </c>
      <c r="I6" s="84">
        <v>1147.142543</v>
      </c>
      <c r="J6" s="84">
        <v>1294.472322</v>
      </c>
      <c r="K6" s="84">
        <v>1549.448194</v>
      </c>
      <c r="L6" s="84">
        <v>1831.396558</v>
      </c>
      <c r="M6" s="84">
        <v>2067.451093</v>
      </c>
      <c r="N6" s="84">
        <v>2226</v>
      </c>
      <c r="O6" s="84">
        <v>2391</v>
      </c>
      <c r="P6" s="88">
        <f aca="true" t="shared" si="1" ref="P6:P20">O6/O$20*100</f>
        <v>17.20741553150601</v>
      </c>
      <c r="Q6" s="371">
        <f aca="true" t="shared" si="2" ref="Q6:S20">(M6/L6-1)*100</f>
        <v>12.889318480416211</v>
      </c>
      <c r="R6" s="371">
        <f t="shared" si="2"/>
        <v>7.668810524070757</v>
      </c>
      <c r="S6" s="371">
        <f t="shared" si="2"/>
        <v>7.4123989218328745</v>
      </c>
      <c r="T6" s="371">
        <f>((1+Q6/100)/(1+Inflation!D$12)-1)*100</f>
        <v>12.846984633203974</v>
      </c>
      <c r="U6" s="371">
        <f>((1+R6/100)/(1+Inflation!E$12)-1)*100</f>
        <v>7.4717772904280055</v>
      </c>
      <c r="V6" s="371">
        <f>((1+S6/100)/(1+Inflation!F$12)-1)*100</f>
        <v>6.314928256082886</v>
      </c>
    </row>
    <row r="7" spans="2:22" ht="30" customHeight="1">
      <c r="B7" s="94" t="s">
        <v>235</v>
      </c>
      <c r="C7" s="83">
        <v>806.245361</v>
      </c>
      <c r="D7" s="83">
        <v>820.217892</v>
      </c>
      <c r="E7" s="83">
        <v>831.380591600067</v>
      </c>
      <c r="F7" s="83">
        <v>835</v>
      </c>
      <c r="G7" s="83">
        <v>819.414755</v>
      </c>
      <c r="H7" s="83">
        <v>801.411365</v>
      </c>
      <c r="I7" s="83">
        <v>750.847121</v>
      </c>
      <c r="J7" s="83">
        <v>741.929196</v>
      </c>
      <c r="K7" s="83">
        <v>769.522877</v>
      </c>
      <c r="L7" s="83">
        <v>756.781647</v>
      </c>
      <c r="M7" s="83">
        <v>645.411214</v>
      </c>
      <c r="N7" s="83">
        <v>656.425042</v>
      </c>
      <c r="O7" s="83">
        <v>623.271451</v>
      </c>
      <c r="P7" s="17">
        <f t="shared" si="1"/>
        <v>4.485525238930023</v>
      </c>
      <c r="Q7" s="372">
        <f t="shared" si="2"/>
        <v>-14.716323188001423</v>
      </c>
      <c r="R7" s="372">
        <f t="shared" si="2"/>
        <v>1.7064822799933488</v>
      </c>
      <c r="S7" s="372">
        <f t="shared" si="2"/>
        <v>-5.0506286138913055</v>
      </c>
      <c r="T7" s="372">
        <f>((1+Q7/100)/(1+Inflation!D$12)-1)*100</f>
        <v>-14.748304833319658</v>
      </c>
      <c r="U7" s="372">
        <f>((1+R7/100)/(1+Inflation!E$12)-1)*100</f>
        <v>1.5203600688486807</v>
      </c>
      <c r="V7" s="372">
        <f>((1+S7/100)/(1+Inflation!F$12)-1)*100</f>
        <v>-6.020760096602984</v>
      </c>
    </row>
    <row r="8" spans="2:22" ht="15" customHeight="1">
      <c r="B8" s="94" t="s">
        <v>0</v>
      </c>
      <c r="C8" s="83" t="s">
        <v>1</v>
      </c>
      <c r="D8" s="83">
        <v>165.460786</v>
      </c>
      <c r="E8" s="83">
        <v>146.408362</v>
      </c>
      <c r="F8" s="83">
        <v>126.63334</v>
      </c>
      <c r="G8" s="83">
        <v>122.31404696</v>
      </c>
      <c r="H8" s="83">
        <v>115.702649</v>
      </c>
      <c r="I8" s="83">
        <v>115.001889</v>
      </c>
      <c r="J8" s="83">
        <v>110.101481</v>
      </c>
      <c r="K8" s="83">
        <v>117.809391</v>
      </c>
      <c r="L8" s="83">
        <v>101.205589</v>
      </c>
      <c r="M8" s="83">
        <v>97.193131</v>
      </c>
      <c r="N8" s="83">
        <v>88.465413</v>
      </c>
      <c r="O8" s="83">
        <v>87.24916</v>
      </c>
      <c r="P8" s="17">
        <f t="shared" si="1"/>
        <v>0.6279098916331464</v>
      </c>
      <c r="Q8" s="372">
        <f t="shared" si="2"/>
        <v>-3.9646604892542125</v>
      </c>
      <c r="R8" s="372">
        <f t="shared" si="2"/>
        <v>-8.979768333628424</v>
      </c>
      <c r="S8" s="372">
        <f t="shared" si="2"/>
        <v>-1.3748344790974865</v>
      </c>
      <c r="T8" s="372">
        <f>((1+Q8/100)/(1+Inflation!D$12)-1)*100</f>
        <v>-4.000674041683705</v>
      </c>
      <c r="U8" s="372">
        <f>((1+R8/100)/(1+Inflation!E$12)-1)*100</f>
        <v>-9.146334774595344</v>
      </c>
      <c r="V8" s="372">
        <f>((1+S8/100)/(1+Inflation!F$12)-1)*100</f>
        <v>-2.3825228572585178</v>
      </c>
    </row>
    <row r="9" spans="2:22" ht="15" customHeight="1">
      <c r="B9" s="95" t="s">
        <v>67</v>
      </c>
      <c r="C9" s="83" t="s">
        <v>1</v>
      </c>
      <c r="D9" s="83">
        <v>0.884919</v>
      </c>
      <c r="E9" s="83">
        <v>0.801298</v>
      </c>
      <c r="F9" s="83">
        <v>0.707815</v>
      </c>
      <c r="G9" s="83">
        <v>0.697498</v>
      </c>
      <c r="H9" s="83">
        <v>4.897297</v>
      </c>
      <c r="I9" s="83">
        <v>4.852177</v>
      </c>
      <c r="J9" s="83">
        <v>4.642325</v>
      </c>
      <c r="K9" s="83">
        <v>4.488568</v>
      </c>
      <c r="L9" s="83">
        <v>4.971442</v>
      </c>
      <c r="M9" s="83">
        <v>4.178578</v>
      </c>
      <c r="N9" s="83">
        <v>6.281507</v>
      </c>
      <c r="O9" s="83">
        <v>4.408137</v>
      </c>
      <c r="P9" s="17">
        <f t="shared" si="1"/>
        <v>0.031724234662821545</v>
      </c>
      <c r="Q9" s="372">
        <f t="shared" si="2"/>
        <v>-15.948370714171055</v>
      </c>
      <c r="R9" s="372">
        <f t="shared" si="2"/>
        <v>50.32642683707233</v>
      </c>
      <c r="S9" s="372">
        <f t="shared" si="2"/>
        <v>-29.823575775685683</v>
      </c>
      <c r="T9" s="372">
        <f>((1+Q9/100)/(1+Inflation!D$12)-1)*100</f>
        <v>-15.979890337816794</v>
      </c>
      <c r="U9" s="372">
        <f>((1+R9/100)/(1+Inflation!E$12)-1)*100</f>
        <v>50.05133043879788</v>
      </c>
      <c r="V9" s="372">
        <f>((1+S9/100)/(1+Inflation!F$12)-1)*100</f>
        <v>-30.54059325026475</v>
      </c>
    </row>
    <row r="10" spans="2:22" ht="30" customHeight="1">
      <c r="B10" s="107" t="s">
        <v>236</v>
      </c>
      <c r="C10" s="108">
        <f aca="true" t="shared" si="3" ref="C10:N10">C11+C14</f>
        <v>6999.735578</v>
      </c>
      <c r="D10" s="108">
        <f t="shared" si="3"/>
        <v>8130.295685</v>
      </c>
      <c r="E10" s="108">
        <f t="shared" si="3"/>
        <v>8936.167667</v>
      </c>
      <c r="F10" s="108">
        <f t="shared" si="3"/>
        <v>10329.877289</v>
      </c>
      <c r="G10" s="108">
        <f t="shared" si="3"/>
        <v>10929.120577599999</v>
      </c>
      <c r="H10" s="108">
        <f t="shared" si="3"/>
        <v>8741.660597</v>
      </c>
      <c r="I10" s="108">
        <f>I11+I14</f>
        <v>8337.554951999999</v>
      </c>
      <c r="J10" s="108">
        <f>J11+J14</f>
        <v>9990.071267</v>
      </c>
      <c r="K10" s="108">
        <f>K11+K14</f>
        <v>9696.620614</v>
      </c>
      <c r="L10" s="108">
        <f>L11+L14</f>
        <v>9347.483595</v>
      </c>
      <c r="M10" s="108">
        <f t="shared" si="3"/>
        <v>10112.419254597038</v>
      </c>
      <c r="N10" s="108">
        <f t="shared" si="3"/>
        <v>10661.301248</v>
      </c>
      <c r="O10" s="108">
        <f>O11+O14</f>
        <v>10789.243339999999</v>
      </c>
      <c r="P10" s="106">
        <f t="shared" si="1"/>
        <v>77.64742510326799</v>
      </c>
      <c r="Q10" s="370">
        <f t="shared" si="2"/>
        <v>8.183332464003513</v>
      </c>
      <c r="R10" s="370">
        <f t="shared" si="2"/>
        <v>5.427800999779975</v>
      </c>
      <c r="S10" s="370">
        <f t="shared" si="2"/>
        <v>1.20006075265906</v>
      </c>
      <c r="T10" s="370">
        <f>((1+Q10/100)/(1+Inflation!D$12)-1)*100</f>
        <v>8.142763376253747</v>
      </c>
      <c r="U10" s="370">
        <f>((1+R10/100)/(1+Inflation!E$12)-1)*100</f>
        <v>5.234868799213066</v>
      </c>
      <c r="V10" s="370">
        <f>((1+S10/100)/(1+Inflation!F$12)-1)*100</f>
        <v>0.16606375451935218</v>
      </c>
    </row>
    <row r="11" spans="2:22" ht="15" customHeight="1">
      <c r="B11" s="101" t="s">
        <v>237</v>
      </c>
      <c r="C11" s="102">
        <f aca="true" t="shared" si="4" ref="C11:N11">SUM(C12:C13)</f>
        <v>2048.109145</v>
      </c>
      <c r="D11" s="102">
        <f t="shared" si="4"/>
        <v>2123.551173</v>
      </c>
      <c r="E11" s="102">
        <f t="shared" si="4"/>
        <v>2302.262945</v>
      </c>
      <c r="F11" s="102">
        <f t="shared" si="4"/>
        <v>2445</v>
      </c>
      <c r="G11" s="102">
        <f t="shared" si="4"/>
        <v>2467.386375</v>
      </c>
      <c r="H11" s="102">
        <f t="shared" si="4"/>
        <v>2553.838254</v>
      </c>
      <c r="I11" s="102">
        <f>SUM(I12:I13)</f>
        <v>2751.313948</v>
      </c>
      <c r="J11" s="102">
        <f>SUM(J12:J13)</f>
        <v>3007.637034</v>
      </c>
      <c r="K11" s="102">
        <f t="shared" si="4"/>
        <v>3285.619642</v>
      </c>
      <c r="L11" s="102">
        <f>SUM(L12:L13)</f>
        <v>3030.69758</v>
      </c>
      <c r="M11" s="102">
        <f t="shared" si="4"/>
        <v>3101.5432530000003</v>
      </c>
      <c r="N11" s="102">
        <f t="shared" si="4"/>
        <v>3073.244865</v>
      </c>
      <c r="O11" s="102">
        <f>SUM(O12:O13)</f>
        <v>3099.378174</v>
      </c>
      <c r="P11" s="103">
        <f t="shared" si="1"/>
        <v>22.305432090881784</v>
      </c>
      <c r="Q11" s="373">
        <f t="shared" si="2"/>
        <v>2.3376028498363066</v>
      </c>
      <c r="R11" s="373">
        <f t="shared" si="2"/>
        <v>-0.9123970130878623</v>
      </c>
      <c r="S11" s="373">
        <f t="shared" si="2"/>
        <v>0.850349065823619</v>
      </c>
      <c r="T11" s="373">
        <f>((1+Q11/100)/(1+Inflation!D$12)-1)*100</f>
        <v>2.2992259289599026</v>
      </c>
      <c r="U11" s="373">
        <f>((1+R11/100)/(1+Inflation!E$12)-1)*100</f>
        <v>-1.0937266919000432</v>
      </c>
      <c r="V11" s="373">
        <f>((1+S11/100)/(1+Inflation!F$12)-1)*100</f>
        <v>-0.18007480368639195</v>
      </c>
    </row>
    <row r="12" spans="2:22" s="4" customFormat="1" ht="15" customHeight="1">
      <c r="B12" s="95" t="s">
        <v>31</v>
      </c>
      <c r="C12" s="83">
        <v>1848.109145</v>
      </c>
      <c r="D12" s="83">
        <v>1918.651173</v>
      </c>
      <c r="E12" s="83">
        <v>2086.262945</v>
      </c>
      <c r="F12" s="83">
        <v>2219</v>
      </c>
      <c r="G12" s="83">
        <v>2248.386375</v>
      </c>
      <c r="H12" s="83">
        <v>2328.838254</v>
      </c>
      <c r="I12" s="83">
        <v>2509.213948</v>
      </c>
      <c r="J12" s="83">
        <v>2747.037034</v>
      </c>
      <c r="K12" s="83">
        <v>3012.031742</v>
      </c>
      <c r="L12" s="83">
        <v>2767.69758</v>
      </c>
      <c r="M12" s="83">
        <v>2847.643253</v>
      </c>
      <c r="N12" s="83">
        <v>2831.244865</v>
      </c>
      <c r="O12" s="83">
        <v>2864.378174</v>
      </c>
      <c r="P12" s="17">
        <f t="shared" si="1"/>
        <v>20.614197189207207</v>
      </c>
      <c r="Q12" s="372">
        <f t="shared" si="2"/>
        <v>2.888526317965723</v>
      </c>
      <c r="R12" s="372">
        <f t="shared" si="2"/>
        <v>-0.5758582288256875</v>
      </c>
      <c r="S12" s="372">
        <f t="shared" si="2"/>
        <v>1.1702735220678218</v>
      </c>
      <c r="T12" s="372">
        <f>((1+Q12/100)/(1+Inflation!D$12)-1)*100</f>
        <v>2.84994279906714</v>
      </c>
      <c r="U12" s="372">
        <f>((1+R12/100)/(1+Inflation!E$12)-1)*100</f>
        <v>-0.7578037714575436</v>
      </c>
      <c r="V12" s="372">
        <f>((1+S12/100)/(1+Inflation!F$12)-1)*100</f>
        <v>0.13658087065266944</v>
      </c>
    </row>
    <row r="13" spans="2:22" s="4" customFormat="1" ht="15" customHeight="1">
      <c r="B13" s="95" t="s">
        <v>42</v>
      </c>
      <c r="C13" s="83">
        <v>200</v>
      </c>
      <c r="D13" s="83">
        <v>204.9</v>
      </c>
      <c r="E13" s="83">
        <v>216</v>
      </c>
      <c r="F13" s="83">
        <v>226</v>
      </c>
      <c r="G13" s="83">
        <v>219</v>
      </c>
      <c r="H13" s="83">
        <v>225</v>
      </c>
      <c r="I13" s="83">
        <v>242.1</v>
      </c>
      <c r="J13" s="83">
        <v>260.6</v>
      </c>
      <c r="K13" s="83">
        <v>273.5879</v>
      </c>
      <c r="L13" s="83">
        <v>263</v>
      </c>
      <c r="M13" s="83">
        <v>253.9</v>
      </c>
      <c r="N13" s="83">
        <v>242</v>
      </c>
      <c r="O13" s="83">
        <v>235</v>
      </c>
      <c r="P13" s="17">
        <f t="shared" si="1"/>
        <v>1.6912349016745765</v>
      </c>
      <c r="Q13" s="372">
        <f t="shared" si="2"/>
        <v>-3.4600760456273694</v>
      </c>
      <c r="R13" s="372">
        <f t="shared" si="2"/>
        <v>-4.6868846002363185</v>
      </c>
      <c r="S13" s="372">
        <f t="shared" si="2"/>
        <v>-2.892561983471076</v>
      </c>
      <c r="T13" s="372">
        <f>((1+Q13/100)/(1+Inflation!D$12)-1)*100</f>
        <v>-3.4962788188000693</v>
      </c>
      <c r="U13" s="372">
        <f>((1+R13/100)/(1+Inflation!E$12)-1)*100</f>
        <v>-4.861306990939529</v>
      </c>
      <c r="V13" s="372">
        <f>((1+S13/100)/(1+Inflation!F$12)-1)*100</f>
        <v>-3.8847432001556714</v>
      </c>
    </row>
    <row r="14" spans="2:22" s="4" customFormat="1" ht="15" customHeight="1">
      <c r="B14" s="98" t="s">
        <v>238</v>
      </c>
      <c r="C14" s="99">
        <f aca="true" t="shared" si="5" ref="C14:N14">SUM(C15:C19)</f>
        <v>4951.626433</v>
      </c>
      <c r="D14" s="99">
        <f t="shared" si="5"/>
        <v>6006.744512</v>
      </c>
      <c r="E14" s="99">
        <f t="shared" si="5"/>
        <v>6633.904721999999</v>
      </c>
      <c r="F14" s="99">
        <f t="shared" si="5"/>
        <v>7884.877288999999</v>
      </c>
      <c r="G14" s="99">
        <f t="shared" si="5"/>
        <v>8461.734202599999</v>
      </c>
      <c r="H14" s="99">
        <f t="shared" si="5"/>
        <v>6187.822343</v>
      </c>
      <c r="I14" s="99">
        <f t="shared" si="5"/>
        <v>5586.2410039999995</v>
      </c>
      <c r="J14" s="99">
        <f t="shared" si="5"/>
        <v>6982.434233</v>
      </c>
      <c r="K14" s="99">
        <f t="shared" si="5"/>
        <v>6411.000972</v>
      </c>
      <c r="L14" s="99">
        <f t="shared" si="5"/>
        <v>6316.786015</v>
      </c>
      <c r="M14" s="99">
        <f t="shared" si="5"/>
        <v>7010.876001597037</v>
      </c>
      <c r="N14" s="99">
        <f t="shared" si="5"/>
        <v>7588.056383</v>
      </c>
      <c r="O14" s="99">
        <f>SUM(O15:O19)</f>
        <v>7689.865166</v>
      </c>
      <c r="P14" s="100">
        <f t="shared" si="1"/>
        <v>55.34199301238621</v>
      </c>
      <c r="Q14" s="374">
        <f t="shared" si="2"/>
        <v>10.988024367911686</v>
      </c>
      <c r="R14" s="374">
        <f t="shared" si="2"/>
        <v>8.232642843369131</v>
      </c>
      <c r="S14" s="374">
        <f t="shared" si="2"/>
        <v>1.3416977663488039</v>
      </c>
      <c r="T14" s="374">
        <f>((1+Q14/100)/(1+Inflation!D$12)-1)*100</f>
        <v>10.946403511933212</v>
      </c>
      <c r="U14" s="374">
        <f>((1+R14/100)/(1+Inflation!E$12)-1)*100</f>
        <v>8.03457780019341</v>
      </c>
      <c r="V14" s="374">
        <f>((1+S14/100)/(1+Inflation!F$12)-1)*100</f>
        <v>0.30625361248712846</v>
      </c>
    </row>
    <row r="15" spans="2:22" s="4" customFormat="1" ht="15" customHeight="1">
      <c r="B15" s="95" t="s">
        <v>240</v>
      </c>
      <c r="C15" s="83">
        <v>208.746134</v>
      </c>
      <c r="D15" s="83">
        <v>443.701522</v>
      </c>
      <c r="E15" s="83">
        <v>685</v>
      </c>
      <c r="F15" s="83">
        <v>831</v>
      </c>
      <c r="G15" s="83">
        <v>852</v>
      </c>
      <c r="H15" s="83">
        <v>1080</v>
      </c>
      <c r="I15" s="83">
        <v>1400</v>
      </c>
      <c r="J15" s="83">
        <v>1600</v>
      </c>
      <c r="K15" s="83">
        <v>1700</v>
      </c>
      <c r="L15" s="83">
        <v>1800</v>
      </c>
      <c r="M15" s="83">
        <v>2069.793156</v>
      </c>
      <c r="N15" s="83">
        <v>2236.216536</v>
      </c>
      <c r="O15" s="83">
        <v>2282.164097</v>
      </c>
      <c r="P15" s="89">
        <f t="shared" si="1"/>
        <v>16.42415137104274</v>
      </c>
      <c r="Q15" s="375">
        <f t="shared" si="2"/>
        <v>14.988508666666679</v>
      </c>
      <c r="R15" s="375">
        <f t="shared" si="2"/>
        <v>8.040580263663788</v>
      </c>
      <c r="S15" s="375">
        <f t="shared" si="2"/>
        <v>2.054700886980654</v>
      </c>
      <c r="T15" s="375">
        <f>((1+Q15/100)/(1+Inflation!D$12)-1)*100</f>
        <v>14.945387616574557</v>
      </c>
      <c r="U15" s="375">
        <f>((1+R15/100)/(1+Inflation!E$12)-1)*100</f>
        <v>7.842866693778761</v>
      </c>
      <c r="V15" s="375">
        <f>((1+S15/100)/(1+Inflation!F$12)-1)*100</f>
        <v>1.0119717267571993</v>
      </c>
    </row>
    <row r="16" spans="2:22" s="4" customFormat="1" ht="15" customHeight="1">
      <c r="B16" s="95" t="s">
        <v>86</v>
      </c>
      <c r="C16" s="152">
        <v>2696.613253</v>
      </c>
      <c r="D16" s="152">
        <v>2803.192716</v>
      </c>
      <c r="E16" s="152">
        <v>3351.772504</v>
      </c>
      <c r="F16" s="152">
        <v>3557.385829</v>
      </c>
      <c r="G16" s="152">
        <v>4354.368036</v>
      </c>
      <c r="H16" s="83">
        <v>2102.751652</v>
      </c>
      <c r="I16" s="83">
        <v>1358.326247</v>
      </c>
      <c r="J16" s="83">
        <v>2201.445997</v>
      </c>
      <c r="K16" s="83">
        <v>1462.597593</v>
      </c>
      <c r="L16" s="83">
        <v>1342.611218</v>
      </c>
      <c r="M16" s="83">
        <v>1392.270392667037</v>
      </c>
      <c r="N16" s="83">
        <v>2147.379299</v>
      </c>
      <c r="O16" s="83">
        <v>1495.384099</v>
      </c>
      <c r="P16" s="89">
        <f t="shared" si="1"/>
        <v>10.761896934629748</v>
      </c>
      <c r="Q16" s="375">
        <f t="shared" si="2"/>
        <v>3.6987010089943206</v>
      </c>
      <c r="R16" s="375">
        <f t="shared" si="2"/>
        <v>54.23579430475962</v>
      </c>
      <c r="S16" s="375">
        <f t="shared" si="2"/>
        <v>-30.36236776165364</v>
      </c>
      <c r="T16" s="375">
        <f>((1+Q16/100)/(1+Inflation!D$12)-1)*100</f>
        <v>3.659813672054768</v>
      </c>
      <c r="U16" s="375">
        <f>((1+R16/100)/(1+Inflation!E$12)-1)*100</f>
        <v>53.9535437890587</v>
      </c>
      <c r="V16" s="375">
        <f>((1+S16/100)/(1+Inflation!F$12)-1)*100</f>
        <v>-31.073880206967218</v>
      </c>
    </row>
    <row r="17" spans="2:22" s="4" customFormat="1" ht="15" customHeight="1">
      <c r="B17" s="95" t="s">
        <v>87</v>
      </c>
      <c r="C17" s="83">
        <v>187.469648</v>
      </c>
      <c r="D17" s="83">
        <v>218.132818</v>
      </c>
      <c r="E17" s="83">
        <v>398.632864</v>
      </c>
      <c r="F17" s="83">
        <v>265.532654</v>
      </c>
      <c r="G17" s="83">
        <v>147.652676</v>
      </c>
      <c r="H17" s="83">
        <v>79.006448</v>
      </c>
      <c r="I17" s="83">
        <v>141.369331</v>
      </c>
      <c r="J17" s="83">
        <v>205.714317</v>
      </c>
      <c r="K17" s="83">
        <v>318.321692</v>
      </c>
      <c r="L17" s="83">
        <v>203.98698</v>
      </c>
      <c r="M17" s="83">
        <v>225.61635</v>
      </c>
      <c r="N17" s="83">
        <v>215.109498</v>
      </c>
      <c r="O17" s="83">
        <v>239.835611</v>
      </c>
      <c r="P17" s="89">
        <f t="shared" si="1"/>
        <v>1.7260355573942427</v>
      </c>
      <c r="Q17" s="375">
        <f t="shared" si="2"/>
        <v>10.603309093550983</v>
      </c>
      <c r="R17" s="375">
        <f t="shared" si="2"/>
        <v>-4.656955047805711</v>
      </c>
      <c r="S17" s="375">
        <f t="shared" si="2"/>
        <v>11.49466352248194</v>
      </c>
      <c r="T17" s="375">
        <f>((1+Q17/100)/(1+Inflation!D$12)-1)*100</f>
        <v>10.561832507002645</v>
      </c>
      <c r="U17" s="375">
        <f>((1+R17/100)/(1+Inflation!E$12)-1)*100</f>
        <v>-4.831432209398168</v>
      </c>
      <c r="V17" s="375">
        <f>((1+S17/100)/(1+Inflation!F$12)-1)*100</f>
        <v>10.355482908029456</v>
      </c>
    </row>
    <row r="18" spans="2:22" s="4" customFormat="1" ht="15" customHeight="1">
      <c r="B18" s="95" t="s">
        <v>154</v>
      </c>
      <c r="C18" s="83">
        <v>1853.786557</v>
      </c>
      <c r="D18" s="83">
        <v>2495.0755990000002</v>
      </c>
      <c r="E18" s="83">
        <v>2151.004164</v>
      </c>
      <c r="F18" s="83">
        <v>3170.2701509999997</v>
      </c>
      <c r="G18" s="83">
        <v>3036.8059556</v>
      </c>
      <c r="H18" s="83">
        <v>2843.639299</v>
      </c>
      <c r="I18" s="83">
        <v>2601.514454</v>
      </c>
      <c r="J18" s="83">
        <v>2907.536617</v>
      </c>
      <c r="K18" s="83">
        <v>2877.947778</v>
      </c>
      <c r="L18" s="83">
        <v>2915.4586099999997</v>
      </c>
      <c r="M18" s="83">
        <v>3272.7234929300002</v>
      </c>
      <c r="N18" s="83">
        <v>2930.81607</v>
      </c>
      <c r="O18" s="83">
        <v>3613.797884</v>
      </c>
      <c r="P18" s="89">
        <f t="shared" si="1"/>
        <v>26.007579187312906</v>
      </c>
      <c r="Q18" s="375">
        <f t="shared" si="2"/>
        <v>12.25415726035639</v>
      </c>
      <c r="R18" s="375">
        <f t="shared" si="2"/>
        <v>-10.44718332204405</v>
      </c>
      <c r="S18" s="375">
        <f t="shared" si="2"/>
        <v>23.303468989099695</v>
      </c>
      <c r="T18" s="375">
        <f>((1+Q18/100)/(1+Inflation!D$12)-1)*100</f>
        <v>12.212061600586566</v>
      </c>
      <c r="U18" s="375">
        <f>((1+R18/100)/(1+Inflation!E$12)-1)*100</f>
        <v>-10.61106440298094</v>
      </c>
      <c r="V18" s="375">
        <f>((1+S18/100)/(1+Inflation!F$12)-1)*100</f>
        <v>22.043633611070135</v>
      </c>
    </row>
    <row r="19" spans="2:22" s="4" customFormat="1" ht="15" customHeight="1">
      <c r="B19" s="95" t="s">
        <v>66</v>
      </c>
      <c r="C19" s="83">
        <v>5.010841</v>
      </c>
      <c r="D19" s="83">
        <v>46.641857</v>
      </c>
      <c r="E19" s="83">
        <v>47.49519</v>
      </c>
      <c r="F19" s="83">
        <v>60.688655</v>
      </c>
      <c r="G19" s="83">
        <v>70.907535</v>
      </c>
      <c r="H19" s="83">
        <v>82.424944</v>
      </c>
      <c r="I19" s="83">
        <v>85.030972</v>
      </c>
      <c r="J19" s="83">
        <v>67.737302</v>
      </c>
      <c r="K19" s="83">
        <v>52.133909</v>
      </c>
      <c r="L19" s="83">
        <v>54.729207</v>
      </c>
      <c r="M19" s="83">
        <v>50.47261</v>
      </c>
      <c r="N19" s="83">
        <v>58.53498</v>
      </c>
      <c r="O19" s="83">
        <v>58.683475</v>
      </c>
      <c r="P19" s="89">
        <f t="shared" si="1"/>
        <v>0.422329962006585</v>
      </c>
      <c r="Q19" s="375">
        <f t="shared" si="2"/>
        <v>-7.777560160884478</v>
      </c>
      <c r="R19" s="375">
        <f t="shared" si="2"/>
        <v>15.973752892905658</v>
      </c>
      <c r="S19" s="375">
        <f t="shared" si="2"/>
        <v>0.2536859156695881</v>
      </c>
      <c r="T19" s="375">
        <f>((1+Q19/100)/(1+Inflation!D$12)-1)*100</f>
        <v>-7.812143864021703</v>
      </c>
      <c r="U19" s="375">
        <f>((1+R19/100)/(1+Inflation!E$12)-1)*100</f>
        <v>15.761521667920908</v>
      </c>
      <c r="V19" s="375">
        <f>((1+S19/100)/(1+Inflation!F$12)-1)*100</f>
        <v>-0.7706416343167821</v>
      </c>
    </row>
    <row r="20" spans="2:22" ht="15" customHeight="1">
      <c r="B20" s="104" t="s">
        <v>43</v>
      </c>
      <c r="C20" s="105">
        <f aca="true" t="shared" si="6" ref="C20:N20">C5+C10</f>
        <v>8659.190842</v>
      </c>
      <c r="D20" s="105">
        <f t="shared" si="6"/>
        <v>10110.512375</v>
      </c>
      <c r="E20" s="105">
        <f t="shared" si="6"/>
        <v>10970.392757600066</v>
      </c>
      <c r="F20" s="105">
        <f t="shared" si="6"/>
        <v>12331.218444</v>
      </c>
      <c r="G20" s="105">
        <f t="shared" si="6"/>
        <v>12933.395693559998</v>
      </c>
      <c r="H20" s="105">
        <f t="shared" si="6"/>
        <v>10760.54393</v>
      </c>
      <c r="I20" s="105">
        <f t="shared" si="6"/>
        <v>10355.398682</v>
      </c>
      <c r="J20" s="105">
        <f t="shared" si="6"/>
        <v>12141.216591</v>
      </c>
      <c r="K20" s="105">
        <f t="shared" si="6"/>
        <v>12137.889643999999</v>
      </c>
      <c r="L20" s="105">
        <f t="shared" si="6"/>
        <v>12041.838831000001</v>
      </c>
      <c r="M20" s="105">
        <f t="shared" si="6"/>
        <v>12926.653270597038</v>
      </c>
      <c r="N20" s="105">
        <f t="shared" si="6"/>
        <v>13638.47321</v>
      </c>
      <c r="O20" s="105">
        <f>O5+O10</f>
        <v>13895.172088</v>
      </c>
      <c r="P20" s="105">
        <f t="shared" si="1"/>
        <v>100</v>
      </c>
      <c r="Q20" s="376">
        <f t="shared" si="2"/>
        <v>7.347834927994623</v>
      </c>
      <c r="R20" s="376">
        <f t="shared" si="2"/>
        <v>5.5066065786886</v>
      </c>
      <c r="S20" s="376">
        <f t="shared" si="2"/>
        <v>1.8821672635011888</v>
      </c>
      <c r="T20" s="376">
        <f>((1+Q20/100)/(1+Inflation!D$12)-1)*100</f>
        <v>7.307579154431809</v>
      </c>
      <c r="U20" s="376">
        <f>((1+R20/100)/(1+Inflation!E$12)-1)*100</f>
        <v>5.313530164417046</v>
      </c>
      <c r="V20" s="376">
        <f>((1+S20/100)/(1+Inflation!F$12)-1)*100</f>
        <v>0.8412009406459031</v>
      </c>
    </row>
    <row r="21" spans="2:18" ht="11.25">
      <c r="B21" s="424"/>
      <c r="C21" s="424"/>
      <c r="D21" s="424"/>
      <c r="E21" s="424"/>
      <c r="F21" s="424"/>
      <c r="G21" s="424"/>
      <c r="H21" s="424"/>
      <c r="I21" s="424"/>
      <c r="J21" s="424"/>
      <c r="K21" s="424"/>
      <c r="L21" s="424"/>
      <c r="M21" s="424"/>
      <c r="N21" s="424"/>
      <c r="O21" s="424"/>
      <c r="P21" s="424"/>
      <c r="R21" s="4"/>
    </row>
    <row r="22" spans="2:18" ht="11.25">
      <c r="B22" s="14"/>
      <c r="C22" s="14"/>
      <c r="D22" s="14"/>
      <c r="E22" s="14"/>
      <c r="F22" s="14"/>
      <c r="G22" s="14"/>
      <c r="H22" s="14"/>
      <c r="I22" s="14"/>
      <c r="J22" s="14"/>
      <c r="K22" s="14"/>
      <c r="L22" s="14"/>
      <c r="M22" s="14"/>
      <c r="N22" s="14"/>
      <c r="O22" s="14"/>
      <c r="P22" s="14"/>
      <c r="R22" s="4"/>
    </row>
    <row r="23" ht="11.25">
      <c r="O23" s="37"/>
    </row>
    <row r="27" spans="5:7" ht="11.25">
      <c r="E27" s="4"/>
      <c r="F27" s="78"/>
      <c r="G27" s="4"/>
    </row>
    <row r="28" spans="4:14" ht="11.25">
      <c r="D28" s="146"/>
      <c r="E28" s="146"/>
      <c r="F28" s="146"/>
      <c r="G28" s="146"/>
      <c r="H28" s="146"/>
      <c r="I28" s="146"/>
      <c r="J28" s="146"/>
      <c r="K28" s="146"/>
      <c r="L28" s="146"/>
      <c r="M28" s="146"/>
      <c r="N28" s="146"/>
    </row>
    <row r="29" spans="4:14" ht="12.75">
      <c r="D29" s="87"/>
      <c r="E29" s="87"/>
      <c r="F29" s="87"/>
      <c r="G29" s="87"/>
      <c r="H29" s="87"/>
      <c r="I29" s="87"/>
      <c r="J29" s="87"/>
      <c r="K29" s="87"/>
      <c r="L29" s="87"/>
      <c r="M29" s="87"/>
      <c r="N29" s="87"/>
    </row>
    <row r="30" spans="4:14" ht="11.25">
      <c r="D30" s="60"/>
      <c r="E30" s="60"/>
      <c r="F30" s="60"/>
      <c r="G30" s="60"/>
      <c r="H30" s="60"/>
      <c r="I30" s="60"/>
      <c r="J30" s="60"/>
      <c r="K30" s="60"/>
      <c r="L30" s="60"/>
      <c r="M30" s="143"/>
      <c r="N30" s="143"/>
    </row>
    <row r="31" ht="11.25">
      <c r="C31" s="74"/>
    </row>
    <row r="32" ht="11.25">
      <c r="C32" s="74"/>
    </row>
    <row r="33" spans="3:4" ht="11.25">
      <c r="C33" s="74"/>
      <c r="D33" s="4"/>
    </row>
    <row r="34" spans="3:4" ht="11.25">
      <c r="C34" s="74"/>
      <c r="D34" s="4"/>
    </row>
    <row r="35" spans="3:4" ht="11.25">
      <c r="C35" s="74"/>
      <c r="D35" s="4"/>
    </row>
    <row r="36" spans="3:4" ht="11.25">
      <c r="C36" s="74"/>
      <c r="D36" s="4"/>
    </row>
    <row r="37" spans="3:4" ht="11.25">
      <c r="C37" s="74"/>
      <c r="D37" s="4"/>
    </row>
    <row r="38" spans="3:4" ht="11.25">
      <c r="C38" s="74"/>
      <c r="D38" s="4"/>
    </row>
    <row r="39" spans="3:4" ht="11.25">
      <c r="C39" s="74"/>
      <c r="D39" s="4"/>
    </row>
    <row r="40" spans="3:4" ht="11.25">
      <c r="C40" s="74"/>
      <c r="D40" s="4"/>
    </row>
    <row r="41" spans="3:4" ht="11.25">
      <c r="C41" s="74"/>
      <c r="D41" s="4"/>
    </row>
    <row r="45" ht="11.25">
      <c r="D45" s="4"/>
    </row>
    <row r="46" ht="11.25">
      <c r="D46" s="4"/>
    </row>
    <row r="48" spans="3:4" ht="11.25">
      <c r="C48" s="74"/>
      <c r="D48" s="4"/>
    </row>
    <row r="49" spans="3:4" ht="11.25">
      <c r="C49" s="74"/>
      <c r="D49" s="4"/>
    </row>
    <row r="50" spans="3:4" ht="11.25">
      <c r="C50" s="74"/>
      <c r="D50" s="4"/>
    </row>
    <row r="51" spans="3:4" ht="11.25">
      <c r="C51" s="74"/>
      <c r="D51" s="4"/>
    </row>
    <row r="52" spans="3:4" ht="11.25">
      <c r="C52" s="74"/>
      <c r="D52" s="4"/>
    </row>
    <row r="53" spans="3:4" ht="11.25">
      <c r="C53" s="74"/>
      <c r="D53" s="4"/>
    </row>
    <row r="54" spans="3:4" ht="11.25">
      <c r="C54" s="74"/>
      <c r="D54" s="4"/>
    </row>
    <row r="55" spans="3:4" ht="11.25">
      <c r="C55" s="74"/>
      <c r="D55" s="4"/>
    </row>
    <row r="56" spans="3:4" ht="11.25">
      <c r="C56" s="74"/>
      <c r="D56" s="4"/>
    </row>
    <row r="57" spans="3:4" ht="11.25">
      <c r="C57" s="74"/>
      <c r="D57" s="4"/>
    </row>
  </sheetData>
  <sheetProtection/>
  <mergeCells count="5">
    <mergeCell ref="B21:P21"/>
    <mergeCell ref="B3:B4"/>
    <mergeCell ref="C3:O3"/>
    <mergeCell ref="Q3:S3"/>
    <mergeCell ref="T3:V3"/>
  </mergeCells>
  <printOptions/>
  <pageMargins left="0.787401575" right="0.787401575" top="0.984251969" bottom="0.984251969" header="0.4921259845" footer="0.4921259845"/>
  <pageSetup horizontalDpi="300" verticalDpi="300" orientation="landscape" paperSize="9" scale="80" r:id="rId2"/>
  <drawing r:id="rId1"/>
</worksheet>
</file>

<file path=xl/worksheets/sheet20.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11.421875" defaultRowHeight="12.75"/>
  <cols>
    <col min="1" max="1" width="19.57421875" style="0" customWidth="1"/>
  </cols>
  <sheetData>
    <row r="1" ht="12.75">
      <c r="A1" s="367" t="s">
        <v>225</v>
      </c>
    </row>
    <row r="2" spans="1:6" ht="12.75">
      <c r="A2" t="s">
        <v>221</v>
      </c>
      <c r="E2" t="s">
        <v>226</v>
      </c>
      <c r="F2" t="s">
        <v>227</v>
      </c>
    </row>
    <row r="3" ht="12.75">
      <c r="A3" t="s">
        <v>222</v>
      </c>
    </row>
    <row r="4" ht="12.75">
      <c r="A4" t="s">
        <v>223</v>
      </c>
    </row>
    <row r="5" ht="12.75">
      <c r="A5" t="s">
        <v>224</v>
      </c>
    </row>
    <row r="7" spans="2:6" ht="12.75">
      <c r="B7">
        <v>2013</v>
      </c>
      <c r="C7">
        <v>2014</v>
      </c>
      <c r="D7">
        <v>2015</v>
      </c>
      <c r="E7">
        <v>2016</v>
      </c>
      <c r="F7">
        <v>2017</v>
      </c>
    </row>
    <row r="8" spans="1:6" ht="12.75">
      <c r="A8" t="s">
        <v>228</v>
      </c>
      <c r="B8" s="369">
        <v>99.8</v>
      </c>
      <c r="C8" s="369">
        <v>99.86</v>
      </c>
      <c r="D8" s="369">
        <v>100.04</v>
      </c>
      <c r="E8" s="369">
        <v>100.65</v>
      </c>
      <c r="F8" s="369">
        <v>101.85</v>
      </c>
    </row>
    <row r="9" spans="1:6" ht="12.75">
      <c r="A9" t="s">
        <v>229</v>
      </c>
      <c r="C9" s="368">
        <f>C8/B8-1</f>
        <v>0.0006012024048096531</v>
      </c>
      <c r="D9" s="368">
        <f>D8/C8-1</f>
        <v>0.0018025235329461875</v>
      </c>
      <c r="E9" s="368">
        <f>E8/D8-1</f>
        <v>0.0060975609756097615</v>
      </c>
      <c r="F9" s="368">
        <f>F8/E8-1</f>
        <v>0.011922503725782407</v>
      </c>
    </row>
    <row r="11" spans="1:6" ht="12.75">
      <c r="A11" s="91" t="s">
        <v>230</v>
      </c>
      <c r="B11" s="369">
        <v>99.45666666666666</v>
      </c>
      <c r="C11" s="369">
        <v>99.96166666666664</v>
      </c>
      <c r="D11" s="369">
        <v>99.99916666666667</v>
      </c>
      <c r="E11" s="369">
        <v>100.1825</v>
      </c>
      <c r="F11" s="369">
        <v>101.21666666666665</v>
      </c>
    </row>
    <row r="12" spans="1:6" ht="12.75">
      <c r="A12" s="91" t="s">
        <v>231</v>
      </c>
      <c r="C12" s="368">
        <f>C11/B11-1</f>
        <v>0.005077588229379426</v>
      </c>
      <c r="D12" s="368">
        <f>D11/C11-1</f>
        <v>0.00037514380512559953</v>
      </c>
      <c r="E12" s="368">
        <f>E11/D11-1</f>
        <v>0.0018333486112385167</v>
      </c>
      <c r="F12" s="368">
        <f>F11/E11-1</f>
        <v>0.010322827506467291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B1:Y57"/>
  <sheetViews>
    <sheetView zoomScalePageLayoutView="0" workbookViewId="0" topLeftCell="A1">
      <selection activeCell="A1" sqref="A1"/>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4" width="6.7109375" style="2" customWidth="1"/>
    <col min="15" max="15" width="10.140625" style="2" bestFit="1" customWidth="1"/>
    <col min="16" max="18" width="9.57421875" style="2" customWidth="1"/>
    <col min="19" max="19" width="10.140625" style="37" customWidth="1"/>
    <col min="20" max="21" width="10.140625" style="2" customWidth="1"/>
    <col min="22" max="24" width="9.7109375" style="2" customWidth="1"/>
    <col min="25" max="25" width="10.57421875" style="2" customWidth="1"/>
    <col min="26" max="16384" width="11.421875" style="2" customWidth="1"/>
  </cols>
  <sheetData>
    <row r="1" spans="2:4" ht="11.25">
      <c r="B1" s="1" t="s">
        <v>186</v>
      </c>
      <c r="C1" s="1"/>
      <c r="D1" s="1"/>
    </row>
    <row r="3" spans="2:25" ht="63.75" customHeight="1">
      <c r="B3" s="426"/>
      <c r="C3" s="433" t="s">
        <v>170</v>
      </c>
      <c r="D3" s="434"/>
      <c r="E3" s="434"/>
      <c r="F3" s="434"/>
      <c r="G3" s="434"/>
      <c r="H3" s="434"/>
      <c r="I3" s="434"/>
      <c r="J3" s="434"/>
      <c r="K3" s="434"/>
      <c r="L3" s="434"/>
      <c r="M3" s="434"/>
      <c r="N3" s="434"/>
      <c r="O3" s="437"/>
      <c r="P3" s="259" t="s">
        <v>171</v>
      </c>
      <c r="Q3" s="433" t="s">
        <v>172</v>
      </c>
      <c r="R3" s="434"/>
      <c r="S3" s="435"/>
      <c r="T3" s="433" t="s">
        <v>173</v>
      </c>
      <c r="U3" s="434"/>
      <c r="V3" s="435"/>
      <c r="W3" s="433" t="s">
        <v>174</v>
      </c>
      <c r="X3" s="434"/>
      <c r="Y3" s="435"/>
    </row>
    <row r="4" spans="2:25" ht="25.5" customHeight="1">
      <c r="B4" s="436"/>
      <c r="C4" s="259">
        <v>2005</v>
      </c>
      <c r="D4" s="259">
        <v>2006</v>
      </c>
      <c r="E4" s="259">
        <v>2007</v>
      </c>
      <c r="F4" s="259">
        <v>2008</v>
      </c>
      <c r="G4" s="259">
        <v>2009</v>
      </c>
      <c r="H4" s="259">
        <v>2010</v>
      </c>
      <c r="I4" s="259">
        <v>2011</v>
      </c>
      <c r="J4" s="259">
        <v>2012</v>
      </c>
      <c r="K4" s="259">
        <v>2013</v>
      </c>
      <c r="L4" s="259">
        <v>2014</v>
      </c>
      <c r="M4" s="259">
        <v>2015</v>
      </c>
      <c r="N4" s="259">
        <v>2016</v>
      </c>
      <c r="O4" s="259">
        <v>2017</v>
      </c>
      <c r="P4" s="259">
        <v>2017</v>
      </c>
      <c r="Q4" s="259" t="s">
        <v>106</v>
      </c>
      <c r="R4" s="259" t="s">
        <v>142</v>
      </c>
      <c r="S4" s="259" t="s">
        <v>175</v>
      </c>
      <c r="T4" s="259" t="s">
        <v>106</v>
      </c>
      <c r="U4" s="259" t="s">
        <v>142</v>
      </c>
      <c r="V4" s="259" t="s">
        <v>175</v>
      </c>
      <c r="W4" s="259" t="s">
        <v>107</v>
      </c>
      <c r="X4" s="259" t="s">
        <v>108</v>
      </c>
      <c r="Y4" s="259" t="s">
        <v>109</v>
      </c>
    </row>
    <row r="5" spans="2:25" ht="25.5" customHeight="1">
      <c r="B5" s="107" t="s">
        <v>234</v>
      </c>
      <c r="C5" s="260">
        <f aca="true" t="shared" si="0" ref="C5:K5">SUM(C6:C9)</f>
        <v>483.469995</v>
      </c>
      <c r="D5" s="260">
        <f t="shared" si="0"/>
        <v>1083.979204</v>
      </c>
      <c r="E5" s="260">
        <f t="shared" si="0"/>
        <v>735.6060050000001</v>
      </c>
      <c r="F5" s="260">
        <f t="shared" si="0"/>
        <v>1166.7243520000002</v>
      </c>
      <c r="G5" s="261">
        <f t="shared" si="0"/>
        <v>1271.7028662000002</v>
      </c>
      <c r="H5" s="261">
        <f t="shared" si="0"/>
        <v>1386.3337840000002</v>
      </c>
      <c r="I5" s="261">
        <f>SUM(I6:I9)</f>
        <v>1454.274001</v>
      </c>
      <c r="J5" s="261">
        <f>SUM(J6:J9)</f>
        <v>1540.849699</v>
      </c>
      <c r="K5" s="261">
        <f t="shared" si="0"/>
        <v>1585.450443</v>
      </c>
      <c r="L5" s="261">
        <f>SUM(L6:L9)</f>
        <v>1648.326853</v>
      </c>
      <c r="M5" s="261">
        <f>SUM(M6:M9)</f>
        <v>1668.2598560000001</v>
      </c>
      <c r="N5" s="261">
        <f>SUM(N6:N9)</f>
        <v>1757.5246630000001</v>
      </c>
      <c r="O5" s="261">
        <f>SUM(O6:O9)</f>
        <v>1880.0712239999998</v>
      </c>
      <c r="P5" s="262">
        <f>O5/$O$20*100</f>
        <v>28.499455792584055</v>
      </c>
      <c r="Q5" s="378">
        <f aca="true" t="shared" si="1" ref="Q5:S20">(M5/L5-1)*100</f>
        <v>1.209287039383078</v>
      </c>
      <c r="R5" s="378">
        <f t="shared" si="1"/>
        <v>5.350773542799914</v>
      </c>
      <c r="S5" s="378">
        <f t="shared" si="1"/>
        <v>6.972679449676633</v>
      </c>
      <c r="T5" s="378">
        <f>((1+Q5/100)/(1+Inflation!D$12)-1)*100</f>
        <v>1.171333240461614</v>
      </c>
      <c r="U5" s="378">
        <f>((1+R5/100)/(1+Inflation!E$12)-1)*100</f>
        <v>5.1579823019859194</v>
      </c>
      <c r="V5" s="378">
        <f>((1+S5/100)/(1+Inflation!F$12)-1)*100</f>
        <v>5.8797015540974495</v>
      </c>
      <c r="W5" s="262">
        <v>81.36927394634709</v>
      </c>
      <c r="X5" s="262">
        <v>15.791930956974397</v>
      </c>
      <c r="Y5" s="262">
        <v>2.838795096678495</v>
      </c>
    </row>
    <row r="6" spans="2:25" ht="15" customHeight="1">
      <c r="B6" s="93" t="s">
        <v>65</v>
      </c>
      <c r="C6" s="213">
        <v>2</v>
      </c>
      <c r="D6" s="213">
        <v>11.085053</v>
      </c>
      <c r="E6" s="213">
        <v>18.000798</v>
      </c>
      <c r="F6" s="263">
        <v>39</v>
      </c>
      <c r="G6" s="264">
        <v>50.869359</v>
      </c>
      <c r="H6" s="264">
        <v>84.157838</v>
      </c>
      <c r="I6" s="264">
        <v>117.384898</v>
      </c>
      <c r="J6" s="264">
        <v>157.467723</v>
      </c>
      <c r="K6" s="264">
        <v>173.486908</v>
      </c>
      <c r="L6" s="264">
        <v>191.763079</v>
      </c>
      <c r="M6" s="264">
        <v>239.234992</v>
      </c>
      <c r="N6" s="264">
        <v>304.020456</v>
      </c>
      <c r="O6" s="264">
        <v>415.587087</v>
      </c>
      <c r="P6" s="265">
        <f aca="true" t="shared" si="2" ref="P6:P20">O6/$O$20*100</f>
        <v>6.299764425268011</v>
      </c>
      <c r="Q6" s="379">
        <f t="shared" si="1"/>
        <v>24.7555020745156</v>
      </c>
      <c r="R6" s="379">
        <f t="shared" si="1"/>
        <v>27.08026257296008</v>
      </c>
      <c r="S6" s="379">
        <f t="shared" si="1"/>
        <v>36.69708034383055</v>
      </c>
      <c r="T6" s="380">
        <f>((1+Q6/100)/(1+Inflation!D$12)-1)*100</f>
        <v>24.70871837137343</v>
      </c>
      <c r="U6" s="380">
        <f>((1+R6/100)/(1+Inflation!E$12)-1)*100</f>
        <v>26.847706506397785</v>
      </c>
      <c r="V6" s="380">
        <f>((1+S6/100)/(1+Inflation!F$12)-1)*100</f>
        <v>35.30039767705389</v>
      </c>
      <c r="W6" s="265">
        <v>12.523496143146454</v>
      </c>
      <c r="X6" s="265">
        <v>76.68577198654013</v>
      </c>
      <c r="Y6" s="265">
        <v>10.79073187031341</v>
      </c>
    </row>
    <row r="7" spans="2:25" ht="22.5">
      <c r="B7" s="94" t="s">
        <v>235</v>
      </c>
      <c r="C7" s="214">
        <v>481.469995</v>
      </c>
      <c r="D7" s="214">
        <v>509.629679</v>
      </c>
      <c r="E7" s="214">
        <v>540.625989</v>
      </c>
      <c r="F7" s="266">
        <v>583.603418</v>
      </c>
      <c r="G7" s="267">
        <v>636.00733</v>
      </c>
      <c r="H7" s="267">
        <v>688.404337</v>
      </c>
      <c r="I7" s="267">
        <v>738.943242</v>
      </c>
      <c r="J7" s="267">
        <v>789.771491</v>
      </c>
      <c r="K7" s="267">
        <v>824.023222</v>
      </c>
      <c r="L7" s="267">
        <v>875.65939</v>
      </c>
      <c r="M7" s="267">
        <v>859.01303</v>
      </c>
      <c r="N7" s="267">
        <v>887.59306</v>
      </c>
      <c r="O7" s="267">
        <v>926.04313</v>
      </c>
      <c r="P7" s="268">
        <f t="shared" si="2"/>
        <v>14.037619909585498</v>
      </c>
      <c r="Q7" s="380">
        <f t="shared" si="1"/>
        <v>-1.901008564528739</v>
      </c>
      <c r="R7" s="380">
        <f t="shared" si="1"/>
        <v>3.3270775881013126</v>
      </c>
      <c r="S7" s="380">
        <f t="shared" si="1"/>
        <v>4.331948021315091</v>
      </c>
      <c r="T7" s="380">
        <f>((1+Q7/100)/(1+Inflation!D$12)-1)*100</f>
        <v>-1.9377959928789767</v>
      </c>
      <c r="U7" s="380">
        <f>((1+R7/100)/(1+Inflation!E$12)-1)*100</f>
        <v>3.137989697922694</v>
      </c>
      <c r="V7" s="380">
        <f>((1+S7/100)/(1+Inflation!F$12)-1)*100</f>
        <v>3.26595141754058</v>
      </c>
      <c r="W7" s="268">
        <v>98.24308993037938</v>
      </c>
      <c r="X7" s="268">
        <v>0.4661498865608992</v>
      </c>
      <c r="Y7" s="268">
        <v>1.2907601830597242</v>
      </c>
    </row>
    <row r="8" spans="2:25" ht="15" customHeight="1">
      <c r="B8" s="94" t="s">
        <v>0</v>
      </c>
      <c r="C8" s="214"/>
      <c r="D8" s="214">
        <v>563.264472</v>
      </c>
      <c r="E8" s="214">
        <v>176.979218</v>
      </c>
      <c r="F8" s="266">
        <v>544.120934</v>
      </c>
      <c r="G8" s="267">
        <v>584.8261772000001</v>
      </c>
      <c r="H8" s="267">
        <v>597.095846</v>
      </c>
      <c r="I8" s="267">
        <v>580.920044</v>
      </c>
      <c r="J8" s="267">
        <v>576.999324</v>
      </c>
      <c r="K8" s="267">
        <v>572.573345</v>
      </c>
      <c r="L8" s="267">
        <v>565.315372</v>
      </c>
      <c r="M8" s="267">
        <v>554.950359</v>
      </c>
      <c r="N8" s="267">
        <v>545.705406</v>
      </c>
      <c r="O8" s="267">
        <v>520.070663</v>
      </c>
      <c r="P8" s="268">
        <f t="shared" si="2"/>
        <v>7.883600727452218</v>
      </c>
      <c r="Q8" s="380">
        <f t="shared" si="1"/>
        <v>-1.8334921555962835</v>
      </c>
      <c r="R8" s="380">
        <f t="shared" si="1"/>
        <v>-1.6659063013598319</v>
      </c>
      <c r="S8" s="380">
        <f t="shared" si="1"/>
        <v>-4.697542431895951</v>
      </c>
      <c r="T8" s="380">
        <f>((1+Q8/100)/(1+Inflation!D$12)-1)*100</f>
        <v>-1.8703049028108598</v>
      </c>
      <c r="U8" s="380">
        <f>((1+R8/100)/(1+Inflation!E$12)-1)*100</f>
        <v>-1.8458570630006887</v>
      </c>
      <c r="V8" s="380">
        <f>((1+S8/100)/(1+Inflation!F$12)-1)*100</f>
        <v>-5.671281521654025</v>
      </c>
      <c r="W8" s="268">
        <v>100</v>
      </c>
      <c r="X8" s="268">
        <v>0</v>
      </c>
      <c r="Y8" s="268">
        <v>0</v>
      </c>
    </row>
    <row r="9" spans="2:25" ht="15" customHeight="1">
      <c r="B9" s="95" t="s">
        <v>67</v>
      </c>
      <c r="C9" s="269"/>
      <c r="D9" s="269"/>
      <c r="E9" s="269"/>
      <c r="F9" s="270"/>
      <c r="G9" s="271"/>
      <c r="H9" s="271">
        <v>16.675763</v>
      </c>
      <c r="I9" s="271">
        <v>17.025817</v>
      </c>
      <c r="J9" s="271">
        <v>16.611161</v>
      </c>
      <c r="K9" s="271">
        <v>15.366968</v>
      </c>
      <c r="L9" s="271">
        <v>15.589012</v>
      </c>
      <c r="M9" s="271">
        <v>15.061475</v>
      </c>
      <c r="N9" s="271">
        <v>20.205741</v>
      </c>
      <c r="O9" s="267">
        <v>18.370344</v>
      </c>
      <c r="P9" s="268">
        <f t="shared" si="2"/>
        <v>0.27847073027833424</v>
      </c>
      <c r="Q9" s="380">
        <f t="shared" si="1"/>
        <v>-3.384031008507793</v>
      </c>
      <c r="R9" s="380">
        <f t="shared" si="1"/>
        <v>34.155127568847</v>
      </c>
      <c r="S9" s="380">
        <f t="shared" si="1"/>
        <v>-9.083542147749002</v>
      </c>
      <c r="T9" s="380">
        <f>((1+Q9/100)/(1+Inflation!D$12)-1)*100</f>
        <v>-3.420262298807053</v>
      </c>
      <c r="U9" s="380">
        <f>((1+R9/100)/(1+Inflation!E$12)-1)*100</f>
        <v>33.90962454465658</v>
      </c>
      <c r="V9" s="380">
        <f>((1+S9/100)/(1+Inflation!F$12)-1)*100</f>
        <v>-10.012467919152279</v>
      </c>
      <c r="W9" s="268">
        <v>99.31420990265615</v>
      </c>
      <c r="X9" s="268">
        <v>0.6857900973438494</v>
      </c>
      <c r="Y9" s="268">
        <v>0</v>
      </c>
    </row>
    <row r="10" spans="2:25" ht="26.25" customHeight="1">
      <c r="B10" s="107" t="s">
        <v>236</v>
      </c>
      <c r="C10" s="272">
        <f aca="true" t="shared" si="3" ref="C10:K10">C11+C14</f>
        <v>3735.3643789999996</v>
      </c>
      <c r="D10" s="272">
        <f t="shared" si="3"/>
        <v>3989.107355</v>
      </c>
      <c r="E10" s="272">
        <f t="shared" si="3"/>
        <v>3998.9149810000004</v>
      </c>
      <c r="F10" s="273">
        <f t="shared" si="3"/>
        <v>4873.600074000001</v>
      </c>
      <c r="G10" s="261">
        <f t="shared" si="3"/>
        <v>4576.413752</v>
      </c>
      <c r="H10" s="261">
        <f t="shared" si="3"/>
        <v>3996.0670400000004</v>
      </c>
      <c r="I10" s="261">
        <f>I11+I14</f>
        <v>3583.4979670000002</v>
      </c>
      <c r="J10" s="261">
        <f>J11+J14</f>
        <v>3750.528331</v>
      </c>
      <c r="K10" s="261">
        <f t="shared" si="3"/>
        <v>4047.961158000001</v>
      </c>
      <c r="L10" s="261">
        <f>L11+L14</f>
        <v>4010.603829</v>
      </c>
      <c r="M10" s="261">
        <f>M11+M14</f>
        <v>4004.397184679532</v>
      </c>
      <c r="N10" s="261">
        <f>N11+N14</f>
        <v>4332.308241999999</v>
      </c>
      <c r="O10" s="261">
        <f>O11+O14</f>
        <v>4716.79588</v>
      </c>
      <c r="P10" s="262">
        <f t="shared" si="2"/>
        <v>71.50054420741596</v>
      </c>
      <c r="Q10" s="378">
        <f t="shared" si="1"/>
        <v>-0.15475585685100768</v>
      </c>
      <c r="R10" s="378">
        <f t="shared" si="1"/>
        <v>8.18877454451885</v>
      </c>
      <c r="S10" s="378">
        <f t="shared" si="1"/>
        <v>8.874891086293136</v>
      </c>
      <c r="T10" s="378">
        <f>((1+Q10/100)/(1+Inflation!D$12)-1)*100</f>
        <v>-0.19219813542370456</v>
      </c>
      <c r="U10" s="378">
        <f>((1+R10/100)/(1+Inflation!E$12)-1)*100</f>
        <v>7.990789780049057</v>
      </c>
      <c r="V10" s="378">
        <f>((1+S10/100)/(1+Inflation!F$12)-1)*100</f>
        <v>7.762477618171215</v>
      </c>
      <c r="W10" s="274">
        <v>77.7979345994948</v>
      </c>
      <c r="X10" s="262">
        <v>7.2096539069715675</v>
      </c>
      <c r="Y10" s="262">
        <v>14.992411493533606</v>
      </c>
    </row>
    <row r="11" spans="2:25" ht="15" customHeight="1">
      <c r="B11" s="109" t="s">
        <v>237</v>
      </c>
      <c r="C11" s="275">
        <f aca="true" t="shared" si="4" ref="C11:K11">SUM(C12:C13)</f>
        <v>316.554531</v>
      </c>
      <c r="D11" s="275">
        <f t="shared" si="4"/>
        <v>444.85776100000004</v>
      </c>
      <c r="E11" s="275">
        <f t="shared" si="4"/>
        <v>534.191463</v>
      </c>
      <c r="F11" s="276">
        <f t="shared" si="4"/>
        <v>203.02850800000002</v>
      </c>
      <c r="G11" s="277">
        <f t="shared" si="4"/>
        <v>225.777986</v>
      </c>
      <c r="H11" s="277">
        <f t="shared" si="4"/>
        <v>255.471453</v>
      </c>
      <c r="I11" s="277">
        <f>SUM(I12:I13)</f>
        <v>288.62022</v>
      </c>
      <c r="J11" s="277">
        <f>SUM(J12:J13)</f>
        <v>332.135555</v>
      </c>
      <c r="K11" s="277">
        <f t="shared" si="4"/>
        <v>403.65470600000003</v>
      </c>
      <c r="L11" s="277">
        <f>SUM(L12:L13)</f>
        <v>463.267091</v>
      </c>
      <c r="M11" s="277">
        <f>SUM(M12:M13)</f>
        <v>535.251919</v>
      </c>
      <c r="N11" s="277">
        <f>SUM(N12:N13)</f>
        <v>597.842506</v>
      </c>
      <c r="O11" s="277">
        <f>SUM(O12:O13)</f>
        <v>683.790046</v>
      </c>
      <c r="P11" s="278">
        <f t="shared" si="2"/>
        <v>10.365375491426605</v>
      </c>
      <c r="Q11" s="381">
        <f t="shared" si="1"/>
        <v>15.538515339955383</v>
      </c>
      <c r="R11" s="381">
        <f t="shared" si="1"/>
        <v>11.693668864735063</v>
      </c>
      <c r="S11" s="381">
        <f t="shared" si="1"/>
        <v>14.376284579537746</v>
      </c>
      <c r="T11" s="381">
        <f>((1+Q11/100)/(1+Inflation!D$12)-1)*100</f>
        <v>15.495188035642006</v>
      </c>
      <c r="U11" s="381">
        <f>((1+R11/100)/(1+Inflation!E$12)-1)*100</f>
        <v>11.489270166108035</v>
      </c>
      <c r="V11" s="381">
        <f>((1+S11/100)/(1+Inflation!F$12)-1)*100</f>
        <v>13.207661418306028</v>
      </c>
      <c r="W11" s="278">
        <v>83.4983496456525</v>
      </c>
      <c r="X11" s="278">
        <v>16.501650354347497</v>
      </c>
      <c r="Y11" s="278">
        <v>0</v>
      </c>
    </row>
    <row r="12" spans="2:25" ht="15" customHeight="1">
      <c r="B12" s="95" t="s">
        <v>31</v>
      </c>
      <c r="C12" s="214">
        <v>290.754531</v>
      </c>
      <c r="D12" s="214">
        <v>410.257761</v>
      </c>
      <c r="E12" s="214">
        <v>493.891463</v>
      </c>
      <c r="F12" s="266">
        <v>163.628508</v>
      </c>
      <c r="G12" s="267">
        <v>178.267523</v>
      </c>
      <c r="H12" s="267">
        <v>209.371453</v>
      </c>
      <c r="I12" s="267">
        <v>237.62022</v>
      </c>
      <c r="J12" s="267">
        <v>277.835555</v>
      </c>
      <c r="K12" s="267">
        <v>336.095248</v>
      </c>
      <c r="L12" s="267">
        <v>395.767091</v>
      </c>
      <c r="M12" s="267">
        <v>454.094228</v>
      </c>
      <c r="N12" s="267">
        <v>497.842506</v>
      </c>
      <c r="O12" s="267">
        <v>569.698718</v>
      </c>
      <c r="P12" s="268">
        <f t="shared" si="2"/>
        <v>8.635898056132799</v>
      </c>
      <c r="Q12" s="380">
        <f t="shared" si="1"/>
        <v>14.737743063129006</v>
      </c>
      <c r="R12" s="380">
        <f t="shared" si="1"/>
        <v>9.634185000034833</v>
      </c>
      <c r="S12" s="380">
        <f t="shared" si="1"/>
        <v>14.433522878016358</v>
      </c>
      <c r="T12" s="380">
        <f>((1+Q12/100)/(1+Inflation!D$12)-1)*100</f>
        <v>14.694716050921851</v>
      </c>
      <c r="U12" s="380">
        <f>((1+R12/100)/(1+Inflation!E$12)-1)*100</f>
        <v>9.433555143689265</v>
      </c>
      <c r="V12" s="380">
        <f>((1+S12/100)/(1+Inflation!F$12)-1)*100</f>
        <v>13.264314892740403</v>
      </c>
      <c r="W12" s="280">
        <v>90.8325095539329</v>
      </c>
      <c r="X12" s="268">
        <v>9.16749044606711</v>
      </c>
      <c r="Y12" s="268">
        <v>0</v>
      </c>
    </row>
    <row r="13" spans="2:25" ht="15" customHeight="1">
      <c r="B13" s="95" t="s">
        <v>42</v>
      </c>
      <c r="C13" s="214">
        <v>25.8</v>
      </c>
      <c r="D13" s="214">
        <v>34.6</v>
      </c>
      <c r="E13" s="214">
        <v>40.3</v>
      </c>
      <c r="F13" s="266">
        <v>39.4</v>
      </c>
      <c r="G13" s="267">
        <v>47.510463</v>
      </c>
      <c r="H13" s="267">
        <v>46.1</v>
      </c>
      <c r="I13" s="267">
        <v>51</v>
      </c>
      <c r="J13" s="267">
        <v>54.3</v>
      </c>
      <c r="K13" s="267">
        <v>67.559458</v>
      </c>
      <c r="L13" s="267">
        <v>67.5</v>
      </c>
      <c r="M13" s="267">
        <v>81.157691</v>
      </c>
      <c r="N13" s="267">
        <v>100</v>
      </c>
      <c r="O13" s="267">
        <v>114.091328</v>
      </c>
      <c r="P13" s="268">
        <f t="shared" si="2"/>
        <v>1.7294774352938067</v>
      </c>
      <c r="Q13" s="380">
        <f t="shared" si="1"/>
        <v>20.233616296296297</v>
      </c>
      <c r="R13" s="380">
        <f t="shared" si="1"/>
        <v>23.216911136616748</v>
      </c>
      <c r="S13" s="380">
        <f t="shared" si="1"/>
        <v>14.091328000000015</v>
      </c>
      <c r="T13" s="380">
        <f>((1+Q13/100)/(1+Inflation!D$12)-1)*100</f>
        <v>20.188528314451972</v>
      </c>
      <c r="U13" s="380">
        <f>((1+R13/100)/(1+Inflation!E$12)-1)*100</f>
        <v>22.99142497843829</v>
      </c>
      <c r="V13" s="380">
        <f>((1+S13/100)/(1+Inflation!F$12)-1)*100</f>
        <v>12.925616341445757</v>
      </c>
      <c r="W13" s="280">
        <v>49.48400898620445</v>
      </c>
      <c r="X13" s="268">
        <v>50.51599101379555</v>
      </c>
      <c r="Y13" s="268">
        <v>0</v>
      </c>
    </row>
    <row r="14" spans="2:25" ht="15" customHeight="1">
      <c r="B14" s="110" t="s">
        <v>238</v>
      </c>
      <c r="C14" s="281">
        <f aca="true" t="shared" si="5" ref="C14:N14">SUM(C15:C19)</f>
        <v>3418.809848</v>
      </c>
      <c r="D14" s="281">
        <f t="shared" si="5"/>
        <v>3544.249594</v>
      </c>
      <c r="E14" s="281">
        <f t="shared" si="5"/>
        <v>3464.7235180000002</v>
      </c>
      <c r="F14" s="282">
        <f t="shared" si="5"/>
        <v>4670.5715660000005</v>
      </c>
      <c r="G14" s="283">
        <f t="shared" si="5"/>
        <v>4350.635766</v>
      </c>
      <c r="H14" s="283">
        <f t="shared" si="5"/>
        <v>3740.5955870000003</v>
      </c>
      <c r="I14" s="283">
        <f t="shared" si="5"/>
        <v>3294.877747</v>
      </c>
      <c r="J14" s="283">
        <f t="shared" si="5"/>
        <v>3418.392776</v>
      </c>
      <c r="K14" s="283">
        <f t="shared" si="5"/>
        <v>3644.3064520000007</v>
      </c>
      <c r="L14" s="283">
        <f t="shared" si="5"/>
        <v>3547.336738</v>
      </c>
      <c r="M14" s="283">
        <f t="shared" si="5"/>
        <v>3469.145265679532</v>
      </c>
      <c r="N14" s="283">
        <f t="shared" si="5"/>
        <v>3734.4657359999997</v>
      </c>
      <c r="O14" s="283">
        <f>SUM(O15:O19)</f>
        <v>4033.005834</v>
      </c>
      <c r="P14" s="278">
        <f t="shared" si="2"/>
        <v>61.13516871598935</v>
      </c>
      <c r="Q14" s="381">
        <f t="shared" si="1"/>
        <v>-2.204230330965218</v>
      </c>
      <c r="R14" s="381">
        <f t="shared" si="1"/>
        <v>7.648006929698203</v>
      </c>
      <c r="S14" s="381">
        <f t="shared" si="1"/>
        <v>7.994184954546335</v>
      </c>
      <c r="T14" s="381">
        <f>((1+Q14/100)/(1+Inflation!D$12)-1)*100</f>
        <v>-2.240904050205461</v>
      </c>
      <c r="U14" s="381">
        <f>((1+R14/100)/(1+Inflation!E$12)-1)*100</f>
        <v>7.451011766499915</v>
      </c>
      <c r="V14" s="381">
        <f>((1+S14/100)/(1+Inflation!F$12)-1)*100</f>
        <v>6.890769974070521</v>
      </c>
      <c r="W14" s="279">
        <v>76.72728306219125</v>
      </c>
      <c r="X14" s="278">
        <v>5.464431813413991</v>
      </c>
      <c r="Y14" s="278">
        <v>17.80828512439476</v>
      </c>
    </row>
    <row r="15" spans="2:25" ht="15" customHeight="1">
      <c r="B15" s="95" t="s">
        <v>239</v>
      </c>
      <c r="C15" s="284" t="s">
        <v>13</v>
      </c>
      <c r="D15" s="284" t="s">
        <v>13</v>
      </c>
      <c r="E15" s="284" t="s">
        <v>13</v>
      </c>
      <c r="F15" s="285" t="s">
        <v>13</v>
      </c>
      <c r="G15" s="267">
        <v>43.148902</v>
      </c>
      <c r="H15" s="267">
        <v>91.159799</v>
      </c>
      <c r="I15" s="267">
        <v>124.280257</v>
      </c>
      <c r="J15" s="267">
        <v>200.88999</v>
      </c>
      <c r="K15" s="267">
        <v>269.535488</v>
      </c>
      <c r="L15" s="267">
        <v>289.339931</v>
      </c>
      <c r="M15" s="267">
        <v>313.330018</v>
      </c>
      <c r="N15" s="267">
        <v>437.900952</v>
      </c>
      <c r="O15" s="267">
        <v>516.826644</v>
      </c>
      <c r="P15" s="268">
        <f t="shared" si="2"/>
        <v>7.8344255819042194</v>
      </c>
      <c r="Q15" s="380">
        <f t="shared" si="1"/>
        <v>8.291315656669607</v>
      </c>
      <c r="R15" s="380">
        <f t="shared" si="1"/>
        <v>39.75710172780191</v>
      </c>
      <c r="S15" s="380">
        <f t="shared" si="1"/>
        <v>18.02364019523757</v>
      </c>
      <c r="T15" s="380">
        <f>((1+Q15/100)/(1+Inflation!D$12)-1)*100</f>
        <v>8.250706074885139</v>
      </c>
      <c r="U15" s="380">
        <f>((1+R15/100)/(1+Inflation!E$12)-1)*100</f>
        <v>39.50134712678113</v>
      </c>
      <c r="V15" s="380">
        <f>((1+S15/100)/(1+Inflation!F$12)-1)*100</f>
        <v>16.817750705016188</v>
      </c>
      <c r="W15" s="280">
        <v>0</v>
      </c>
      <c r="X15" s="268">
        <v>0</v>
      </c>
      <c r="Y15" s="268">
        <v>100</v>
      </c>
    </row>
    <row r="16" spans="2:25" ht="15" customHeight="1">
      <c r="B16" s="95" t="s">
        <v>86</v>
      </c>
      <c r="C16" s="286">
        <v>2115.4538274685233</v>
      </c>
      <c r="D16" s="286">
        <v>2013.2671708262637</v>
      </c>
      <c r="E16" s="286">
        <v>1931.9730259633639</v>
      </c>
      <c r="F16" s="287">
        <v>2843.498684899507</v>
      </c>
      <c r="G16" s="287">
        <v>2652.537594</v>
      </c>
      <c r="H16" s="266">
        <v>2066.315523</v>
      </c>
      <c r="I16" s="267">
        <v>1524.066156</v>
      </c>
      <c r="J16" s="267">
        <v>1563.801519</v>
      </c>
      <c r="K16" s="267">
        <v>1619.466012</v>
      </c>
      <c r="L16" s="267">
        <v>1596.655398</v>
      </c>
      <c r="M16" s="267">
        <v>1261.08962211735</v>
      </c>
      <c r="N16" s="267">
        <v>1365.576952</v>
      </c>
      <c r="O16" s="266">
        <v>1604.903309</v>
      </c>
      <c r="P16" s="280">
        <f t="shared" si="2"/>
        <v>24.32826497333666</v>
      </c>
      <c r="Q16" s="380">
        <f t="shared" si="1"/>
        <v>-21.01679399969373</v>
      </c>
      <c r="R16" s="380">
        <f t="shared" si="1"/>
        <v>8.285480115776167</v>
      </c>
      <c r="S16" s="382">
        <f>(O16/N16-1)*100</f>
        <v>17.525658781036626</v>
      </c>
      <c r="T16" s="380">
        <f>((1+Q16/100)/(1+Inflation!D$12)-1)*100</f>
        <v>-21.046412948768445</v>
      </c>
      <c r="U16" s="380">
        <f>((1+R16/100)/(1+Inflation!E$12)-1)*100</f>
        <v>8.087318380730357</v>
      </c>
      <c r="V16" s="380">
        <f>((1+S16/100)/(1+Inflation!F$12)-1)*100</f>
        <v>16.324857343960495</v>
      </c>
      <c r="W16" s="280">
        <v>99.53862916878262</v>
      </c>
      <c r="X16" s="268">
        <v>0.46137083121738454</v>
      </c>
      <c r="Y16" s="268">
        <v>0</v>
      </c>
    </row>
    <row r="17" spans="2:25" ht="15" customHeight="1">
      <c r="B17" s="95" t="s">
        <v>87</v>
      </c>
      <c r="C17" s="286">
        <v>144.01662083782162</v>
      </c>
      <c r="D17" s="286">
        <v>1215.7908328320982</v>
      </c>
      <c r="E17" s="286">
        <v>245.8182798257283</v>
      </c>
      <c r="F17" s="287">
        <v>203.794948</v>
      </c>
      <c r="G17" s="267">
        <v>174.194747</v>
      </c>
      <c r="H17" s="267">
        <v>98.185425</v>
      </c>
      <c r="I17" s="267">
        <v>105.412508</v>
      </c>
      <c r="J17" s="267">
        <v>189.421217</v>
      </c>
      <c r="K17" s="267">
        <v>158.849623</v>
      </c>
      <c r="L17" s="267">
        <v>114.261376</v>
      </c>
      <c r="M17" s="267">
        <v>179.1719715664</v>
      </c>
      <c r="N17" s="267">
        <v>144.132938</v>
      </c>
      <c r="O17" s="267">
        <v>202.702486</v>
      </c>
      <c r="P17" s="268">
        <f t="shared" si="2"/>
        <v>3.072708344800393</v>
      </c>
      <c r="Q17" s="380">
        <f t="shared" si="1"/>
        <v>56.80886913737151</v>
      </c>
      <c r="R17" s="380">
        <f t="shared" si="1"/>
        <v>-19.556090866262956</v>
      </c>
      <c r="S17" s="380">
        <f t="shared" si="1"/>
        <v>40.63578305744382</v>
      </c>
      <c r="T17" s="380">
        <f>((1+Q17/100)/(1+Inflation!D$12)-1)*100</f>
        <v>56.75006532141316</v>
      </c>
      <c r="U17" s="380">
        <f>((1+R17/100)/(1+Inflation!E$12)-1)*100</f>
        <v>-19.70330270473627</v>
      </c>
      <c r="V17" s="380">
        <f>((1+S17/100)/(1+Inflation!F$12)-1)*100</f>
        <v>39.1988572648019</v>
      </c>
      <c r="W17" s="280">
        <v>35.49698679484011</v>
      </c>
      <c r="X17" s="268">
        <v>3.182534239284865</v>
      </c>
      <c r="Y17" s="268">
        <v>61.320478965875026</v>
      </c>
    </row>
    <row r="18" spans="2:25" ht="15" customHeight="1">
      <c r="B18" s="95" t="s">
        <v>140</v>
      </c>
      <c r="C18" s="286">
        <v>1159.3393996936547</v>
      </c>
      <c r="D18" s="286">
        <v>315.19159034163806</v>
      </c>
      <c r="E18" s="286">
        <v>1286.932212210908</v>
      </c>
      <c r="F18" s="287">
        <v>1622.2779331004929</v>
      </c>
      <c r="G18" s="267">
        <v>1480.025942</v>
      </c>
      <c r="H18" s="267">
        <v>1472.270986</v>
      </c>
      <c r="I18" s="267">
        <v>1532.871027</v>
      </c>
      <c r="J18" s="267">
        <v>1398.9805459999998</v>
      </c>
      <c r="K18" s="267">
        <v>1590.1156970000002</v>
      </c>
      <c r="L18" s="267">
        <v>1539.668874</v>
      </c>
      <c r="M18" s="267">
        <v>1711.0363629957817</v>
      </c>
      <c r="N18" s="267">
        <v>1780.718988</v>
      </c>
      <c r="O18" s="267">
        <v>1702.033716</v>
      </c>
      <c r="P18" s="268">
        <f t="shared" si="2"/>
        <v>25.80063671387248</v>
      </c>
      <c r="Q18" s="380">
        <f t="shared" si="1"/>
        <v>11.130152196333976</v>
      </c>
      <c r="R18" s="380">
        <f t="shared" si="1"/>
        <v>4.072539106194917</v>
      </c>
      <c r="S18" s="380">
        <f t="shared" si="1"/>
        <v>-4.4187360571908645</v>
      </c>
      <c r="T18" s="380">
        <f>((1+Q18/100)/(1+Inflation!D$12)-1)*100</f>
        <v>11.088478041975701</v>
      </c>
      <c r="U18" s="380">
        <f>((1+R18/100)/(1+Inflation!E$12)-1)*100</f>
        <v>3.8820870262128437</v>
      </c>
      <c r="V18" s="380">
        <f>((1+S18/100)/(1+Inflation!F$12)-1)*100</f>
        <v>-5.395323810797203</v>
      </c>
      <c r="W18" s="280">
        <v>89.45679908633024</v>
      </c>
      <c r="X18" s="268">
        <v>10.543200913669768</v>
      </c>
      <c r="Y18" s="268">
        <v>0</v>
      </c>
    </row>
    <row r="19" spans="2:25" ht="15" customHeight="1">
      <c r="B19" s="95" t="s">
        <v>66</v>
      </c>
      <c r="C19" s="284" t="s">
        <v>13</v>
      </c>
      <c r="D19" s="284" t="s">
        <v>13</v>
      </c>
      <c r="E19" s="284" t="s">
        <v>13</v>
      </c>
      <c r="F19" s="287">
        <v>1</v>
      </c>
      <c r="G19" s="267">
        <v>0.728581</v>
      </c>
      <c r="H19" s="267">
        <v>12.663854</v>
      </c>
      <c r="I19" s="267">
        <v>8.247799</v>
      </c>
      <c r="J19" s="267">
        <v>65.299504</v>
      </c>
      <c r="K19" s="267">
        <v>6.339632</v>
      </c>
      <c r="L19" s="267">
        <v>7.411159</v>
      </c>
      <c r="M19" s="267">
        <v>4.517291</v>
      </c>
      <c r="N19" s="267">
        <v>6.135906</v>
      </c>
      <c r="O19" s="267">
        <v>6.539679</v>
      </c>
      <c r="P19" s="268">
        <f t="shared" si="2"/>
        <v>0.09913310207560004</v>
      </c>
      <c r="Q19" s="380">
        <f t="shared" si="1"/>
        <v>-39.04744183736983</v>
      </c>
      <c r="R19" s="380">
        <f t="shared" si="1"/>
        <v>35.8315415145936</v>
      </c>
      <c r="S19" s="380">
        <f t="shared" si="1"/>
        <v>6.580495203153358</v>
      </c>
      <c r="T19" s="380">
        <f>((1+Q19/100)/(1+Inflation!D$12)-1)*100</f>
        <v>-39.07029923715917</v>
      </c>
      <c r="U19" s="380">
        <f>((1+R19/100)/(1+Inflation!E$12)-1)*100</f>
        <v>35.58297066361986</v>
      </c>
      <c r="V19" s="380">
        <f>((1+S19/100)/(1+Inflation!F$12)-1)*100</f>
        <v>5.491524393445535</v>
      </c>
      <c r="W19" s="280">
        <v>20.04930211406401</v>
      </c>
      <c r="X19" s="268">
        <v>75.38175803430107</v>
      </c>
      <c r="Y19" s="268">
        <v>4.56893985163492</v>
      </c>
    </row>
    <row r="20" spans="2:25" ht="15" customHeight="1">
      <c r="B20" s="105" t="s">
        <v>43</v>
      </c>
      <c r="C20" s="288">
        <f aca="true" t="shared" si="6" ref="C20:K20">C5+C10</f>
        <v>4218.834374</v>
      </c>
      <c r="D20" s="288">
        <f t="shared" si="6"/>
        <v>5073.086559</v>
      </c>
      <c r="E20" s="288">
        <f t="shared" si="6"/>
        <v>4734.520986</v>
      </c>
      <c r="F20" s="288">
        <f t="shared" si="6"/>
        <v>6040.324426000001</v>
      </c>
      <c r="G20" s="288">
        <f t="shared" si="6"/>
        <v>5848.116618200001</v>
      </c>
      <c r="H20" s="289">
        <f>H5+H10</f>
        <v>5382.400824</v>
      </c>
      <c r="I20" s="289">
        <f>I5+I10</f>
        <v>5037.771968</v>
      </c>
      <c r="J20" s="289">
        <f>J5+J10</f>
        <v>5291.37803</v>
      </c>
      <c r="K20" s="289">
        <f t="shared" si="6"/>
        <v>5633.411601000001</v>
      </c>
      <c r="L20" s="289">
        <f>L5+L10</f>
        <v>5658.930682</v>
      </c>
      <c r="M20" s="289">
        <f>M5+M10</f>
        <v>5672.657040679533</v>
      </c>
      <c r="N20" s="289">
        <f>N5+N10</f>
        <v>6089.832904999999</v>
      </c>
      <c r="O20" s="289">
        <f>O5+O10</f>
        <v>6596.867103999999</v>
      </c>
      <c r="P20" s="289">
        <f t="shared" si="2"/>
        <v>100</v>
      </c>
      <c r="Q20" s="383">
        <f t="shared" si="1"/>
        <v>0.2425609969599618</v>
      </c>
      <c r="R20" s="383">
        <f t="shared" si="1"/>
        <v>7.354152759964716</v>
      </c>
      <c r="S20" s="383">
        <f t="shared" si="1"/>
        <v>8.325913155740361</v>
      </c>
      <c r="T20" s="378">
        <f>((1+Q20/100)/(1+Inflation!D$12)-1)*100</f>
        <v>0.20496972332546548</v>
      </c>
      <c r="U20" s="378">
        <f>((1+R20/100)/(1+Inflation!E$12)-1)*100</f>
        <v>7.157695348014914</v>
      </c>
      <c r="V20" s="378">
        <f>((1+S20/100)/(1+Inflation!F$12)-1)*100</f>
        <v>7.219108790300943</v>
      </c>
      <c r="W20" s="290">
        <v>78.90896038467228</v>
      </c>
      <c r="X20" s="289">
        <v>9.879557316316864</v>
      </c>
      <c r="Y20" s="289">
        <v>11.211482299010846</v>
      </c>
    </row>
    <row r="21" spans="2:24" s="4" customFormat="1" ht="15" customHeight="1">
      <c r="B21" s="217"/>
      <c r="C21" s="220"/>
      <c r="D21" s="220"/>
      <c r="E21" s="220"/>
      <c r="F21" s="221"/>
      <c r="G21" s="222"/>
      <c r="H21" s="222"/>
      <c r="I21" s="222"/>
      <c r="J21" s="222"/>
      <c r="K21" s="222"/>
      <c r="L21" s="222"/>
      <c r="M21" s="222"/>
      <c r="N21" s="222"/>
      <c r="O21" s="222"/>
      <c r="P21" s="224"/>
      <c r="Q21" s="224"/>
      <c r="R21" s="224"/>
      <c r="S21" s="224"/>
      <c r="T21" s="224"/>
      <c r="U21" s="224"/>
      <c r="V21" s="223"/>
      <c r="W21" s="223"/>
      <c r="X21" s="223"/>
    </row>
    <row r="22" spans="2:20" ht="11.25">
      <c r="B22" s="20"/>
      <c r="C22" s="219"/>
      <c r="D22" s="219"/>
      <c r="E22" s="219"/>
      <c r="F22" s="219"/>
      <c r="G22" s="219"/>
      <c r="H22" s="219"/>
      <c r="I22" s="219"/>
      <c r="J22" s="219"/>
      <c r="K22" s="219"/>
      <c r="L22" s="219"/>
      <c r="M22" s="219"/>
      <c r="N22" s="34"/>
      <c r="O22" s="34"/>
      <c r="P22" s="34"/>
      <c r="Q22" s="34"/>
      <c r="R22" s="34"/>
      <c r="S22" s="58"/>
      <c r="T22" s="74"/>
    </row>
    <row r="23" spans="2:19" ht="27" customHeight="1">
      <c r="B23" s="424"/>
      <c r="C23" s="424"/>
      <c r="D23" s="424"/>
      <c r="E23" s="424"/>
      <c r="F23" s="424"/>
      <c r="G23" s="424"/>
      <c r="H23" s="424"/>
      <c r="I23" s="424"/>
      <c r="J23" s="424"/>
      <c r="K23" s="424"/>
      <c r="L23" s="424"/>
      <c r="M23" s="424"/>
      <c r="N23" s="424"/>
      <c r="O23" s="424"/>
      <c r="P23" s="424"/>
      <c r="Q23" s="424"/>
      <c r="R23" s="424"/>
      <c r="S23" s="424"/>
    </row>
    <row r="24" spans="2:19" ht="24.75" customHeight="1">
      <c r="B24" s="424"/>
      <c r="C24" s="424"/>
      <c r="D24" s="424"/>
      <c r="E24" s="424"/>
      <c r="F24" s="424"/>
      <c r="G24" s="424"/>
      <c r="H24" s="424"/>
      <c r="I24" s="424"/>
      <c r="J24" s="424"/>
      <c r="K24" s="424"/>
      <c r="L24" s="424"/>
      <c r="M24" s="424"/>
      <c r="N24" s="424"/>
      <c r="O24" s="424"/>
      <c r="P24" s="424"/>
      <c r="Q24" s="424"/>
      <c r="R24" s="424"/>
      <c r="S24" s="424"/>
    </row>
    <row r="27" spans="2:16" ht="11.25" customHeight="1">
      <c r="B27" s="14"/>
      <c r="C27" s="14"/>
      <c r="D27" s="14"/>
      <c r="E27" s="14"/>
      <c r="F27" s="14"/>
      <c r="G27" s="147"/>
      <c r="H27" s="147"/>
      <c r="I27" s="147"/>
      <c r="J27" s="147"/>
      <c r="K27" s="147"/>
      <c r="L27" s="147"/>
      <c r="M27" s="147"/>
      <c r="N27" s="147"/>
      <c r="O27" s="147"/>
      <c r="P27" s="14"/>
    </row>
    <row r="28" spans="2:16" ht="11.25" customHeight="1">
      <c r="B28" s="14"/>
      <c r="C28" s="14"/>
      <c r="D28" s="14"/>
      <c r="E28" s="14"/>
      <c r="F28" s="14"/>
      <c r="G28" s="14"/>
      <c r="H28" s="14"/>
      <c r="I28" s="14"/>
      <c r="J28" s="14"/>
      <c r="K28" s="14"/>
      <c r="L28" s="14"/>
      <c r="M28" s="14"/>
      <c r="N28" s="14"/>
      <c r="O28" s="14"/>
      <c r="P28" s="14"/>
    </row>
    <row r="31" spans="2:16" ht="11.25">
      <c r="B31" s="4"/>
      <c r="C31" s="4"/>
      <c r="D31" s="4"/>
      <c r="E31" s="4"/>
      <c r="L31" s="4"/>
      <c r="M31" s="4"/>
      <c r="N31" s="4"/>
      <c r="O31" s="4"/>
      <c r="P31" s="4"/>
    </row>
    <row r="32" spans="2:16" ht="11.25">
      <c r="B32" s="4"/>
      <c r="C32" s="4"/>
      <c r="D32" s="4"/>
      <c r="E32" s="4"/>
      <c r="L32" s="4"/>
      <c r="M32" s="4"/>
      <c r="N32" s="4"/>
      <c r="O32" s="4"/>
      <c r="P32" s="4"/>
    </row>
    <row r="33" spans="2:16" ht="11.25">
      <c r="B33" s="4"/>
      <c r="C33" s="4"/>
      <c r="D33" s="4"/>
      <c r="E33" s="4"/>
      <c r="F33" s="4"/>
      <c r="G33" s="75"/>
      <c r="H33" s="4"/>
      <c r="L33" s="27"/>
      <c r="M33" s="27"/>
      <c r="N33" s="27"/>
      <c r="O33" s="27"/>
      <c r="P33" s="27"/>
    </row>
    <row r="34" spans="2:16" ht="11.25">
      <c r="B34" s="24"/>
      <c r="C34" s="24"/>
      <c r="D34" s="24"/>
      <c r="E34" s="4"/>
      <c r="F34" s="4"/>
      <c r="G34" s="75"/>
      <c r="H34" s="4"/>
      <c r="L34" s="27"/>
      <c r="M34" s="27"/>
      <c r="N34" s="27"/>
      <c r="O34" s="27"/>
      <c r="P34" s="27"/>
    </row>
    <row r="35" spans="2:18" ht="11.25">
      <c r="B35" s="21"/>
      <c r="C35" s="21"/>
      <c r="D35" s="21"/>
      <c r="E35" s="27"/>
      <c r="F35" s="27"/>
      <c r="G35" s="75"/>
      <c r="H35" s="4"/>
      <c r="L35" s="27"/>
      <c r="M35" s="27"/>
      <c r="N35" s="27"/>
      <c r="O35" s="27"/>
      <c r="P35" s="27"/>
      <c r="Q35" s="1"/>
      <c r="R35" s="1"/>
    </row>
    <row r="36" spans="2:16" ht="15.75" customHeight="1">
      <c r="B36" s="21"/>
      <c r="C36" s="21"/>
      <c r="D36" s="21"/>
      <c r="E36" s="4"/>
      <c r="F36" s="4"/>
      <c r="G36" s="75"/>
      <c r="H36" s="4"/>
      <c r="L36" s="27"/>
      <c r="M36" s="27"/>
      <c r="N36" s="27"/>
      <c r="O36" s="27"/>
      <c r="P36" s="27"/>
    </row>
    <row r="37" spans="2:16" ht="11.25">
      <c r="B37" s="21"/>
      <c r="C37" s="21"/>
      <c r="D37" s="21"/>
      <c r="E37" s="4"/>
      <c r="F37" s="47"/>
      <c r="G37" s="47"/>
      <c r="H37" s="47"/>
      <c r="L37" s="27"/>
      <c r="M37" s="27"/>
      <c r="N37" s="27"/>
      <c r="O37" s="27"/>
      <c r="P37" s="27"/>
    </row>
    <row r="38" spans="2:16" ht="11.25">
      <c r="B38" s="21"/>
      <c r="C38" s="21"/>
      <c r="D38" s="21"/>
      <c r="E38" s="4"/>
      <c r="F38" s="47"/>
      <c r="G38" s="47"/>
      <c r="H38" s="47"/>
      <c r="L38" s="27"/>
      <c r="M38" s="27"/>
      <c r="N38" s="27"/>
      <c r="O38" s="27"/>
      <c r="P38" s="27"/>
    </row>
    <row r="39" spans="2:16" ht="11.25">
      <c r="B39" s="24"/>
      <c r="C39" s="24"/>
      <c r="D39" s="24"/>
      <c r="E39" s="4"/>
      <c r="F39" s="47"/>
      <c r="G39" s="47"/>
      <c r="H39" s="47"/>
      <c r="J39" s="47"/>
      <c r="K39" s="47"/>
      <c r="L39" s="27"/>
      <c r="M39" s="27"/>
      <c r="N39" s="27"/>
      <c r="O39" s="27"/>
      <c r="P39" s="27"/>
    </row>
    <row r="40" spans="2:16" ht="11.25">
      <c r="B40" s="49"/>
      <c r="C40" s="49"/>
      <c r="D40" s="49"/>
      <c r="E40" s="4"/>
      <c r="F40" s="47"/>
      <c r="G40" s="47"/>
      <c r="H40" s="47"/>
      <c r="J40" s="47"/>
      <c r="K40" s="47"/>
      <c r="L40" s="27"/>
      <c r="M40" s="27"/>
      <c r="N40" s="27"/>
      <c r="O40" s="27"/>
      <c r="P40" s="27"/>
    </row>
    <row r="41" spans="2:16" ht="11.25">
      <c r="B41" s="77"/>
      <c r="C41" s="77"/>
      <c r="D41" s="77"/>
      <c r="E41" s="78"/>
      <c r="F41" s="4"/>
      <c r="G41" s="47"/>
      <c r="H41" s="47"/>
      <c r="J41" s="47"/>
      <c r="K41" s="47"/>
      <c r="L41" s="27"/>
      <c r="M41" s="27"/>
      <c r="N41" s="27"/>
      <c r="O41" s="27"/>
      <c r="P41" s="27"/>
    </row>
    <row r="42" spans="2:16" ht="11.25">
      <c r="B42" s="77"/>
      <c r="C42" s="77"/>
      <c r="D42" s="77"/>
      <c r="E42" s="78"/>
      <c r="F42" s="4"/>
      <c r="G42" s="47"/>
      <c r="H42" s="47"/>
      <c r="J42" s="47"/>
      <c r="K42" s="47"/>
      <c r="L42" s="27"/>
      <c r="M42" s="27"/>
      <c r="N42" s="27"/>
      <c r="O42" s="27"/>
      <c r="P42" s="27"/>
    </row>
    <row r="43" spans="2:16" ht="11.25">
      <c r="B43" s="77"/>
      <c r="C43" s="77"/>
      <c r="D43" s="77"/>
      <c r="E43" s="78"/>
      <c r="F43" s="4"/>
      <c r="G43" s="47"/>
      <c r="H43" s="47"/>
      <c r="J43" s="47"/>
      <c r="K43" s="47"/>
      <c r="L43" s="27"/>
      <c r="M43" s="27"/>
      <c r="N43" s="27"/>
      <c r="O43" s="27"/>
      <c r="P43" s="27"/>
    </row>
    <row r="44" spans="2:16" ht="11.25">
      <c r="B44" s="79"/>
      <c r="C44" s="79"/>
      <c r="D44" s="79"/>
      <c r="E44" s="78"/>
      <c r="F44" s="4"/>
      <c r="G44" s="76"/>
      <c r="H44" s="76"/>
      <c r="J44" s="76"/>
      <c r="K44" s="76"/>
      <c r="L44" s="27"/>
      <c r="M44" s="27"/>
      <c r="N44" s="27"/>
      <c r="O44" s="27"/>
      <c r="P44" s="27"/>
    </row>
    <row r="45" spans="2:16" ht="11.25">
      <c r="B45" s="80"/>
      <c r="C45" s="80"/>
      <c r="D45" s="80"/>
      <c r="E45" s="78"/>
      <c r="F45" s="4"/>
      <c r="G45" s="47"/>
      <c r="H45" s="47"/>
      <c r="J45" s="47"/>
      <c r="K45" s="47"/>
      <c r="L45" s="27"/>
      <c r="M45" s="27"/>
      <c r="N45" s="27"/>
      <c r="O45" s="27"/>
      <c r="P45" s="27"/>
    </row>
    <row r="46" spans="2:16" ht="11.25">
      <c r="B46" s="77"/>
      <c r="C46" s="77"/>
      <c r="D46" s="77"/>
      <c r="E46" s="78"/>
      <c r="F46" s="4"/>
      <c r="G46" s="4"/>
      <c r="H46" s="4"/>
      <c r="J46" s="4"/>
      <c r="K46" s="4"/>
      <c r="L46" s="27"/>
      <c r="M46" s="27"/>
      <c r="N46" s="27"/>
      <c r="O46" s="27"/>
      <c r="P46" s="27"/>
    </row>
    <row r="47" spans="2:16" ht="11.25">
      <c r="B47" s="77"/>
      <c r="C47" s="77"/>
      <c r="D47" s="77"/>
      <c r="E47" s="78"/>
      <c r="F47" s="4"/>
      <c r="G47" s="4"/>
      <c r="H47" s="4"/>
      <c r="J47" s="4"/>
      <c r="K47" s="4"/>
      <c r="L47" s="27"/>
      <c r="M47" s="27"/>
      <c r="N47" s="27"/>
      <c r="O47" s="27"/>
      <c r="P47" s="27"/>
    </row>
    <row r="48" spans="2:16" ht="11.25">
      <c r="B48" s="81"/>
      <c r="C48" s="81"/>
      <c r="D48" s="81"/>
      <c r="E48" s="82"/>
      <c r="F48" s="4"/>
      <c r="G48" s="4"/>
      <c r="H48" s="4"/>
      <c r="I48" s="4"/>
      <c r="J48" s="4"/>
      <c r="K48" s="4"/>
      <c r="L48" s="27"/>
      <c r="M48" s="27"/>
      <c r="N48" s="27"/>
      <c r="O48" s="27"/>
      <c r="P48" s="27"/>
    </row>
    <row r="49" spans="2:16" ht="11.25">
      <c r="B49" s="77"/>
      <c r="C49" s="77"/>
      <c r="D49" s="77"/>
      <c r="E49" s="78"/>
      <c r="F49" s="4"/>
      <c r="G49" s="4"/>
      <c r="H49" s="4"/>
      <c r="I49" s="4"/>
      <c r="J49" s="4"/>
      <c r="K49" s="4"/>
      <c r="L49" s="27"/>
      <c r="M49" s="27"/>
      <c r="N49" s="27"/>
      <c r="O49" s="27"/>
      <c r="P49" s="27"/>
    </row>
    <row r="50" spans="2:16" ht="11.25">
      <c r="B50" s="77"/>
      <c r="C50" s="77"/>
      <c r="D50" s="77"/>
      <c r="E50" s="78"/>
      <c r="F50" s="4"/>
      <c r="G50" s="4"/>
      <c r="H50" s="4"/>
      <c r="I50" s="4"/>
      <c r="J50" s="4"/>
      <c r="K50" s="4"/>
      <c r="L50" s="4"/>
      <c r="M50" s="4"/>
      <c r="N50" s="4"/>
      <c r="O50" s="4"/>
      <c r="P50" s="4"/>
    </row>
    <row r="51" spans="2:16" ht="11.25">
      <c r="B51" s="77"/>
      <c r="C51" s="77"/>
      <c r="D51" s="77"/>
      <c r="E51" s="78"/>
      <c r="F51" s="4"/>
      <c r="G51" s="4"/>
      <c r="H51" s="4"/>
      <c r="I51" s="4"/>
      <c r="J51" s="4"/>
      <c r="K51" s="4"/>
      <c r="L51" s="4"/>
      <c r="M51" s="4"/>
      <c r="N51" s="4"/>
      <c r="O51" s="4"/>
      <c r="P51" s="4"/>
    </row>
    <row r="52" spans="2:16" ht="11.25">
      <c r="B52" s="77"/>
      <c r="C52" s="77"/>
      <c r="D52" s="77"/>
      <c r="E52" s="78"/>
      <c r="F52" s="4"/>
      <c r="G52" s="4"/>
      <c r="H52" s="4"/>
      <c r="I52" s="4"/>
      <c r="J52" s="4"/>
      <c r="K52" s="4"/>
      <c r="L52" s="4"/>
      <c r="M52" s="4"/>
      <c r="N52" s="4"/>
      <c r="O52" s="4"/>
      <c r="P52" s="4"/>
    </row>
    <row r="53" spans="2:11" ht="11.25">
      <c r="B53" s="77"/>
      <c r="C53" s="77"/>
      <c r="D53" s="77"/>
      <c r="E53" s="78"/>
      <c r="F53" s="4"/>
      <c r="G53" s="4"/>
      <c r="H53" s="4"/>
      <c r="I53" s="4"/>
      <c r="J53" s="4"/>
      <c r="K53" s="4"/>
    </row>
    <row r="54" spans="2:11" ht="11.25">
      <c r="B54" s="77"/>
      <c r="C54" s="77"/>
      <c r="D54" s="77"/>
      <c r="E54" s="78"/>
      <c r="F54" s="4"/>
      <c r="G54" s="4"/>
      <c r="H54" s="4"/>
      <c r="I54" s="4"/>
      <c r="J54" s="4"/>
      <c r="K54" s="4"/>
    </row>
    <row r="55" spans="2:11" ht="11.25">
      <c r="B55" s="4"/>
      <c r="C55" s="4"/>
      <c r="D55" s="4"/>
      <c r="E55" s="4"/>
      <c r="F55" s="4"/>
      <c r="G55" s="4"/>
      <c r="H55" s="4"/>
      <c r="I55" s="4"/>
      <c r="J55" s="4"/>
      <c r="K55" s="4"/>
    </row>
    <row r="56" spans="2:11" ht="11.25">
      <c r="B56" s="4"/>
      <c r="C56" s="4"/>
      <c r="D56" s="4"/>
      <c r="E56" s="4"/>
      <c r="F56" s="4"/>
      <c r="G56" s="4"/>
      <c r="H56" s="4"/>
      <c r="I56" s="4"/>
      <c r="J56" s="4"/>
      <c r="K56" s="4"/>
    </row>
    <row r="57" spans="2:11" ht="11.25">
      <c r="B57" s="4"/>
      <c r="C57" s="4"/>
      <c r="D57" s="4"/>
      <c r="E57" s="4"/>
      <c r="F57" s="4"/>
      <c r="G57" s="4"/>
      <c r="H57" s="4"/>
      <c r="I57" s="4"/>
      <c r="J57" s="4"/>
      <c r="K57" s="4"/>
    </row>
  </sheetData>
  <sheetProtection/>
  <mergeCells count="7">
    <mergeCell ref="T3:V3"/>
    <mergeCell ref="W3:Y3"/>
    <mergeCell ref="B24:S24"/>
    <mergeCell ref="B3:B4"/>
    <mergeCell ref="B23:S23"/>
    <mergeCell ref="C3:O3"/>
    <mergeCell ref="Q3:S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B1:W56"/>
  <sheetViews>
    <sheetView zoomScalePageLayoutView="0" workbookViewId="0" topLeftCell="A1">
      <selection activeCell="A1" sqref="A1"/>
    </sheetView>
  </sheetViews>
  <sheetFormatPr defaultColWidth="11.421875" defaultRowHeight="12.75"/>
  <cols>
    <col min="1" max="1" width="3.7109375" style="2" customWidth="1"/>
    <col min="2" max="2" width="56.28125" style="2" customWidth="1"/>
    <col min="3" max="14" width="8.57421875" style="2" customWidth="1"/>
    <col min="15" max="16" width="10.00390625" style="2" customWidth="1"/>
    <col min="17" max="17" width="10.00390625" style="37" customWidth="1"/>
    <col min="18" max="20" width="10.00390625" style="2" customWidth="1"/>
    <col min="21" max="21" width="11.28125" style="2" bestFit="1" customWidth="1"/>
    <col min="22" max="22" width="10.28125" style="2" bestFit="1" customWidth="1"/>
    <col min="23" max="16384" width="11.421875" style="2" customWidth="1"/>
  </cols>
  <sheetData>
    <row r="1" ht="11.25">
      <c r="B1" s="1" t="s">
        <v>187</v>
      </c>
    </row>
    <row r="3" spans="2:23" ht="63.75" customHeight="1">
      <c r="B3" s="426"/>
      <c r="C3" s="433" t="s">
        <v>176</v>
      </c>
      <c r="D3" s="434"/>
      <c r="E3" s="434"/>
      <c r="F3" s="434"/>
      <c r="G3" s="434"/>
      <c r="H3" s="434"/>
      <c r="I3" s="434"/>
      <c r="J3" s="434"/>
      <c r="K3" s="434"/>
      <c r="L3" s="434"/>
      <c r="M3" s="434"/>
      <c r="N3" s="437"/>
      <c r="O3" s="259" t="s">
        <v>177</v>
      </c>
      <c r="P3" s="433" t="s">
        <v>178</v>
      </c>
      <c r="Q3" s="434"/>
      <c r="R3" s="435"/>
      <c r="S3" s="433" t="s">
        <v>179</v>
      </c>
      <c r="T3" s="434"/>
      <c r="U3" s="435"/>
      <c r="V3" s="433" t="s">
        <v>180</v>
      </c>
      <c r="W3" s="434"/>
    </row>
    <row r="4" spans="2:23" ht="21" customHeight="1">
      <c r="B4" s="436"/>
      <c r="C4" s="259">
        <v>2006</v>
      </c>
      <c r="D4" s="259">
        <v>2007</v>
      </c>
      <c r="E4" s="259">
        <v>2008</v>
      </c>
      <c r="F4" s="259">
        <v>2009</v>
      </c>
      <c r="G4" s="259">
        <v>2010</v>
      </c>
      <c r="H4" s="259">
        <v>2011</v>
      </c>
      <c r="I4" s="259">
        <v>2012</v>
      </c>
      <c r="J4" s="259">
        <v>2013</v>
      </c>
      <c r="K4" s="259">
        <v>2014</v>
      </c>
      <c r="L4" s="259">
        <v>2015</v>
      </c>
      <c r="M4" s="259">
        <v>2016</v>
      </c>
      <c r="N4" s="259">
        <v>2017</v>
      </c>
      <c r="O4" s="259">
        <v>2017</v>
      </c>
      <c r="P4" s="259" t="s">
        <v>106</v>
      </c>
      <c r="Q4" s="259" t="s">
        <v>142</v>
      </c>
      <c r="R4" s="259" t="s">
        <v>175</v>
      </c>
      <c r="S4" s="259" t="s">
        <v>106</v>
      </c>
      <c r="T4" s="259" t="s">
        <v>142</v>
      </c>
      <c r="U4" s="259" t="s">
        <v>175</v>
      </c>
      <c r="V4" s="259" t="s">
        <v>110</v>
      </c>
      <c r="W4" s="259" t="s">
        <v>111</v>
      </c>
    </row>
    <row r="5" spans="2:23" ht="25.5" customHeight="1">
      <c r="B5" s="107" t="s">
        <v>234</v>
      </c>
      <c r="C5" s="261">
        <f aca="true" t="shared" si="0" ref="C5:J5">SUM(C6:C9)</f>
        <v>21469.578169</v>
      </c>
      <c r="D5" s="261">
        <f t="shared" si="0"/>
        <v>26794.872489353183</v>
      </c>
      <c r="E5" s="261">
        <f t="shared" si="0"/>
        <v>28698.052532032238</v>
      </c>
      <c r="F5" s="261">
        <f t="shared" si="0"/>
        <v>31612.49297159913</v>
      </c>
      <c r="G5" s="261">
        <f t="shared" si="0"/>
        <v>34399.765978</v>
      </c>
      <c r="H5" s="261">
        <f>SUM(H6:H9)</f>
        <v>35811.077311</v>
      </c>
      <c r="I5" s="261">
        <f>SUM(I6:I9)</f>
        <v>37304.765828</v>
      </c>
      <c r="J5" s="261">
        <f t="shared" si="0"/>
        <v>40533.865497</v>
      </c>
      <c r="K5" s="261">
        <f>SUM(K6:K9)</f>
        <v>43155.929755</v>
      </c>
      <c r="L5" s="261">
        <f>SUM(L6:L9)</f>
        <v>45721.381624</v>
      </c>
      <c r="M5" s="261">
        <f>SUM(M6:M9)</f>
        <v>48860.471913</v>
      </c>
      <c r="N5" s="261">
        <f>SUM(N6:N9)</f>
        <v>51089.184827000005</v>
      </c>
      <c r="O5" s="262">
        <f>N5/$N$20*100</f>
        <v>22.315974747028346</v>
      </c>
      <c r="P5" s="378">
        <f aca="true" t="shared" si="1" ref="P5:R20">(L5/K5-1)*100</f>
        <v>5.944610354971602</v>
      </c>
      <c r="Q5" s="378">
        <f t="shared" si="1"/>
        <v>6.865694293350555</v>
      </c>
      <c r="R5" s="378">
        <f t="shared" si="1"/>
        <v>4.561382292762972</v>
      </c>
      <c r="S5" s="378">
        <f>((1+P5/100)/(1+Inflation!D$9)-1)*100</f>
        <v>5.753986305952252</v>
      </c>
      <c r="T5" s="378">
        <f>((1+Q5/100)/(1+Inflation!E$9)-1)*100</f>
        <v>6.218023418845409</v>
      </c>
      <c r="U5" s="378">
        <f>((1+R5/100)/(1+Inflation!F$9)-1)*100</f>
        <v>3.329436698739263</v>
      </c>
      <c r="V5" s="262">
        <v>73.80302110747525</v>
      </c>
      <c r="W5" s="262">
        <v>26.196978892524765</v>
      </c>
    </row>
    <row r="6" spans="2:23" ht="15" customHeight="1">
      <c r="B6" s="93" t="s">
        <v>65</v>
      </c>
      <c r="C6" s="291">
        <v>2372.921643</v>
      </c>
      <c r="D6" s="291">
        <v>3404.953723</v>
      </c>
      <c r="E6" s="264">
        <v>4091</v>
      </c>
      <c r="F6" s="264">
        <v>5388.639228</v>
      </c>
      <c r="G6" s="264">
        <v>6547.69478</v>
      </c>
      <c r="H6" s="264">
        <v>7508.064295</v>
      </c>
      <c r="I6" s="264">
        <v>8850.897908</v>
      </c>
      <c r="J6" s="264">
        <v>10549.45816</v>
      </c>
      <c r="K6" s="264">
        <v>12380.303491</v>
      </c>
      <c r="L6" s="264">
        <v>14339.485446</v>
      </c>
      <c r="M6" s="264">
        <v>16330.003384</v>
      </c>
      <c r="N6" s="264">
        <v>18591.019352</v>
      </c>
      <c r="O6" s="265">
        <f aca="true" t="shared" si="2" ref="O6:O20">N6/$N$20*100</f>
        <v>8.120636878149796</v>
      </c>
      <c r="P6" s="379">
        <f t="shared" si="1"/>
        <v>15.824991337443773</v>
      </c>
      <c r="Q6" s="379">
        <f t="shared" si="1"/>
        <v>13.881376326200412</v>
      </c>
      <c r="R6" s="379">
        <f t="shared" si="1"/>
        <v>13.845777706423036</v>
      </c>
      <c r="S6" s="380">
        <f>((1+P6/100)/(1+Inflation!D$9)-1)*100</f>
        <v>15.616589713685869</v>
      </c>
      <c r="T6" s="380">
        <f>((1+Q6/100)/(1+Inflation!E$9)-1)*100</f>
        <v>13.191186166647672</v>
      </c>
      <c r="U6" s="380">
        <f>((1+R6/100)/(1+Inflation!F$9)-1)*100</f>
        <v>12.504443064815685</v>
      </c>
      <c r="V6" s="265">
        <v>94.58829877045427</v>
      </c>
      <c r="W6" s="265">
        <v>5.41170122954574</v>
      </c>
    </row>
    <row r="7" spans="2:23" ht="22.5">
      <c r="B7" s="94" t="s">
        <v>235</v>
      </c>
      <c r="C7" s="292">
        <v>12183.204056</v>
      </c>
      <c r="D7" s="292">
        <v>16443.194009353185</v>
      </c>
      <c r="E7" s="267">
        <v>17613.94776603224</v>
      </c>
      <c r="F7" s="267">
        <v>19133.55022832413</v>
      </c>
      <c r="G7" s="267">
        <v>20480.657939</v>
      </c>
      <c r="H7" s="267">
        <v>20950.016421</v>
      </c>
      <c r="I7" s="267">
        <v>21174.539217</v>
      </c>
      <c r="J7" s="267">
        <v>22749.797878</v>
      </c>
      <c r="K7" s="267">
        <v>23659.956953</v>
      </c>
      <c r="L7" s="267">
        <v>24430.660941</v>
      </c>
      <c r="M7" s="267">
        <v>25794.306365</v>
      </c>
      <c r="N7" s="267">
        <v>25892.60987</v>
      </c>
      <c r="O7" s="268">
        <f t="shared" si="2"/>
        <v>11.310002889069523</v>
      </c>
      <c r="P7" s="380">
        <f t="shared" si="1"/>
        <v>3.2574192317043726</v>
      </c>
      <c r="Q7" s="380">
        <f t="shared" si="1"/>
        <v>5.581696816525783</v>
      </c>
      <c r="R7" s="380">
        <f t="shared" si="1"/>
        <v>0.38110544090221854</v>
      </c>
      <c r="S7" s="380">
        <f>((1+P7/100)/(1+Inflation!D$9)-1)*100</f>
        <v>3.07163019270289</v>
      </c>
      <c r="T7" s="380">
        <f>((1+Q7/100)/(1+Inflation!E$9)-1)*100</f>
        <v>4.941807744910465</v>
      </c>
      <c r="U7" s="380">
        <f>((1+R7/100)/(1+Inflation!F$9)-1)*100</f>
        <v>-0.8015879958094385</v>
      </c>
      <c r="V7" s="268">
        <v>76.18536733350923</v>
      </c>
      <c r="W7" s="268">
        <v>23.81463266649077</v>
      </c>
    </row>
    <row r="8" spans="2:23" ht="15" customHeight="1">
      <c r="B8" s="94" t="s">
        <v>0</v>
      </c>
      <c r="C8" s="292">
        <v>6877.281024</v>
      </c>
      <c r="D8" s="292">
        <v>6909.679659</v>
      </c>
      <c r="E8" s="267">
        <v>6953.676608</v>
      </c>
      <c r="F8" s="267">
        <v>7005.003030215</v>
      </c>
      <c r="G8" s="267">
        <v>7094.606868</v>
      </c>
      <c r="H8" s="267">
        <v>7076.084345</v>
      </c>
      <c r="I8" s="267">
        <v>7007.426843</v>
      </c>
      <c r="J8" s="267">
        <v>6976.318997</v>
      </c>
      <c r="K8" s="267">
        <v>6855.62547</v>
      </c>
      <c r="L8" s="267">
        <v>6698.353417</v>
      </c>
      <c r="M8" s="267">
        <v>6443.700288</v>
      </c>
      <c r="N8" s="267">
        <v>6324.156278</v>
      </c>
      <c r="O8" s="268">
        <f t="shared" si="2"/>
        <v>2.762418548544221</v>
      </c>
      <c r="P8" s="380">
        <f t="shared" si="1"/>
        <v>-2.294058415066824</v>
      </c>
      <c r="Q8" s="380">
        <f t="shared" si="1"/>
        <v>-3.8017272775381916</v>
      </c>
      <c r="R8" s="380">
        <f t="shared" si="1"/>
        <v>-1.8552074841628574</v>
      </c>
      <c r="S8" s="380">
        <f>((1+P8/100)/(1+Inflation!D$9)-1)*100</f>
        <v>-2.46985878976983</v>
      </c>
      <c r="T8" s="380">
        <f>((1+Q8/100)/(1+Inflation!E$9)-1)*100</f>
        <v>-4.384747112219777</v>
      </c>
      <c r="U8" s="380">
        <f>((1+R8/100)/(1+Inflation!F$9)-1)*100</f>
        <v>-3.011552609533541</v>
      </c>
      <c r="V8" s="268">
        <v>7.9202087833035675</v>
      </c>
      <c r="W8" s="268">
        <v>92.07979121669642</v>
      </c>
    </row>
    <row r="9" spans="2:23" ht="15" customHeight="1">
      <c r="B9" s="95" t="s">
        <v>67</v>
      </c>
      <c r="C9" s="293">
        <v>36.171446</v>
      </c>
      <c r="D9" s="293">
        <v>37.045098</v>
      </c>
      <c r="E9" s="271">
        <v>39.428158</v>
      </c>
      <c r="F9" s="271">
        <v>85.30048506</v>
      </c>
      <c r="G9" s="271">
        <v>276.806391</v>
      </c>
      <c r="H9" s="271">
        <v>276.91225</v>
      </c>
      <c r="I9" s="271">
        <v>271.90186</v>
      </c>
      <c r="J9" s="271">
        <v>258.290462</v>
      </c>
      <c r="K9" s="271">
        <v>260.043841</v>
      </c>
      <c r="L9" s="271">
        <v>252.88182</v>
      </c>
      <c r="M9" s="271">
        <v>292.461876</v>
      </c>
      <c r="N9" s="271">
        <v>281.399327</v>
      </c>
      <c r="O9" s="268">
        <f t="shared" si="2"/>
        <v>0.1229164312648032</v>
      </c>
      <c r="P9" s="380">
        <f t="shared" si="1"/>
        <v>-2.7541590573567865</v>
      </c>
      <c r="Q9" s="380">
        <f t="shared" si="1"/>
        <v>15.651602001282662</v>
      </c>
      <c r="R9" s="380">
        <f t="shared" si="1"/>
        <v>-3.782561047375621</v>
      </c>
      <c r="S9" s="380">
        <f>((1+P9/100)/(1+Inflation!D$9)-1)*100</f>
        <v>-2.929131582043676</v>
      </c>
      <c r="T9" s="380">
        <f>((1+Q9/100)/(1+Inflation!E$9)-1)*100</f>
        <v>14.950683201274884</v>
      </c>
      <c r="U9" s="380">
        <f>((1+R9/100)/(1+Inflation!F$9)-1)*100</f>
        <v>-4.9161980306171476</v>
      </c>
      <c r="V9" s="268">
        <v>8.948589276476843</v>
      </c>
      <c r="W9" s="268">
        <v>91.05141072352316</v>
      </c>
    </row>
    <row r="10" spans="2:23" ht="26.25" customHeight="1">
      <c r="B10" s="107" t="s">
        <v>236</v>
      </c>
      <c r="C10" s="294">
        <f aca="true" t="shared" si="3" ref="C10:J10">C11+C14</f>
        <v>79218.783153</v>
      </c>
      <c r="D10" s="294">
        <f t="shared" si="3"/>
        <v>86733.286765</v>
      </c>
      <c r="E10" s="261">
        <f t="shared" si="3"/>
        <v>93834.164865</v>
      </c>
      <c r="F10" s="261">
        <f t="shared" si="3"/>
        <v>107281.96196799999</v>
      </c>
      <c r="G10" s="261">
        <f t="shared" si="3"/>
        <v>116684.301378</v>
      </c>
      <c r="H10" s="261">
        <f>H11+H14</f>
        <v>120877.820194</v>
      </c>
      <c r="I10" s="261">
        <f>I11+I14</f>
        <v>133691.018344</v>
      </c>
      <c r="J10" s="261">
        <f t="shared" si="3"/>
        <v>143903.42063999997</v>
      </c>
      <c r="K10" s="261">
        <f>K11+K14</f>
        <v>152323.921376</v>
      </c>
      <c r="L10" s="261">
        <f>L11+L14</f>
        <v>160962.504401</v>
      </c>
      <c r="M10" s="261">
        <f>M11+M14</f>
        <v>170504.634823</v>
      </c>
      <c r="N10" s="261">
        <f>N11+N14</f>
        <v>177846.29931</v>
      </c>
      <c r="O10" s="274">
        <f t="shared" si="2"/>
        <v>77.68402525297165</v>
      </c>
      <c r="P10" s="378">
        <f t="shared" si="1"/>
        <v>5.671192644572431</v>
      </c>
      <c r="Q10" s="378">
        <f t="shared" si="1"/>
        <v>5.928169704807784</v>
      </c>
      <c r="R10" s="378">
        <f t="shared" si="1"/>
        <v>4.305844527112912</v>
      </c>
      <c r="S10" s="378">
        <f>((1+P10/100)/(1+Inflation!D$9)-1)*100</f>
        <v>5.481060550649763</v>
      </c>
      <c r="T10" s="378">
        <f>((1+Q10/100)/(1+Inflation!E$9)-1)*100</f>
        <v>5.286180797505913</v>
      </c>
      <c r="U10" s="378">
        <f>((1+R10/100)/(1+Inflation!F$9)-1)*100</f>
        <v>3.076909687323659</v>
      </c>
      <c r="V10" s="274">
        <v>72.92767014981585</v>
      </c>
      <c r="W10" s="274">
        <v>27.07232985018415</v>
      </c>
    </row>
    <row r="11" spans="2:23" ht="15" customHeight="1">
      <c r="B11" s="109" t="s">
        <v>237</v>
      </c>
      <c r="C11" s="295">
        <f aca="true" t="shared" si="4" ref="C11:J11">SUM(C12:C13)</f>
        <v>14826.414305999999</v>
      </c>
      <c r="D11" s="295">
        <f t="shared" si="4"/>
        <v>17165.557416</v>
      </c>
      <c r="E11" s="277">
        <f t="shared" si="4"/>
        <v>18934</v>
      </c>
      <c r="F11" s="277">
        <f t="shared" si="4"/>
        <v>22746.454094</v>
      </c>
      <c r="G11" s="277">
        <f t="shared" si="4"/>
        <v>25506.798683</v>
      </c>
      <c r="H11" s="277">
        <f>SUM(H12:H13)</f>
        <v>28522.408698</v>
      </c>
      <c r="I11" s="277">
        <f>SUM(I12:I13)</f>
        <v>31724.551077</v>
      </c>
      <c r="J11" s="277">
        <f t="shared" si="4"/>
        <v>35690.271479</v>
      </c>
      <c r="K11" s="277">
        <f>SUM(K12:K13)</f>
        <v>37532.113477</v>
      </c>
      <c r="L11" s="277">
        <f>SUM(L12:L13)</f>
        <v>40625.504813</v>
      </c>
      <c r="M11" s="277">
        <f>SUM(M12:M13)</f>
        <v>43226.877807</v>
      </c>
      <c r="N11" s="277">
        <f>SUM(N12:N13)</f>
        <v>45703.381087999995</v>
      </c>
      <c r="O11" s="278">
        <f t="shared" si="2"/>
        <v>19.963432606476196</v>
      </c>
      <c r="P11" s="381">
        <f t="shared" si="1"/>
        <v>8.241985461052327</v>
      </c>
      <c r="Q11" s="381">
        <f t="shared" si="1"/>
        <v>6.403300109067378</v>
      </c>
      <c r="R11" s="381">
        <f t="shared" si="1"/>
        <v>5.729082012485676</v>
      </c>
      <c r="S11" s="381">
        <f>((1+P11/100)/(1+Inflation!D$9)-1)*100</f>
        <v>8.047227790290723</v>
      </c>
      <c r="T11" s="381">
        <f>((1+Q11/100)/(1+Inflation!E$9)-1)*100</f>
        <v>5.758431623557869</v>
      </c>
      <c r="U11" s="381">
        <f>((1+R11/100)/(1+Inflation!F$9)-1)*100</f>
        <v>4.483378542530025</v>
      </c>
      <c r="V11" s="279">
        <v>78.42919076612733</v>
      </c>
      <c r="W11" s="279">
        <v>21.570809233872676</v>
      </c>
    </row>
    <row r="12" spans="2:23" ht="15" customHeight="1">
      <c r="B12" s="95" t="s">
        <v>31</v>
      </c>
      <c r="C12" s="292">
        <v>12612.214306</v>
      </c>
      <c r="D12" s="292">
        <v>14704.457416</v>
      </c>
      <c r="E12" s="267">
        <v>16194</v>
      </c>
      <c r="F12" s="267">
        <v>19695.454094</v>
      </c>
      <c r="G12" s="267">
        <v>22119.798683</v>
      </c>
      <c r="H12" s="267">
        <v>24778.308698</v>
      </c>
      <c r="I12" s="267">
        <v>27646.851077</v>
      </c>
      <c r="J12" s="267">
        <v>31249.050035</v>
      </c>
      <c r="K12" s="267">
        <v>32738.113477</v>
      </c>
      <c r="L12" s="267">
        <v>35593.443538</v>
      </c>
      <c r="M12" s="267">
        <v>38007.877807</v>
      </c>
      <c r="N12" s="267">
        <v>40080.927373</v>
      </c>
      <c r="O12" s="268">
        <f t="shared" si="2"/>
        <v>17.507520742837183</v>
      </c>
      <c r="P12" s="380">
        <f t="shared" si="1"/>
        <v>8.721730600042044</v>
      </c>
      <c r="Q12" s="380">
        <f t="shared" si="1"/>
        <v>6.783368027941217</v>
      </c>
      <c r="R12" s="380">
        <f t="shared" si="1"/>
        <v>5.454262867626358</v>
      </c>
      <c r="S12" s="380">
        <f>((1+P12/100)/(1+Inflation!D$9)-1)*100</f>
        <v>8.526109733308651</v>
      </c>
      <c r="T12" s="380">
        <f>((1+Q12/100)/(1+Inflation!E$9)-1)*100</f>
        <v>6.136196100499158</v>
      </c>
      <c r="U12" s="380">
        <f>((1+R12/100)/(1+Inflation!F$9)-1)*100</f>
        <v>4.211797325739752</v>
      </c>
      <c r="V12" s="280">
        <v>78.59064608968237</v>
      </c>
      <c r="W12" s="280">
        <v>21.409353910317634</v>
      </c>
    </row>
    <row r="13" spans="2:23" ht="15" customHeight="1">
      <c r="B13" s="95" t="s">
        <v>42</v>
      </c>
      <c r="C13" s="292">
        <v>2214.2</v>
      </c>
      <c r="D13" s="292">
        <v>2461.1</v>
      </c>
      <c r="E13" s="267">
        <v>2740</v>
      </c>
      <c r="F13" s="267">
        <v>3051</v>
      </c>
      <c r="G13" s="267">
        <v>3387</v>
      </c>
      <c r="H13" s="267">
        <v>3744.1</v>
      </c>
      <c r="I13" s="267">
        <v>4077.7</v>
      </c>
      <c r="J13" s="267">
        <v>4441.221444</v>
      </c>
      <c r="K13" s="267">
        <v>4794</v>
      </c>
      <c r="L13" s="267">
        <v>5032.061275</v>
      </c>
      <c r="M13" s="267">
        <v>5219</v>
      </c>
      <c r="N13" s="267">
        <v>5622.453715</v>
      </c>
      <c r="O13" s="268">
        <f t="shared" si="2"/>
        <v>2.455911863639016</v>
      </c>
      <c r="P13" s="380">
        <f t="shared" si="1"/>
        <v>4.965817167292452</v>
      </c>
      <c r="Q13" s="380">
        <f t="shared" si="1"/>
        <v>3.7149532723048884</v>
      </c>
      <c r="R13" s="380">
        <f t="shared" si="1"/>
        <v>7.730479306380533</v>
      </c>
      <c r="S13" s="380">
        <f>((1+P13/100)/(1+Inflation!D$9)-1)*100</f>
        <v>4.776954241561615</v>
      </c>
      <c r="T13" s="380">
        <f>((1+Q13/100)/(1+Inflation!E$9)-1)*100</f>
        <v>3.0863777979272866</v>
      </c>
      <c r="U13" s="380">
        <f>((1+R13/100)/(1+Inflation!F$9)-1)*100</f>
        <v>6.46119530866176</v>
      </c>
      <c r="V13" s="280">
        <v>77.29177912850102</v>
      </c>
      <c r="W13" s="280">
        <v>22.708220871498984</v>
      </c>
    </row>
    <row r="14" spans="2:23" ht="15" customHeight="1">
      <c r="B14" s="110" t="s">
        <v>238</v>
      </c>
      <c r="C14" s="296">
        <f aca="true" t="shared" si="5" ref="C14:M14">SUM(C15:C19)</f>
        <v>64392.368847</v>
      </c>
      <c r="D14" s="296">
        <f t="shared" si="5"/>
        <v>69567.729349</v>
      </c>
      <c r="E14" s="283">
        <f t="shared" si="5"/>
        <v>74900.164865</v>
      </c>
      <c r="F14" s="283">
        <f t="shared" si="5"/>
        <v>84535.50787399999</v>
      </c>
      <c r="G14" s="283">
        <f t="shared" si="5"/>
        <v>91177.502695</v>
      </c>
      <c r="H14" s="283">
        <f t="shared" si="5"/>
        <v>92355.411496</v>
      </c>
      <c r="I14" s="283">
        <f t="shared" si="5"/>
        <v>101966.467267</v>
      </c>
      <c r="J14" s="283">
        <f t="shared" si="5"/>
        <v>108213.14916099998</v>
      </c>
      <c r="K14" s="283">
        <f t="shared" si="5"/>
        <v>114791.807899</v>
      </c>
      <c r="L14" s="283">
        <f t="shared" si="5"/>
        <v>120336.999588</v>
      </c>
      <c r="M14" s="283">
        <f t="shared" si="5"/>
        <v>127277.757016</v>
      </c>
      <c r="N14" s="283">
        <f>SUM(N15:N19)</f>
        <v>132142.918222</v>
      </c>
      <c r="O14" s="279">
        <f t="shared" si="2"/>
        <v>57.72059264649546</v>
      </c>
      <c r="P14" s="381">
        <f t="shared" si="1"/>
        <v>4.830651063426883</v>
      </c>
      <c r="Q14" s="381">
        <f t="shared" si="1"/>
        <v>5.7677667315648495</v>
      </c>
      <c r="R14" s="381">
        <f t="shared" si="1"/>
        <v>3.8224755998712334</v>
      </c>
      <c r="S14" s="381">
        <f>((1+P14/100)/(1+Inflation!D$9)-1)*100</f>
        <v>4.642031339402308</v>
      </c>
      <c r="T14" s="381">
        <f>((1+Q14/100)/(1+Inflation!E$9)-1)*100</f>
        <v>5.126749963494759</v>
      </c>
      <c r="U14" s="381">
        <f>((1+R14/100)/(1+Inflation!F$9)-1)*100</f>
        <v>2.5992358284441908</v>
      </c>
      <c r="V14" s="279">
        <v>70.9108138588703</v>
      </c>
      <c r="W14" s="279">
        <v>29.089186141129712</v>
      </c>
    </row>
    <row r="15" spans="2:23" ht="15" customHeight="1">
      <c r="B15" s="95" t="s">
        <v>239</v>
      </c>
      <c r="C15" s="292">
        <v>907.904362</v>
      </c>
      <c r="D15" s="292">
        <v>1402</v>
      </c>
      <c r="E15" s="267">
        <v>1859</v>
      </c>
      <c r="F15" s="267">
        <v>3000</v>
      </c>
      <c r="G15" s="267">
        <v>4000</v>
      </c>
      <c r="H15" s="267">
        <v>5000</v>
      </c>
      <c r="I15" s="267">
        <v>6700</v>
      </c>
      <c r="J15" s="267">
        <v>8600</v>
      </c>
      <c r="K15" s="267">
        <v>10300</v>
      </c>
      <c r="L15" s="267">
        <v>12200</v>
      </c>
      <c r="M15" s="267">
        <v>14000</v>
      </c>
      <c r="N15" s="267">
        <v>15900</v>
      </c>
      <c r="O15" s="268">
        <f t="shared" si="2"/>
        <v>6.945188099580532</v>
      </c>
      <c r="P15" s="380">
        <f t="shared" si="1"/>
        <v>18.446601941747566</v>
      </c>
      <c r="Q15" s="380">
        <f t="shared" si="1"/>
        <v>14.754098360655732</v>
      </c>
      <c r="R15" s="380">
        <f t="shared" si="1"/>
        <v>13.571428571428568</v>
      </c>
      <c r="S15" s="380">
        <f>((1+P15/100)/(1+Inflation!D$9)-1)*100</f>
        <v>18.23348330570682</v>
      </c>
      <c r="T15" s="380">
        <f>((1+Q15/100)/(1+Inflation!E$9)-1)*100</f>
        <v>14.058618976651749</v>
      </c>
      <c r="U15" s="380">
        <f>((1+R15/100)/(1+Inflation!F$9)-1)*100</f>
        <v>12.233326320218808</v>
      </c>
      <c r="V15" s="280">
        <v>100</v>
      </c>
      <c r="W15" s="280">
        <v>0</v>
      </c>
    </row>
    <row r="16" spans="2:23" ht="15" customHeight="1">
      <c r="B16" s="95" t="s">
        <v>86</v>
      </c>
      <c r="C16" s="292">
        <v>21388.664301</v>
      </c>
      <c r="D16" s="292">
        <v>25188.636404</v>
      </c>
      <c r="E16" s="267">
        <v>26317.989295</v>
      </c>
      <c r="F16" s="267">
        <v>31135.594994</v>
      </c>
      <c r="G16" s="267">
        <v>32816.327304</v>
      </c>
      <c r="H16" s="267">
        <v>30214.168101</v>
      </c>
      <c r="I16" s="267">
        <v>34814.182966</v>
      </c>
      <c r="J16" s="267">
        <v>36182.258291</v>
      </c>
      <c r="K16" s="267">
        <v>38097.263942</v>
      </c>
      <c r="L16" s="267">
        <v>39418.6007</v>
      </c>
      <c r="M16" s="267">
        <v>40261.363879</v>
      </c>
      <c r="N16" s="267">
        <v>40935.0532</v>
      </c>
      <c r="O16" s="280">
        <f t="shared" si="2"/>
        <v>17.88060656228528</v>
      </c>
      <c r="P16" s="380">
        <f t="shared" si="1"/>
        <v>3.468324549530988</v>
      </c>
      <c r="Q16" s="380">
        <f t="shared" si="1"/>
        <v>2.1379835002615755</v>
      </c>
      <c r="R16" s="382">
        <f t="shared" si="1"/>
        <v>1.6732898642596528</v>
      </c>
      <c r="S16" s="380">
        <f>((1+P16/100)/(1+Inflation!D$9)-1)*100</f>
        <v>3.282156032748529</v>
      </c>
      <c r="T16" s="380">
        <f>((1+Q16/100)/(1+Inflation!E$9)-1)*100</f>
        <v>1.5189654184418089</v>
      </c>
      <c r="U16" s="380">
        <f>((1+R16/100)/(1+Inflation!F$9)-1)*100</f>
        <v>0.4753718688044639</v>
      </c>
      <c r="V16" s="280">
        <v>58.9751883372387</v>
      </c>
      <c r="W16" s="280">
        <v>41.02481166276135</v>
      </c>
    </row>
    <row r="17" spans="2:23" ht="15" customHeight="1">
      <c r="B17" s="95" t="s">
        <v>87</v>
      </c>
      <c r="C17" s="292">
        <v>3418.795812</v>
      </c>
      <c r="D17" s="292">
        <v>4219.690061</v>
      </c>
      <c r="E17" s="267">
        <v>3264.254299</v>
      </c>
      <c r="F17" s="267">
        <v>2915.352702</v>
      </c>
      <c r="G17" s="267">
        <v>2107.491257</v>
      </c>
      <c r="H17" s="267">
        <v>3379.800702</v>
      </c>
      <c r="I17" s="267">
        <v>3636.847821</v>
      </c>
      <c r="J17" s="267">
        <v>4040.955937</v>
      </c>
      <c r="K17" s="267">
        <v>3961.528932</v>
      </c>
      <c r="L17" s="267">
        <v>4161.023998</v>
      </c>
      <c r="M17" s="267">
        <v>4181.103212</v>
      </c>
      <c r="N17" s="267">
        <v>4549.772605</v>
      </c>
      <c r="O17" s="268">
        <f t="shared" si="2"/>
        <v>1.9873601605058817</v>
      </c>
      <c r="P17" s="380">
        <f t="shared" si="1"/>
        <v>5.035809896238308</v>
      </c>
      <c r="Q17" s="380">
        <f t="shared" si="1"/>
        <v>0.48255463101514184</v>
      </c>
      <c r="R17" s="380">
        <f t="shared" si="1"/>
        <v>8.817514763613076</v>
      </c>
      <c r="S17" s="380">
        <f>((1+P17/100)/(1+Inflation!D$9)-1)*100</f>
        <v>4.8468210339699835</v>
      </c>
      <c r="T17" s="380">
        <f>((1+Q17/100)/(1+Inflation!E$9)-1)*100</f>
        <v>-0.12643054856676939</v>
      </c>
      <c r="U17" s="380">
        <f>((1+R17/100)/(1+Inflation!F$9)-1)*100</f>
        <v>7.535423278916609</v>
      </c>
      <c r="V17" s="280">
        <v>86.88359100970938</v>
      </c>
      <c r="W17" s="280">
        <v>13.116408990290626</v>
      </c>
    </row>
    <row r="18" spans="2:23" ht="15" customHeight="1">
      <c r="B18" s="95" t="s">
        <v>140</v>
      </c>
      <c r="C18" s="292">
        <v>38517.626368</v>
      </c>
      <c r="D18" s="292">
        <v>38549.043880000005</v>
      </c>
      <c r="E18" s="267">
        <v>43186.143932</v>
      </c>
      <c r="F18" s="267">
        <v>47150.492498</v>
      </c>
      <c r="G18" s="267">
        <v>51836.053378</v>
      </c>
      <c r="H18" s="267">
        <v>53270.323114</v>
      </c>
      <c r="I18" s="267">
        <v>56328.853653</v>
      </c>
      <c r="J18" s="267">
        <v>58929.951028999996</v>
      </c>
      <c r="K18" s="267">
        <v>61928.612758</v>
      </c>
      <c r="L18" s="267">
        <v>63997.870207</v>
      </c>
      <c r="M18" s="267">
        <v>68113.493558</v>
      </c>
      <c r="N18" s="267">
        <v>69972.13952</v>
      </c>
      <c r="O18" s="268">
        <f t="shared" si="2"/>
        <v>30.564130232483812</v>
      </c>
      <c r="P18" s="380">
        <f t="shared" si="1"/>
        <v>3.3413592794111047</v>
      </c>
      <c r="Q18" s="380">
        <f t="shared" si="1"/>
        <v>6.43087549271264</v>
      </c>
      <c r="R18" s="380">
        <f t="shared" si="1"/>
        <v>2.7287485414579704</v>
      </c>
      <c r="S18" s="380">
        <f>((1+P18/100)/(1+Inflation!D$9)-1)*100</f>
        <v>3.155419208736432</v>
      </c>
      <c r="T18" s="380">
        <f>((1+Q18/100)/(1+Inflation!E$9)-1)*100</f>
        <v>5.7858398836659</v>
      </c>
      <c r="U18" s="380">
        <f>((1+R18/100)/(1+Inflation!F$9)-1)*100</f>
        <v>1.518395097670533</v>
      </c>
      <c r="V18" s="280">
        <v>68.69036052865414</v>
      </c>
      <c r="W18" s="280">
        <v>31.30963947134586</v>
      </c>
    </row>
    <row r="19" spans="2:23" ht="15" customHeight="1">
      <c r="B19" s="95" t="s">
        <v>66</v>
      </c>
      <c r="C19" s="292">
        <v>159.378004</v>
      </c>
      <c r="D19" s="292">
        <v>208.359004</v>
      </c>
      <c r="E19" s="267">
        <v>272.777339</v>
      </c>
      <c r="F19" s="267">
        <v>334.06768</v>
      </c>
      <c r="G19" s="267">
        <v>417.630756</v>
      </c>
      <c r="H19" s="267">
        <v>491.119579</v>
      </c>
      <c r="I19" s="267">
        <v>486.582827</v>
      </c>
      <c r="J19" s="267">
        <v>459.983904</v>
      </c>
      <c r="K19" s="267">
        <v>504.402267</v>
      </c>
      <c r="L19" s="267">
        <v>559.504683</v>
      </c>
      <c r="M19" s="267">
        <v>721.796367</v>
      </c>
      <c r="N19" s="267">
        <v>785.952897</v>
      </c>
      <c r="O19" s="268">
        <f t="shared" si="2"/>
        <v>0.34330759163995245</v>
      </c>
      <c r="P19" s="380">
        <f t="shared" si="1"/>
        <v>10.92429983071428</v>
      </c>
      <c r="Q19" s="380">
        <f t="shared" si="1"/>
        <v>29.006313786295877</v>
      </c>
      <c r="R19" s="380">
        <f t="shared" si="1"/>
        <v>8.888452884108244</v>
      </c>
      <c r="S19" s="380">
        <f>((1+P19/100)/(1+Inflation!D$9)-1)*100</f>
        <v>10.72471592458144</v>
      </c>
      <c r="T19" s="380">
        <f>((1+Q19/100)/(1+Inflation!E$9)-1)*100</f>
        <v>28.224457339106213</v>
      </c>
      <c r="U19" s="380">
        <f>((1+R19/100)/(1+Inflation!F$9)-1)*100</f>
        <v>7.605525604177665</v>
      </c>
      <c r="V19" s="280">
        <v>95.58348475625013</v>
      </c>
      <c r="W19" s="280">
        <v>4.4165152437498625</v>
      </c>
    </row>
    <row r="20" spans="2:23" ht="15" customHeight="1">
      <c r="B20" s="107" t="s">
        <v>43</v>
      </c>
      <c r="C20" s="261">
        <f aca="true" t="shared" si="6" ref="C20:J20">C5+C10</f>
        <v>100688.361322</v>
      </c>
      <c r="D20" s="261">
        <f t="shared" si="6"/>
        <v>113528.15925435317</v>
      </c>
      <c r="E20" s="297">
        <f t="shared" si="6"/>
        <v>122532.21739703223</v>
      </c>
      <c r="F20" s="297">
        <f t="shared" si="6"/>
        <v>138894.45493959912</v>
      </c>
      <c r="G20" s="297">
        <f t="shared" si="6"/>
        <v>151084.067356</v>
      </c>
      <c r="H20" s="297">
        <f>H5+H10</f>
        <v>156688.897505</v>
      </c>
      <c r="I20" s="297">
        <f>I5+I10</f>
        <v>170995.784172</v>
      </c>
      <c r="J20" s="297">
        <f t="shared" si="6"/>
        <v>184437.28613699996</v>
      </c>
      <c r="K20" s="297">
        <f>K5+K10</f>
        <v>195479.851131</v>
      </c>
      <c r="L20" s="297">
        <f>L5+L10</f>
        <v>206683.886025</v>
      </c>
      <c r="M20" s="297">
        <f>M5+M10</f>
        <v>219365.106736</v>
      </c>
      <c r="N20" s="297">
        <f>N5+N10</f>
        <v>228935.484137</v>
      </c>
      <c r="O20" s="274">
        <f t="shared" si="2"/>
        <v>100</v>
      </c>
      <c r="P20" s="384">
        <f t="shared" si="1"/>
        <v>5.7315548529304206</v>
      </c>
      <c r="Q20" s="384">
        <f t="shared" si="1"/>
        <v>6.135563325660565</v>
      </c>
      <c r="R20" s="384">
        <f t="shared" si="1"/>
        <v>4.362761946692695</v>
      </c>
      <c r="S20" s="378">
        <f>((1+P20/100)/(1+Inflation!D$9)-1)*100</f>
        <v>5.541314150476118</v>
      </c>
      <c r="T20" s="378">
        <f>((1+Q20/100)/(1+Inflation!E$9)-1)*100</f>
        <v>5.492317487323217</v>
      </c>
      <c r="U20" s="378">
        <f>((1+R20/100)/(1+Inflation!F$9)-1)*100</f>
        <v>3.1331565040217946</v>
      </c>
      <c r="V20" s="298">
        <v>73.12077034339119</v>
      </c>
      <c r="W20" s="298">
        <v>26.879229656608818</v>
      </c>
    </row>
    <row r="21" spans="2:22" ht="11.25">
      <c r="B21" s="20"/>
      <c r="C21" s="34"/>
      <c r="D21" s="34"/>
      <c r="E21" s="34"/>
      <c r="F21" s="34"/>
      <c r="G21" s="34"/>
      <c r="H21" s="34"/>
      <c r="I21" s="34"/>
      <c r="J21" s="34"/>
      <c r="K21" s="34"/>
      <c r="L21" s="34"/>
      <c r="M21" s="34"/>
      <c r="N21" s="34"/>
      <c r="O21" s="224"/>
      <c r="P21" s="224"/>
      <c r="Q21" s="224"/>
      <c r="R21" s="224"/>
      <c r="S21" s="224"/>
      <c r="T21" s="224"/>
      <c r="U21" s="4"/>
      <c r="V21" s="4"/>
    </row>
    <row r="22" spans="2:17" ht="27" customHeight="1">
      <c r="B22" s="424"/>
      <c r="C22" s="424"/>
      <c r="D22" s="424"/>
      <c r="E22" s="424"/>
      <c r="F22" s="424"/>
      <c r="G22" s="424"/>
      <c r="H22" s="424"/>
      <c r="I22" s="424"/>
      <c r="J22" s="424"/>
      <c r="K22" s="424"/>
      <c r="L22" s="424"/>
      <c r="M22" s="424"/>
      <c r="N22" s="424"/>
      <c r="O22" s="424"/>
      <c r="P22" s="424"/>
      <c r="Q22" s="424"/>
    </row>
    <row r="23" spans="2:17" ht="24.75" customHeight="1">
      <c r="B23" s="424"/>
      <c r="C23" s="424"/>
      <c r="D23" s="424"/>
      <c r="E23" s="424"/>
      <c r="F23" s="424"/>
      <c r="G23" s="424"/>
      <c r="H23" s="424"/>
      <c r="I23" s="424"/>
      <c r="J23" s="424"/>
      <c r="K23" s="424"/>
      <c r="L23" s="424"/>
      <c r="M23" s="424"/>
      <c r="N23" s="424"/>
      <c r="O23" s="424"/>
      <c r="P23" s="424"/>
      <c r="Q23" s="424"/>
    </row>
    <row r="26" spans="2:14" ht="11.25" customHeight="1">
      <c r="B26" s="14"/>
      <c r="C26" s="14"/>
      <c r="D26" s="14"/>
      <c r="E26" s="14"/>
      <c r="F26" s="14"/>
      <c r="G26" s="14"/>
      <c r="H26" s="14"/>
      <c r="I26" s="14"/>
      <c r="J26" s="14"/>
      <c r="K26" s="14"/>
      <c r="L26" s="14"/>
      <c r="M26" s="14"/>
      <c r="N26" s="14"/>
    </row>
    <row r="27" spans="2:14" ht="11.25" customHeight="1">
      <c r="B27" s="14"/>
      <c r="C27" s="14"/>
      <c r="D27" s="14"/>
      <c r="E27" s="14"/>
      <c r="F27" s="14"/>
      <c r="G27" s="14"/>
      <c r="H27" s="14"/>
      <c r="I27" s="14"/>
      <c r="J27" s="14"/>
      <c r="K27" s="14"/>
      <c r="L27" s="14"/>
      <c r="M27" s="14"/>
      <c r="N27" s="14"/>
    </row>
    <row r="30" spans="2:14" ht="11.25">
      <c r="B30" s="4"/>
      <c r="C30" s="4"/>
      <c r="J30" s="4"/>
      <c r="K30" s="4"/>
      <c r="L30" s="4"/>
      <c r="M30" s="4"/>
      <c r="N30" s="4"/>
    </row>
    <row r="31" spans="2:14" ht="11.25">
      <c r="B31" s="4"/>
      <c r="C31" s="4"/>
      <c r="J31" s="4"/>
      <c r="K31" s="4"/>
      <c r="L31" s="4"/>
      <c r="M31" s="4"/>
      <c r="N31" s="4"/>
    </row>
    <row r="32" spans="2:14" ht="11.25">
      <c r="B32" s="4"/>
      <c r="C32" s="34"/>
      <c r="D32" s="34"/>
      <c r="E32" s="34"/>
      <c r="F32" s="34"/>
      <c r="G32" s="34"/>
      <c r="H32" s="34"/>
      <c r="I32" s="34"/>
      <c r="J32" s="34"/>
      <c r="K32" s="34"/>
      <c r="L32" s="34"/>
      <c r="M32" s="34"/>
      <c r="N32" s="27"/>
    </row>
    <row r="33" spans="2:14" ht="11.25">
      <c r="B33" s="24"/>
      <c r="C33" s="4"/>
      <c r="D33" s="4"/>
      <c r="E33" s="75"/>
      <c r="F33" s="4"/>
      <c r="J33" s="27"/>
      <c r="K33" s="27"/>
      <c r="L33" s="27"/>
      <c r="M33" s="27"/>
      <c r="N33" s="27"/>
    </row>
    <row r="34" spans="2:16" ht="11.25">
      <c r="B34" s="21"/>
      <c r="C34" s="27"/>
      <c r="D34" s="27"/>
      <c r="E34" s="75"/>
      <c r="F34" s="4"/>
      <c r="J34" s="27"/>
      <c r="K34" s="27"/>
      <c r="L34" s="27"/>
      <c r="M34" s="27"/>
      <c r="N34" s="27"/>
      <c r="O34" s="1"/>
      <c r="P34" s="1"/>
    </row>
    <row r="35" spans="2:14" ht="15.75" customHeight="1">
      <c r="B35" s="21"/>
      <c r="C35" s="4"/>
      <c r="D35" s="4"/>
      <c r="E35" s="75"/>
      <c r="F35" s="4"/>
      <c r="J35" s="27"/>
      <c r="K35" s="27"/>
      <c r="L35" s="27"/>
      <c r="M35" s="27"/>
      <c r="N35" s="27"/>
    </row>
    <row r="36" spans="2:14" ht="11.25">
      <c r="B36" s="21"/>
      <c r="C36" s="4"/>
      <c r="D36" s="47"/>
      <c r="E36" s="47"/>
      <c r="F36" s="47"/>
      <c r="J36" s="27"/>
      <c r="K36" s="27"/>
      <c r="L36" s="27"/>
      <c r="M36" s="27"/>
      <c r="N36" s="27"/>
    </row>
    <row r="37" spans="2:14" ht="11.25">
      <c r="B37" s="21"/>
      <c r="C37" s="4"/>
      <c r="D37" s="47"/>
      <c r="E37" s="47"/>
      <c r="F37" s="47"/>
      <c r="J37" s="27"/>
      <c r="K37" s="27"/>
      <c r="L37" s="27"/>
      <c r="M37" s="27"/>
      <c r="N37" s="27"/>
    </row>
    <row r="38" spans="2:14" ht="11.25">
      <c r="B38" s="24"/>
      <c r="C38" s="4"/>
      <c r="D38" s="47"/>
      <c r="E38" s="47"/>
      <c r="F38" s="47"/>
      <c r="H38" s="47"/>
      <c r="I38" s="47"/>
      <c r="J38" s="27"/>
      <c r="K38" s="27"/>
      <c r="L38" s="27"/>
      <c r="M38" s="27"/>
      <c r="N38" s="27"/>
    </row>
    <row r="39" spans="2:14" ht="11.25">
      <c r="B39" s="49"/>
      <c r="C39" s="4"/>
      <c r="D39" s="47"/>
      <c r="E39" s="47"/>
      <c r="F39" s="47"/>
      <c r="H39" s="47"/>
      <c r="I39" s="47"/>
      <c r="J39" s="27"/>
      <c r="K39" s="27"/>
      <c r="L39" s="27"/>
      <c r="M39" s="27"/>
      <c r="N39" s="27"/>
    </row>
    <row r="40" spans="2:14" ht="11.25">
      <c r="B40" s="77"/>
      <c r="C40" s="78"/>
      <c r="D40" s="4"/>
      <c r="E40" s="47"/>
      <c r="F40" s="47"/>
      <c r="H40" s="47"/>
      <c r="I40" s="47"/>
      <c r="J40" s="27"/>
      <c r="K40" s="27"/>
      <c r="L40" s="27"/>
      <c r="M40" s="27"/>
      <c r="N40" s="27"/>
    </row>
    <row r="41" spans="2:14" ht="11.25">
      <c r="B41" s="77"/>
      <c r="C41" s="78"/>
      <c r="D41" s="4"/>
      <c r="E41" s="47"/>
      <c r="F41" s="47"/>
      <c r="H41" s="47"/>
      <c r="I41" s="47"/>
      <c r="J41" s="27"/>
      <c r="K41" s="27"/>
      <c r="L41" s="27"/>
      <c r="M41" s="27"/>
      <c r="N41" s="27"/>
    </row>
    <row r="42" spans="2:14" ht="11.25">
      <c r="B42" s="77"/>
      <c r="C42" s="78"/>
      <c r="D42" s="4"/>
      <c r="E42" s="47"/>
      <c r="F42" s="47"/>
      <c r="H42" s="47"/>
      <c r="I42" s="47"/>
      <c r="J42" s="27"/>
      <c r="K42" s="27"/>
      <c r="L42" s="27"/>
      <c r="M42" s="27"/>
      <c r="N42" s="27"/>
    </row>
    <row r="43" spans="2:14" ht="11.25">
      <c r="B43" s="79"/>
      <c r="C43" s="78"/>
      <c r="D43" s="4"/>
      <c r="E43" s="76"/>
      <c r="F43" s="76"/>
      <c r="H43" s="76"/>
      <c r="I43" s="76"/>
      <c r="J43" s="27"/>
      <c r="K43" s="27"/>
      <c r="L43" s="27"/>
      <c r="M43" s="27"/>
      <c r="N43" s="27"/>
    </row>
    <row r="44" spans="2:14" ht="11.25">
      <c r="B44" s="80"/>
      <c r="C44" s="78"/>
      <c r="D44" s="4"/>
      <c r="E44" s="47"/>
      <c r="F44" s="47"/>
      <c r="H44" s="47"/>
      <c r="I44" s="47"/>
      <c r="J44" s="27"/>
      <c r="K44" s="27"/>
      <c r="L44" s="27"/>
      <c r="M44" s="27"/>
      <c r="N44" s="27"/>
    </row>
    <row r="45" spans="2:14" ht="11.25">
      <c r="B45" s="77"/>
      <c r="C45" s="78"/>
      <c r="D45" s="4"/>
      <c r="E45" s="4"/>
      <c r="F45" s="4"/>
      <c r="H45" s="4"/>
      <c r="I45" s="4"/>
      <c r="J45" s="27"/>
      <c r="K45" s="27"/>
      <c r="L45" s="27"/>
      <c r="M45" s="27"/>
      <c r="N45" s="27"/>
    </row>
    <row r="46" spans="2:14" ht="11.25">
      <c r="B46" s="77"/>
      <c r="C46" s="78"/>
      <c r="D46" s="4"/>
      <c r="E46" s="4"/>
      <c r="F46" s="4"/>
      <c r="H46" s="4"/>
      <c r="I46" s="4"/>
      <c r="J46" s="27"/>
      <c r="K46" s="27"/>
      <c r="L46" s="27"/>
      <c r="M46" s="27"/>
      <c r="N46" s="27"/>
    </row>
    <row r="47" spans="2:14" ht="11.25">
      <c r="B47" s="81"/>
      <c r="C47" s="82"/>
      <c r="D47" s="4"/>
      <c r="E47" s="4"/>
      <c r="F47" s="4"/>
      <c r="G47" s="4"/>
      <c r="H47" s="4"/>
      <c r="I47" s="4"/>
      <c r="J47" s="27"/>
      <c r="K47" s="27"/>
      <c r="L47" s="27"/>
      <c r="M47" s="27"/>
      <c r="N47" s="27"/>
    </row>
    <row r="48" spans="2:14" ht="11.25">
      <c r="B48" s="77"/>
      <c r="C48" s="78"/>
      <c r="D48" s="4"/>
      <c r="E48" s="4"/>
      <c r="F48" s="4"/>
      <c r="G48" s="4"/>
      <c r="H48" s="4"/>
      <c r="I48" s="4"/>
      <c r="J48" s="27"/>
      <c r="K48" s="27"/>
      <c r="L48" s="27"/>
      <c r="M48" s="27"/>
      <c r="N48" s="27"/>
    </row>
    <row r="49" spans="2:14" ht="11.25">
      <c r="B49" s="77"/>
      <c r="C49" s="78"/>
      <c r="D49" s="4"/>
      <c r="E49" s="4"/>
      <c r="F49" s="4"/>
      <c r="G49" s="4"/>
      <c r="H49" s="4"/>
      <c r="I49" s="4"/>
      <c r="J49" s="4"/>
      <c r="K49" s="4"/>
      <c r="L49" s="4"/>
      <c r="M49" s="4"/>
      <c r="N49" s="4"/>
    </row>
    <row r="50" spans="2:14" ht="11.25">
      <c r="B50" s="77"/>
      <c r="C50" s="78"/>
      <c r="D50" s="4"/>
      <c r="E50" s="4"/>
      <c r="F50" s="4"/>
      <c r="G50" s="4"/>
      <c r="H50" s="4"/>
      <c r="I50" s="4"/>
      <c r="J50" s="4"/>
      <c r="K50" s="4"/>
      <c r="L50" s="4"/>
      <c r="M50" s="4"/>
      <c r="N50" s="4"/>
    </row>
    <row r="51" spans="2:14" ht="11.25">
      <c r="B51" s="77"/>
      <c r="C51" s="78"/>
      <c r="D51" s="4"/>
      <c r="E51" s="4"/>
      <c r="F51" s="4"/>
      <c r="G51" s="4"/>
      <c r="H51" s="4"/>
      <c r="I51" s="4"/>
      <c r="J51" s="4"/>
      <c r="K51" s="4"/>
      <c r="L51" s="4"/>
      <c r="M51" s="4"/>
      <c r="N51" s="4"/>
    </row>
    <row r="52" spans="2:9" ht="11.25">
      <c r="B52" s="77"/>
      <c r="C52" s="78"/>
      <c r="D52" s="4"/>
      <c r="E52" s="4"/>
      <c r="F52" s="4"/>
      <c r="G52" s="4"/>
      <c r="H52" s="4"/>
      <c r="I52" s="4"/>
    </row>
    <row r="53" spans="2:9" ht="11.25">
      <c r="B53" s="77"/>
      <c r="C53" s="78"/>
      <c r="D53" s="4"/>
      <c r="E53" s="4"/>
      <c r="F53" s="4"/>
      <c r="G53" s="4"/>
      <c r="H53" s="4"/>
      <c r="I53" s="4"/>
    </row>
    <row r="54" spans="2:9" ht="11.25">
      <c r="B54" s="4"/>
      <c r="C54" s="4"/>
      <c r="D54" s="4"/>
      <c r="E54" s="4"/>
      <c r="F54" s="4"/>
      <c r="G54" s="4"/>
      <c r="H54" s="4"/>
      <c r="I54" s="4"/>
    </row>
    <row r="55" spans="2:9" ht="11.25">
      <c r="B55" s="4"/>
      <c r="C55" s="4"/>
      <c r="D55" s="4"/>
      <c r="E55" s="4"/>
      <c r="F55" s="4"/>
      <c r="G55" s="4"/>
      <c r="H55" s="4"/>
      <c r="I55" s="4"/>
    </row>
    <row r="56" spans="2:9" ht="11.25">
      <c r="B56" s="4"/>
      <c r="C56" s="4"/>
      <c r="D56" s="4"/>
      <c r="E56" s="4"/>
      <c r="F56" s="4"/>
      <c r="G56" s="4"/>
      <c r="H56" s="4"/>
      <c r="I56" s="4"/>
    </row>
  </sheetData>
  <sheetProtection/>
  <mergeCells count="7">
    <mergeCell ref="V3:W3"/>
    <mergeCell ref="B22:Q22"/>
    <mergeCell ref="B23:Q23"/>
    <mergeCell ref="B3:B4"/>
    <mergeCell ref="C3:N3"/>
    <mergeCell ref="P3:R3"/>
    <mergeCell ref="S3:U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theme="3"/>
  </sheetPr>
  <dimension ref="B2:R52"/>
  <sheetViews>
    <sheetView zoomScalePageLayoutView="0" workbookViewId="0" topLeftCell="A1">
      <selection activeCell="A1" sqref="A1"/>
    </sheetView>
  </sheetViews>
  <sheetFormatPr defaultColWidth="11.421875" defaultRowHeight="12.75"/>
  <cols>
    <col min="1" max="1" width="3.7109375" style="156" customWidth="1"/>
    <col min="2" max="2" width="53.8515625" style="156" customWidth="1"/>
    <col min="3" max="5" width="7.140625" style="156" customWidth="1"/>
    <col min="6" max="6" width="7.7109375" style="156" customWidth="1"/>
    <col min="7" max="7" width="7.140625" style="156" customWidth="1"/>
    <col min="8" max="9" width="7.140625" style="157" customWidth="1"/>
    <col min="10" max="10" width="7.7109375" style="157" customWidth="1"/>
    <col min="11" max="13" width="7.140625" style="156" customWidth="1"/>
    <col min="14" max="14" width="7.7109375" style="156" customWidth="1"/>
    <col min="15" max="16384" width="11.421875" style="156" customWidth="1"/>
  </cols>
  <sheetData>
    <row r="2" spans="2:13" ht="12.75" customHeight="1">
      <c r="B2" s="440" t="s">
        <v>188</v>
      </c>
      <c r="C2" s="440"/>
      <c r="D2" s="440"/>
      <c r="E2" s="440"/>
      <c r="F2" s="440"/>
      <c r="G2" s="440"/>
      <c r="H2" s="440"/>
      <c r="I2" s="440"/>
      <c r="J2" s="440"/>
      <c r="K2" s="440"/>
      <c r="L2" s="440"/>
      <c r="M2" s="440"/>
    </row>
    <row r="3" spans="2:13" ht="12.75" customHeight="1">
      <c r="B3" s="440"/>
      <c r="C3" s="440"/>
      <c r="D3" s="440"/>
      <c r="E3" s="440"/>
      <c r="F3" s="440"/>
      <c r="G3" s="440"/>
      <c r="H3" s="440"/>
      <c r="I3" s="440"/>
      <c r="J3" s="440"/>
      <c r="K3" s="440"/>
      <c r="L3" s="440"/>
      <c r="M3" s="440"/>
    </row>
    <row r="4" ht="11.25">
      <c r="B4" s="158"/>
    </row>
    <row r="5" spans="2:14" ht="39.75" customHeight="1">
      <c r="B5" s="441"/>
      <c r="C5" s="427" t="s">
        <v>217</v>
      </c>
      <c r="D5" s="428"/>
      <c r="E5" s="428"/>
      <c r="F5" s="428"/>
      <c r="G5" s="428"/>
      <c r="H5" s="428"/>
      <c r="I5" s="428"/>
      <c r="J5" s="428"/>
      <c r="K5" s="428"/>
      <c r="L5" s="428"/>
      <c r="M5" s="428"/>
      <c r="N5" s="429"/>
    </row>
    <row r="6" spans="2:14" ht="38.25" customHeight="1">
      <c r="B6" s="442"/>
      <c r="C6" s="427" t="s">
        <v>121</v>
      </c>
      <c r="D6" s="428"/>
      <c r="E6" s="428"/>
      <c r="F6" s="429"/>
      <c r="G6" s="427" t="s">
        <v>122</v>
      </c>
      <c r="H6" s="428"/>
      <c r="I6" s="428"/>
      <c r="J6" s="429"/>
      <c r="K6" s="427" t="s">
        <v>123</v>
      </c>
      <c r="L6" s="428"/>
      <c r="M6" s="428"/>
      <c r="N6" s="429"/>
    </row>
    <row r="7" spans="2:14" ht="50.25" customHeight="1">
      <c r="B7" s="442"/>
      <c r="C7" s="438" t="s">
        <v>113</v>
      </c>
      <c r="D7" s="438" t="s">
        <v>114</v>
      </c>
      <c r="E7" s="438" t="s">
        <v>12</v>
      </c>
      <c r="F7" s="438" t="s">
        <v>59</v>
      </c>
      <c r="G7" s="438" t="s">
        <v>113</v>
      </c>
      <c r="H7" s="438" t="s">
        <v>114</v>
      </c>
      <c r="I7" s="438" t="s">
        <v>12</v>
      </c>
      <c r="J7" s="438" t="s">
        <v>59</v>
      </c>
      <c r="K7" s="438" t="s">
        <v>113</v>
      </c>
      <c r="L7" s="438" t="s">
        <v>114</v>
      </c>
      <c r="M7" s="438" t="s">
        <v>12</v>
      </c>
      <c r="N7" s="438" t="s">
        <v>59</v>
      </c>
    </row>
    <row r="8" spans="2:14" ht="50.25" customHeight="1">
      <c r="B8" s="442"/>
      <c r="C8" s="439"/>
      <c r="D8" s="439"/>
      <c r="E8" s="439"/>
      <c r="F8" s="439"/>
      <c r="G8" s="439"/>
      <c r="H8" s="439"/>
      <c r="I8" s="439"/>
      <c r="J8" s="439"/>
      <c r="K8" s="439"/>
      <c r="L8" s="439"/>
      <c r="M8" s="439"/>
      <c r="N8" s="439"/>
    </row>
    <row r="9" spans="2:14" ht="25.5" customHeight="1">
      <c r="B9" s="421" t="s">
        <v>234</v>
      </c>
      <c r="C9" s="230">
        <v>91.90408729878564</v>
      </c>
      <c r="D9" s="230">
        <v>0</v>
      </c>
      <c r="E9" s="231">
        <v>8.095912701214356</v>
      </c>
      <c r="F9" s="230">
        <v>0</v>
      </c>
      <c r="G9" s="230">
        <v>63.08537495761153</v>
      </c>
      <c r="H9" s="230">
        <v>0</v>
      </c>
      <c r="I9" s="230">
        <v>36.91462504238847</v>
      </c>
      <c r="J9" s="230">
        <v>0</v>
      </c>
      <c r="K9" s="231">
        <v>71.52636771117139</v>
      </c>
      <c r="L9" s="230">
        <v>0</v>
      </c>
      <c r="M9" s="231">
        <v>28.47363228882861</v>
      </c>
      <c r="N9" s="231">
        <v>0</v>
      </c>
    </row>
    <row r="10" spans="2:14" ht="11.25">
      <c r="B10" s="160" t="s">
        <v>124</v>
      </c>
      <c r="C10" s="232">
        <v>99.29629230447512</v>
      </c>
      <c r="D10" s="232">
        <v>0</v>
      </c>
      <c r="E10" s="233">
        <v>0.703707695524885</v>
      </c>
      <c r="F10" s="232">
        <v>0</v>
      </c>
      <c r="G10" s="232">
        <v>99.64246363064242</v>
      </c>
      <c r="H10" s="232">
        <v>0</v>
      </c>
      <c r="I10" s="232">
        <v>0.35753636935756977</v>
      </c>
      <c r="J10" s="232">
        <v>0</v>
      </c>
      <c r="K10" s="233">
        <v>99.30601249153065</v>
      </c>
      <c r="L10" s="232">
        <v>0</v>
      </c>
      <c r="M10" s="233">
        <v>0.6939875084693528</v>
      </c>
      <c r="N10" s="233">
        <v>0</v>
      </c>
    </row>
    <row r="11" spans="2:14" ht="39" customHeight="1">
      <c r="B11" s="160" t="s">
        <v>235</v>
      </c>
      <c r="C11" s="232">
        <v>76.54252528887288</v>
      </c>
      <c r="D11" s="232">
        <v>0</v>
      </c>
      <c r="E11" s="233">
        <v>23.45747471112711</v>
      </c>
      <c r="F11" s="232">
        <v>0</v>
      </c>
      <c r="G11" s="232">
        <v>66.7565525808717</v>
      </c>
      <c r="H11" s="232">
        <v>0</v>
      </c>
      <c r="I11" s="232">
        <v>33.24344741912831</v>
      </c>
      <c r="J11" s="232">
        <v>0</v>
      </c>
      <c r="K11" s="233">
        <v>66.7142402281134</v>
      </c>
      <c r="L11" s="232">
        <v>0</v>
      </c>
      <c r="M11" s="233">
        <v>33.2857597718866</v>
      </c>
      <c r="N11" s="233">
        <v>0</v>
      </c>
    </row>
    <row r="12" spans="2:14" ht="14.25" customHeight="1">
      <c r="B12" s="160" t="s">
        <v>0</v>
      </c>
      <c r="C12" s="232">
        <v>1.1254561075430412</v>
      </c>
      <c r="D12" s="232">
        <v>0</v>
      </c>
      <c r="E12" s="233">
        <v>98.87454389245696</v>
      </c>
      <c r="F12" s="232">
        <v>0</v>
      </c>
      <c r="G12" s="232">
        <v>6.474417112045407</v>
      </c>
      <c r="H12" s="232">
        <v>0</v>
      </c>
      <c r="I12" s="232">
        <v>93.5255828879546</v>
      </c>
      <c r="J12" s="232">
        <v>0</v>
      </c>
      <c r="K12" s="233">
        <v>9.937382496163547</v>
      </c>
      <c r="L12" s="232">
        <v>0</v>
      </c>
      <c r="M12" s="233">
        <v>90.06261750383645</v>
      </c>
      <c r="N12" s="233">
        <v>0</v>
      </c>
    </row>
    <row r="13" spans="2:14" ht="13.5" customHeight="1">
      <c r="B13" s="159" t="s">
        <v>125</v>
      </c>
      <c r="C13" s="232">
        <v>51.075091359456394</v>
      </c>
      <c r="D13" s="232">
        <v>0</v>
      </c>
      <c r="E13" s="233">
        <v>48.92490864054361</v>
      </c>
      <c r="F13" s="232">
        <v>0</v>
      </c>
      <c r="G13" s="232">
        <v>40.75548612481073</v>
      </c>
      <c r="H13" s="232">
        <v>0</v>
      </c>
      <c r="I13" s="232">
        <v>59.24451387518928</v>
      </c>
      <c r="J13" s="232">
        <v>0</v>
      </c>
      <c r="K13" s="233">
        <v>63.157454175432335</v>
      </c>
      <c r="L13" s="232">
        <v>0</v>
      </c>
      <c r="M13" s="233">
        <v>36.842545824567665</v>
      </c>
      <c r="N13" s="233">
        <v>0</v>
      </c>
    </row>
    <row r="14" spans="2:14" ht="25.5" customHeight="1">
      <c r="B14" s="421" t="s">
        <v>236</v>
      </c>
      <c r="C14" s="230">
        <v>73.58350516172527</v>
      </c>
      <c r="D14" s="230">
        <v>4.120663145595528</v>
      </c>
      <c r="E14" s="231">
        <v>1.1436153130642062</v>
      </c>
      <c r="F14" s="230">
        <v>21.152216379615</v>
      </c>
      <c r="G14" s="230">
        <v>85.83891270125528</v>
      </c>
      <c r="H14" s="230">
        <v>2.9250761184200416</v>
      </c>
      <c r="I14" s="230">
        <v>2.071938147159876</v>
      </c>
      <c r="J14" s="230">
        <v>9.164073033164806</v>
      </c>
      <c r="K14" s="231">
        <v>83.7131026985776</v>
      </c>
      <c r="L14" s="230">
        <v>4.997721024550004</v>
      </c>
      <c r="M14" s="231">
        <v>2.34887217063679</v>
      </c>
      <c r="N14" s="231">
        <v>8.940304106235608</v>
      </c>
    </row>
    <row r="15" spans="2:14" ht="16.5" customHeight="1">
      <c r="B15" s="109" t="s">
        <v>237</v>
      </c>
      <c r="C15" s="234">
        <v>96.01926041052387</v>
      </c>
      <c r="D15" s="234">
        <v>0</v>
      </c>
      <c r="E15" s="235">
        <v>3.9807395894761175</v>
      </c>
      <c r="F15" s="234">
        <v>0</v>
      </c>
      <c r="G15" s="236">
        <v>92.79897863215946</v>
      </c>
      <c r="H15" s="236">
        <v>0</v>
      </c>
      <c r="I15" s="236">
        <v>7.201021367840539</v>
      </c>
      <c r="J15" s="236">
        <v>0</v>
      </c>
      <c r="K15" s="235">
        <v>90.887047579739</v>
      </c>
      <c r="L15" s="236">
        <v>0</v>
      </c>
      <c r="M15" s="237">
        <v>9.11295242026099</v>
      </c>
      <c r="N15" s="235">
        <v>0</v>
      </c>
    </row>
    <row r="16" spans="2:14" ht="11.25">
      <c r="B16" s="159" t="s">
        <v>31</v>
      </c>
      <c r="C16" s="232">
        <v>95.69267161997304</v>
      </c>
      <c r="D16" s="232">
        <v>0</v>
      </c>
      <c r="E16" s="233">
        <v>4.307328380026959</v>
      </c>
      <c r="F16" s="232">
        <v>0</v>
      </c>
      <c r="G16" s="232">
        <v>92.02462120049934</v>
      </c>
      <c r="H16" s="232">
        <v>0</v>
      </c>
      <c r="I16" s="232">
        <v>7.975378799500669</v>
      </c>
      <c r="J16" s="232">
        <v>0</v>
      </c>
      <c r="K16" s="233">
        <v>89.60870507251374</v>
      </c>
      <c r="L16" s="232">
        <v>0</v>
      </c>
      <c r="M16" s="233">
        <v>10.391294927486259</v>
      </c>
      <c r="N16" s="233">
        <v>0</v>
      </c>
    </row>
    <row r="17" spans="2:14" ht="12.75" customHeight="1">
      <c r="B17" s="159" t="s">
        <v>42</v>
      </c>
      <c r="C17" s="232">
        <v>100</v>
      </c>
      <c r="D17" s="232">
        <v>0</v>
      </c>
      <c r="E17" s="233">
        <v>0</v>
      </c>
      <c r="F17" s="232">
        <v>0</v>
      </c>
      <c r="G17" s="232">
        <v>100</v>
      </c>
      <c r="H17" s="232">
        <v>0</v>
      </c>
      <c r="I17" s="232">
        <v>0</v>
      </c>
      <c r="J17" s="232">
        <v>0</v>
      </c>
      <c r="K17" s="233">
        <v>100</v>
      </c>
      <c r="L17" s="232">
        <v>0</v>
      </c>
      <c r="M17" s="233">
        <v>0</v>
      </c>
      <c r="N17" s="233">
        <v>0</v>
      </c>
    </row>
    <row r="18" spans="2:14" ht="11.25">
      <c r="B18" s="109" t="s">
        <v>238</v>
      </c>
      <c r="C18" s="234">
        <v>64.54083814036018</v>
      </c>
      <c r="D18" s="234">
        <v>5.781484647685434</v>
      </c>
      <c r="E18" s="235">
        <v>0.00012048325685818663</v>
      </c>
      <c r="F18" s="234">
        <v>29.677556728697525</v>
      </c>
      <c r="G18" s="236">
        <v>83.06611011463268</v>
      </c>
      <c r="H18" s="236">
        <v>4.09038959500796</v>
      </c>
      <c r="I18" s="236">
        <v>0.028576006270165988</v>
      </c>
      <c r="J18" s="236">
        <v>12.814924284089196</v>
      </c>
      <c r="K18" s="235">
        <v>81.23189870202894</v>
      </c>
      <c r="L18" s="236">
        <v>6.726249133584085</v>
      </c>
      <c r="M18" s="237">
        <v>0.009425293589381649</v>
      </c>
      <c r="N18" s="235">
        <v>12.03242687079758</v>
      </c>
    </row>
    <row r="19" spans="2:14" ht="11.25">
      <c r="B19" s="159" t="s">
        <v>241</v>
      </c>
      <c r="C19" s="232">
        <v>0</v>
      </c>
      <c r="D19" s="232">
        <v>0</v>
      </c>
      <c r="E19" s="233">
        <v>0</v>
      </c>
      <c r="F19" s="232">
        <v>100</v>
      </c>
      <c r="G19" s="232">
        <v>0</v>
      </c>
      <c r="H19" s="232">
        <v>0</v>
      </c>
      <c r="I19" s="232">
        <v>0</v>
      </c>
      <c r="J19" s="232">
        <v>100</v>
      </c>
      <c r="K19" s="233">
        <v>0</v>
      </c>
      <c r="L19" s="232">
        <v>0</v>
      </c>
      <c r="M19" s="233">
        <v>0</v>
      </c>
      <c r="N19" s="233">
        <v>100</v>
      </c>
    </row>
    <row r="20" spans="2:14" ht="11.25">
      <c r="B20" s="159" t="s">
        <v>126</v>
      </c>
      <c r="C20" s="232">
        <v>98.87292034125073</v>
      </c>
      <c r="D20" s="232">
        <v>1.1270796587492669</v>
      </c>
      <c r="E20" s="233">
        <v>0</v>
      </c>
      <c r="F20" s="232">
        <v>0</v>
      </c>
      <c r="G20" s="232">
        <v>98.91776445954103</v>
      </c>
      <c r="H20" s="232">
        <v>1.0822355404589672</v>
      </c>
      <c r="I20" s="232">
        <v>0</v>
      </c>
      <c r="J20" s="232">
        <v>0</v>
      </c>
      <c r="K20" s="233">
        <v>98.9810135192398</v>
      </c>
      <c r="L20" s="232">
        <v>1.0189864807602107</v>
      </c>
      <c r="M20" s="233">
        <v>0</v>
      </c>
      <c r="N20" s="233">
        <v>0</v>
      </c>
    </row>
    <row r="21" spans="2:14" ht="11.25">
      <c r="B21" s="159" t="s">
        <v>127</v>
      </c>
      <c r="C21" s="232">
        <v>93.81425846722988</v>
      </c>
      <c r="D21" s="232">
        <v>6.185741532770128</v>
      </c>
      <c r="E21" s="233">
        <v>0</v>
      </c>
      <c r="F21" s="232">
        <v>0</v>
      </c>
      <c r="G21" s="232">
        <v>91.40109707386618</v>
      </c>
      <c r="H21" s="232">
        <v>8.598902926133821</v>
      </c>
      <c r="I21" s="232">
        <v>0</v>
      </c>
      <c r="J21" s="232">
        <v>0</v>
      </c>
      <c r="K21" s="233">
        <v>82.87488334815362</v>
      </c>
      <c r="L21" s="232">
        <v>17.125116651846383</v>
      </c>
      <c r="M21" s="233">
        <v>0</v>
      </c>
      <c r="N21" s="233">
        <v>0</v>
      </c>
    </row>
    <row r="22" spans="2:14" ht="11.25">
      <c r="B22" s="159" t="s">
        <v>143</v>
      </c>
      <c r="C22" s="232">
        <v>89.32134476284396</v>
      </c>
      <c r="D22" s="232">
        <v>10.678398858678396</v>
      </c>
      <c r="E22" s="233">
        <v>0.00026050343004557053</v>
      </c>
      <c r="F22" s="232">
        <v>0</v>
      </c>
      <c r="G22" s="232">
        <v>92.32604126627066</v>
      </c>
      <c r="H22" s="232">
        <v>7.606247266608202</v>
      </c>
      <c r="I22" s="232">
        <v>0.06771146712113663</v>
      </c>
      <c r="J22" s="232">
        <v>0</v>
      </c>
      <c r="K22" s="233">
        <v>89.50848519945328</v>
      </c>
      <c r="L22" s="232">
        <v>10.473715061842945</v>
      </c>
      <c r="M22" s="233">
        <v>0.01779973870377374</v>
      </c>
      <c r="N22" s="233">
        <v>0</v>
      </c>
    </row>
    <row r="23" spans="2:14" ht="11.25">
      <c r="B23" s="159" t="s">
        <v>2</v>
      </c>
      <c r="C23" s="232">
        <v>53.9856134968149</v>
      </c>
      <c r="D23" s="232">
        <v>46.014386503185094</v>
      </c>
      <c r="E23" s="233">
        <v>0</v>
      </c>
      <c r="F23" s="232">
        <v>0</v>
      </c>
      <c r="G23" s="232">
        <v>89.20843056669906</v>
      </c>
      <c r="H23" s="232">
        <v>10.79156943330093</v>
      </c>
      <c r="I23" s="232">
        <v>0</v>
      </c>
      <c r="J23" s="232">
        <v>0</v>
      </c>
      <c r="K23" s="233">
        <v>53.77549298606377</v>
      </c>
      <c r="L23" s="232">
        <v>46.22450701393623</v>
      </c>
      <c r="M23" s="233">
        <v>0</v>
      </c>
      <c r="N23" s="233">
        <v>0</v>
      </c>
    </row>
    <row r="24" spans="2:14" ht="11.25" customHeight="1">
      <c r="B24" s="421" t="s">
        <v>43</v>
      </c>
      <c r="C24" s="230">
        <v>77.678627005429</v>
      </c>
      <c r="D24" s="230">
        <v>3.1995888297342545</v>
      </c>
      <c r="E24" s="231">
        <v>2.697632793794011</v>
      </c>
      <c r="F24" s="238">
        <v>16.42415137104274</v>
      </c>
      <c r="G24" s="238">
        <v>79.4786946002578</v>
      </c>
      <c r="H24" s="238">
        <v>2.1074396574539795</v>
      </c>
      <c r="I24" s="238">
        <v>11.811394506658388</v>
      </c>
      <c r="J24" s="238">
        <v>6.602471235629833</v>
      </c>
      <c r="K24" s="231">
        <v>80.99351399630076</v>
      </c>
      <c r="L24" s="238">
        <v>3.8824308627844992</v>
      </c>
      <c r="M24" s="239">
        <v>8.17886704133421</v>
      </c>
      <c r="N24" s="231">
        <v>6.945188099580532</v>
      </c>
    </row>
    <row r="25" spans="2:18" s="162" customFormat="1" ht="11.25" customHeight="1">
      <c r="B25" s="156"/>
      <c r="C25" s="153"/>
      <c r="D25" s="153"/>
      <c r="E25" s="153"/>
      <c r="F25" s="153"/>
      <c r="G25" s="153"/>
      <c r="H25" s="161"/>
      <c r="I25" s="161"/>
      <c r="J25" s="161"/>
      <c r="K25" s="154"/>
      <c r="L25" s="155"/>
      <c r="M25" s="155"/>
      <c r="N25" s="155"/>
      <c r="O25" s="156"/>
      <c r="P25" s="156"/>
      <c r="Q25" s="156"/>
      <c r="R25" s="156"/>
    </row>
    <row r="26" spans="2:14" ht="11.25" customHeight="1">
      <c r="B26" s="163" t="s">
        <v>128</v>
      </c>
      <c r="C26" s="163"/>
      <c r="D26" s="163"/>
      <c r="E26" s="163"/>
      <c r="F26" s="163"/>
      <c r="G26" s="163"/>
      <c r="H26" s="163"/>
      <c r="I26" s="163"/>
      <c r="J26" s="163"/>
      <c r="K26" s="163"/>
      <c r="L26" s="163"/>
      <c r="M26" s="163"/>
      <c r="N26" s="163"/>
    </row>
    <row r="27" spans="2:14" ht="11.25">
      <c r="B27" s="164" t="s">
        <v>163</v>
      </c>
      <c r="C27" s="165"/>
      <c r="D27" s="165"/>
      <c r="E27" s="165"/>
      <c r="F27" s="165"/>
      <c r="G27" s="165"/>
      <c r="H27" s="165"/>
      <c r="I27" s="165"/>
      <c r="J27" s="165"/>
      <c r="K27" s="165"/>
      <c r="L27" s="165"/>
      <c r="M27" s="165"/>
      <c r="N27" s="165"/>
    </row>
    <row r="28" spans="2:14" ht="11.25">
      <c r="B28" s="166" t="s">
        <v>129</v>
      </c>
      <c r="C28" s="167"/>
      <c r="D28" s="167"/>
      <c r="E28" s="167"/>
      <c r="F28" s="167"/>
      <c r="G28" s="165"/>
      <c r="H28" s="165"/>
      <c r="I28" s="165"/>
      <c r="J28" s="165"/>
      <c r="K28" s="165"/>
      <c r="L28" s="165"/>
      <c r="M28" s="165"/>
      <c r="N28" s="165"/>
    </row>
    <row r="29" spans="2:14" ht="11.25">
      <c r="B29" s="225" t="s">
        <v>144</v>
      </c>
      <c r="C29" s="167"/>
      <c r="D29" s="167"/>
      <c r="E29" s="167"/>
      <c r="F29" s="167"/>
      <c r="G29" s="165"/>
      <c r="H29" s="165"/>
      <c r="I29" s="165"/>
      <c r="J29" s="165"/>
      <c r="K29" s="165"/>
      <c r="L29" s="165"/>
      <c r="M29" s="165"/>
      <c r="N29" s="165"/>
    </row>
    <row r="30" spans="2:14" ht="11.25">
      <c r="B30" s="168" t="s">
        <v>139</v>
      </c>
      <c r="C30" s="167"/>
      <c r="D30" s="167"/>
      <c r="E30" s="167"/>
      <c r="F30" s="167"/>
      <c r="G30" s="165"/>
      <c r="H30" s="165"/>
      <c r="I30" s="165"/>
      <c r="J30" s="165"/>
      <c r="K30" s="165"/>
      <c r="L30" s="165"/>
      <c r="M30" s="165"/>
      <c r="N30" s="165"/>
    </row>
    <row r="31" spans="2:7" ht="11.25">
      <c r="B31" s="168" t="s">
        <v>181</v>
      </c>
      <c r="C31" s="169"/>
      <c r="D31" s="169"/>
      <c r="E31" s="169"/>
      <c r="F31" s="170"/>
      <c r="G31" s="169"/>
    </row>
    <row r="32" spans="3:6" ht="11.25">
      <c r="C32" s="171"/>
      <c r="D32" s="171"/>
      <c r="E32" s="171"/>
      <c r="F32" s="166"/>
    </row>
    <row r="33" spans="3:6" ht="11.25">
      <c r="C33" s="172"/>
      <c r="D33" s="172"/>
      <c r="E33" s="172"/>
      <c r="F33" s="173"/>
    </row>
    <row r="34" spans="2:17" s="157" customFormat="1" ht="11.25">
      <c r="B34" s="156"/>
      <c r="C34" s="173"/>
      <c r="D34" s="156"/>
      <c r="E34" s="156"/>
      <c r="F34" s="156"/>
      <c r="G34" s="156"/>
      <c r="K34" s="156"/>
      <c r="L34" s="156"/>
      <c r="M34" s="156"/>
      <c r="N34" s="156"/>
      <c r="O34" s="156"/>
      <c r="P34" s="156"/>
      <c r="Q34" s="156"/>
    </row>
    <row r="35" spans="2:17" s="157" customFormat="1" ht="11.25">
      <c r="B35" s="156"/>
      <c r="C35" s="175"/>
      <c r="D35" s="156"/>
      <c r="E35" s="156"/>
      <c r="F35" s="156"/>
      <c r="G35" s="156"/>
      <c r="K35" s="156"/>
      <c r="L35" s="156"/>
      <c r="M35" s="156"/>
      <c r="N35" s="156"/>
      <c r="O35" s="156"/>
      <c r="P35" s="156"/>
      <c r="Q35" s="156"/>
    </row>
    <row r="36" spans="2:17" s="157" customFormat="1" ht="11.25">
      <c r="B36" s="156"/>
      <c r="C36" s="173"/>
      <c r="D36" s="173"/>
      <c r="E36" s="173"/>
      <c r="F36" s="173"/>
      <c r="G36" s="173"/>
      <c r="K36" s="156"/>
      <c r="L36" s="156"/>
      <c r="M36" s="156"/>
      <c r="N36" s="156"/>
      <c r="O36" s="156"/>
      <c r="P36" s="156"/>
      <c r="Q36" s="156"/>
    </row>
    <row r="37" spans="2:17" s="157" customFormat="1" ht="11.25">
      <c r="B37" s="156"/>
      <c r="C37" s="173"/>
      <c r="D37" s="173"/>
      <c r="E37" s="173"/>
      <c r="F37" s="176"/>
      <c r="G37" s="156"/>
      <c r="K37" s="156"/>
      <c r="L37" s="156"/>
      <c r="M37" s="156"/>
      <c r="N37" s="156"/>
      <c r="O37" s="156"/>
      <c r="P37" s="156"/>
      <c r="Q37" s="156"/>
    </row>
    <row r="38" spans="2:17" s="157" customFormat="1" ht="11.25">
      <c r="B38" s="177"/>
      <c r="C38" s="173"/>
      <c r="D38" s="156"/>
      <c r="E38" s="156"/>
      <c r="F38" s="156"/>
      <c r="G38" s="156"/>
      <c r="K38" s="156"/>
      <c r="L38" s="156"/>
      <c r="M38" s="156"/>
      <c r="N38" s="156"/>
      <c r="O38" s="156"/>
      <c r="P38" s="156"/>
      <c r="Q38" s="156"/>
    </row>
    <row r="39" spans="2:17" s="157" customFormat="1" ht="11.25">
      <c r="B39" s="174"/>
      <c r="C39" s="173"/>
      <c r="D39" s="156"/>
      <c r="E39" s="156"/>
      <c r="F39" s="156"/>
      <c r="G39" s="156"/>
      <c r="K39" s="156"/>
      <c r="L39" s="156"/>
      <c r="M39" s="156"/>
      <c r="N39" s="156"/>
      <c r="O39" s="156"/>
      <c r="P39" s="156"/>
      <c r="Q39" s="156"/>
    </row>
    <row r="40" spans="2:17" s="157" customFormat="1" ht="11.25">
      <c r="B40" s="178"/>
      <c r="C40" s="173"/>
      <c r="D40" s="173"/>
      <c r="E40" s="173"/>
      <c r="F40" s="176"/>
      <c r="G40" s="156"/>
      <c r="K40" s="156"/>
      <c r="L40" s="156"/>
      <c r="M40" s="156"/>
      <c r="N40" s="156"/>
      <c r="O40" s="156"/>
      <c r="P40" s="156"/>
      <c r="Q40" s="156"/>
    </row>
    <row r="41" spans="2:17" s="157" customFormat="1" ht="11.25">
      <c r="B41" s="177"/>
      <c r="C41" s="173"/>
      <c r="D41" s="173"/>
      <c r="E41" s="173"/>
      <c r="F41" s="176"/>
      <c r="G41" s="156"/>
      <c r="K41" s="156"/>
      <c r="L41" s="156"/>
      <c r="M41" s="156"/>
      <c r="N41" s="156"/>
      <c r="O41" s="156"/>
      <c r="P41" s="156"/>
      <c r="Q41" s="156"/>
    </row>
    <row r="42" spans="2:17" s="157" customFormat="1" ht="11.25">
      <c r="B42" s="177"/>
      <c r="C42" s="173"/>
      <c r="D42" s="173"/>
      <c r="E42" s="173"/>
      <c r="F42" s="176"/>
      <c r="G42" s="156"/>
      <c r="K42" s="156"/>
      <c r="L42" s="156"/>
      <c r="M42" s="156"/>
      <c r="N42" s="156"/>
      <c r="O42" s="156"/>
      <c r="P42" s="156"/>
      <c r="Q42" s="156"/>
    </row>
    <row r="43" spans="2:17" s="157" customFormat="1" ht="11.25">
      <c r="B43" s="178"/>
      <c r="C43" s="173"/>
      <c r="D43" s="173"/>
      <c r="E43" s="173"/>
      <c r="F43" s="176"/>
      <c r="G43" s="156"/>
      <c r="K43" s="156"/>
      <c r="L43" s="156"/>
      <c r="M43" s="156"/>
      <c r="N43" s="156"/>
      <c r="O43" s="156"/>
      <c r="P43" s="156"/>
      <c r="Q43" s="156"/>
    </row>
    <row r="44" spans="2:17" s="157" customFormat="1" ht="11.25">
      <c r="B44" s="177"/>
      <c r="C44" s="175"/>
      <c r="D44" s="175"/>
      <c r="E44" s="175"/>
      <c r="F44" s="179"/>
      <c r="G44" s="156"/>
      <c r="K44" s="156"/>
      <c r="L44" s="156"/>
      <c r="M44" s="156"/>
      <c r="N44" s="156"/>
      <c r="O44" s="156"/>
      <c r="P44" s="156"/>
      <c r="Q44" s="156"/>
    </row>
    <row r="45" spans="2:17" s="157" customFormat="1" ht="11.25">
      <c r="B45" s="177"/>
      <c r="C45" s="173"/>
      <c r="D45" s="173"/>
      <c r="E45" s="173"/>
      <c r="F45" s="176"/>
      <c r="G45" s="156"/>
      <c r="K45" s="156"/>
      <c r="L45" s="156"/>
      <c r="M45" s="156"/>
      <c r="N45" s="156"/>
      <c r="O45" s="156"/>
      <c r="P45" s="156"/>
      <c r="Q45" s="156"/>
    </row>
    <row r="46" spans="2:17" s="157" customFormat="1" ht="11.25">
      <c r="B46" s="177"/>
      <c r="C46" s="168"/>
      <c r="D46" s="168"/>
      <c r="E46" s="168"/>
      <c r="F46" s="168"/>
      <c r="G46" s="156"/>
      <c r="K46" s="156"/>
      <c r="L46" s="156"/>
      <c r="M46" s="156"/>
      <c r="N46" s="156"/>
      <c r="O46" s="156"/>
      <c r="P46" s="156"/>
      <c r="Q46" s="156"/>
    </row>
    <row r="47" spans="2:17" s="157" customFormat="1" ht="11.25">
      <c r="B47" s="177"/>
      <c r="C47" s="168"/>
      <c r="D47" s="168"/>
      <c r="E47" s="168"/>
      <c r="F47" s="168"/>
      <c r="G47" s="156"/>
      <c r="K47" s="156"/>
      <c r="L47" s="156"/>
      <c r="M47" s="156"/>
      <c r="N47" s="156"/>
      <c r="O47" s="156"/>
      <c r="P47" s="156"/>
      <c r="Q47" s="156"/>
    </row>
    <row r="48" spans="2:17" s="157" customFormat="1" ht="11.25">
      <c r="B48" s="177"/>
      <c r="C48" s="168"/>
      <c r="D48" s="168"/>
      <c r="E48" s="168"/>
      <c r="F48" s="168"/>
      <c r="G48" s="156"/>
      <c r="K48" s="156"/>
      <c r="L48" s="156"/>
      <c r="M48" s="156"/>
      <c r="N48" s="156"/>
      <c r="O48" s="156"/>
      <c r="P48" s="156"/>
      <c r="Q48" s="156"/>
    </row>
    <row r="49" spans="2:17" s="157" customFormat="1" ht="11.25">
      <c r="B49" s="168"/>
      <c r="C49" s="168"/>
      <c r="D49" s="168"/>
      <c r="E49" s="168"/>
      <c r="F49" s="168"/>
      <c r="G49" s="156"/>
      <c r="K49" s="156"/>
      <c r="L49" s="156"/>
      <c r="M49" s="156"/>
      <c r="N49" s="156"/>
      <c r="O49" s="156"/>
      <c r="P49" s="156"/>
      <c r="Q49" s="156"/>
    </row>
    <row r="50" spans="2:6" ht="11.25">
      <c r="B50" s="168"/>
      <c r="C50" s="168"/>
      <c r="D50" s="168"/>
      <c r="E50" s="168"/>
      <c r="F50" s="168"/>
    </row>
    <row r="51" spans="2:6" ht="11.25">
      <c r="B51" s="168"/>
      <c r="C51" s="168"/>
      <c r="D51" s="168"/>
      <c r="E51" s="168"/>
      <c r="F51" s="168"/>
    </row>
    <row r="52" spans="2:6" ht="11.25">
      <c r="B52" s="168"/>
      <c r="C52" s="168"/>
      <c r="D52" s="168"/>
      <c r="E52" s="168"/>
      <c r="F52" s="168"/>
    </row>
  </sheetData>
  <sheetProtection/>
  <mergeCells count="18">
    <mergeCell ref="B2:M3"/>
    <mergeCell ref="B5:B8"/>
    <mergeCell ref="C5:N5"/>
    <mergeCell ref="C6:F6"/>
    <mergeCell ref="G6:J6"/>
    <mergeCell ref="H7:H8"/>
    <mergeCell ref="I7:I8"/>
    <mergeCell ref="J7:J8"/>
    <mergeCell ref="K7:K8"/>
    <mergeCell ref="M7:M8"/>
    <mergeCell ref="K6:N6"/>
    <mergeCell ref="N7:N8"/>
    <mergeCell ref="G7:G8"/>
    <mergeCell ref="C7:C8"/>
    <mergeCell ref="E7:E8"/>
    <mergeCell ref="F7:F8"/>
    <mergeCell ref="D7:D8"/>
    <mergeCell ref="L7:L8"/>
  </mergeCells>
  <printOptions/>
  <pageMargins left="0.787401575" right="0.787401575" top="0.984251969" bottom="0.984251969" header="0.4921259845" footer="0.492125984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theme="3"/>
  </sheetPr>
  <dimension ref="B1:V56"/>
  <sheetViews>
    <sheetView zoomScalePageLayoutView="0" workbookViewId="0" topLeftCell="A1">
      <selection activeCell="A1" sqref="A1"/>
    </sheetView>
  </sheetViews>
  <sheetFormatPr defaultColWidth="11.421875" defaultRowHeight="12.75"/>
  <cols>
    <col min="1" max="1" width="4.57421875" style="2" customWidth="1"/>
    <col min="2" max="2" width="42.7109375" style="2" customWidth="1"/>
    <col min="3" max="14" width="5.7109375" style="2" customWidth="1"/>
    <col min="15" max="15" width="6.00390625" style="2" customWidth="1"/>
    <col min="16" max="16384" width="11.421875" style="2" customWidth="1"/>
  </cols>
  <sheetData>
    <row r="1" spans="2:6" ht="11.25">
      <c r="B1" s="1" t="s">
        <v>189</v>
      </c>
      <c r="C1" s="1"/>
      <c r="D1" s="1"/>
      <c r="E1" s="1"/>
      <c r="F1" s="1"/>
    </row>
    <row r="2" spans="2:6" ht="12" customHeight="1">
      <c r="B2" s="1"/>
      <c r="C2" s="1"/>
      <c r="D2" s="1"/>
      <c r="E2" s="1"/>
      <c r="F2" s="1"/>
    </row>
    <row r="3" spans="3:10" ht="11.25">
      <c r="C3" s="4"/>
      <c r="D3" s="4"/>
      <c r="E3" s="4"/>
      <c r="F3" s="4"/>
      <c r="G3" s="4"/>
      <c r="H3" s="4"/>
      <c r="I3" s="4"/>
      <c r="J3" s="4"/>
    </row>
    <row r="4" ht="11.25">
      <c r="G4" s="70"/>
    </row>
    <row r="5" spans="2:15" ht="11.25">
      <c r="B5" s="2" t="s">
        <v>118</v>
      </c>
      <c r="G5" s="70"/>
      <c r="H5" s="70"/>
      <c r="O5" s="46" t="s">
        <v>79</v>
      </c>
    </row>
    <row r="6" spans="3:22" ht="11.25">
      <c r="C6" s="299">
        <v>2005</v>
      </c>
      <c r="D6" s="299">
        <v>2006</v>
      </c>
      <c r="E6" s="299">
        <v>2007</v>
      </c>
      <c r="F6" s="299">
        <v>2008</v>
      </c>
      <c r="G6" s="299">
        <v>2009</v>
      </c>
      <c r="H6" s="299">
        <v>2010</v>
      </c>
      <c r="I6" s="299">
        <v>2011</v>
      </c>
      <c r="J6" s="299">
        <v>2012</v>
      </c>
      <c r="K6" s="299">
        <v>2013</v>
      </c>
      <c r="L6" s="299">
        <v>2014</v>
      </c>
      <c r="M6" s="299">
        <v>2015</v>
      </c>
      <c r="N6" s="299">
        <v>2016</v>
      </c>
      <c r="O6" s="299">
        <v>2017</v>
      </c>
      <c r="P6" s="218"/>
      <c r="Q6" s="218"/>
      <c r="R6" s="218"/>
      <c r="S6" s="218"/>
      <c r="T6" s="218"/>
      <c r="U6" s="218"/>
      <c r="V6" s="218"/>
    </row>
    <row r="7" spans="2:15" ht="11.25">
      <c r="B7" s="149" t="s">
        <v>117</v>
      </c>
      <c r="C7" s="300">
        <v>193.94311647957537</v>
      </c>
      <c r="D7" s="300">
        <v>197.6836725493174</v>
      </c>
      <c r="E7" s="300">
        <v>205.84118185753923</v>
      </c>
      <c r="F7" s="300">
        <v>212.5715473833538</v>
      </c>
      <c r="G7" s="300">
        <v>215.24652256292046</v>
      </c>
      <c r="H7" s="300">
        <v>220.05573675354225</v>
      </c>
      <c r="I7" s="300">
        <v>228.04258018859198</v>
      </c>
      <c r="J7" s="300">
        <v>235.65861557466076</v>
      </c>
      <c r="K7" s="300">
        <v>249.6872549144065</v>
      </c>
      <c r="L7" s="300">
        <v>257.53383147647736</v>
      </c>
      <c r="M7" s="300">
        <v>263.7236752043489</v>
      </c>
      <c r="N7" s="300">
        <v>274.88993270260386</v>
      </c>
      <c r="O7" s="300">
        <v>283.20647827820926</v>
      </c>
    </row>
    <row r="8" spans="2:15" ht="11.25">
      <c r="B8" s="150" t="s">
        <v>120</v>
      </c>
      <c r="C8" s="301">
        <v>8.659190842</v>
      </c>
      <c r="D8" s="302">
        <v>10.110512374999999</v>
      </c>
      <c r="E8" s="302">
        <v>10.970392757600067</v>
      </c>
      <c r="F8" s="302">
        <v>12.331218444</v>
      </c>
      <c r="G8" s="302">
        <v>12.933</v>
      </c>
      <c r="H8" s="303">
        <v>10.760543929999999</v>
      </c>
      <c r="I8" s="303">
        <v>10.355398681999999</v>
      </c>
      <c r="J8" s="304">
        <v>12.141216591000001</v>
      </c>
      <c r="K8" s="304">
        <v>12.137889644</v>
      </c>
      <c r="L8" s="304">
        <v>12.041838831000002</v>
      </c>
      <c r="M8" s="304">
        <v>12.926653270597036</v>
      </c>
      <c r="N8" s="304">
        <v>13.63847321</v>
      </c>
      <c r="O8" s="304">
        <v>13.895172087999999</v>
      </c>
    </row>
    <row r="9" spans="2:15" ht="11.25">
      <c r="B9" s="148" t="s">
        <v>103</v>
      </c>
      <c r="C9" s="305">
        <v>4.464809578798286</v>
      </c>
      <c r="D9" s="305">
        <v>5.114490359580741</v>
      </c>
      <c r="E9" s="305">
        <v>5.3295422512646535</v>
      </c>
      <c r="F9" s="305">
        <v>5.80097317622746</v>
      </c>
      <c r="G9" s="305">
        <v>6.008459438047112</v>
      </c>
      <c r="H9" s="306">
        <v>4.88991747670345</v>
      </c>
      <c r="I9" s="306">
        <v>4.540993472989144</v>
      </c>
      <c r="J9" s="306">
        <v>5.152035948863261</v>
      </c>
      <c r="K9" s="306">
        <v>4.861237169738961</v>
      </c>
      <c r="L9" s="306">
        <v>4.675827933736885</v>
      </c>
      <c r="M9" s="306">
        <v>4.901589992093312</v>
      </c>
      <c r="N9" s="306">
        <v>4.961430590022773</v>
      </c>
      <c r="O9" s="306">
        <v>4.906375084524023</v>
      </c>
    </row>
    <row r="10" spans="2:9" ht="11.25">
      <c r="B10" s="14"/>
      <c r="C10" s="14"/>
      <c r="D10" s="14"/>
      <c r="E10" s="14"/>
      <c r="F10" s="14"/>
      <c r="G10" s="14"/>
      <c r="H10" s="14"/>
      <c r="I10" s="14"/>
    </row>
    <row r="11" spans="2:15" ht="11.25">
      <c r="B11" s="2" t="s">
        <v>119</v>
      </c>
      <c r="F11" s="70"/>
      <c r="G11" s="70"/>
      <c r="O11" s="46" t="s">
        <v>79</v>
      </c>
    </row>
    <row r="12" spans="3:15" ht="11.25">
      <c r="C12" s="299">
        <v>2005</v>
      </c>
      <c r="D12" s="299">
        <v>2006</v>
      </c>
      <c r="E12" s="299">
        <v>2007</v>
      </c>
      <c r="F12" s="299">
        <v>2008</v>
      </c>
      <c r="G12" s="299">
        <v>2009</v>
      </c>
      <c r="H12" s="299">
        <v>2010</v>
      </c>
      <c r="I12" s="299">
        <v>2011</v>
      </c>
      <c r="J12" s="299">
        <v>2012</v>
      </c>
      <c r="K12" s="299">
        <v>2013</v>
      </c>
      <c r="L12" s="299">
        <v>2014</v>
      </c>
      <c r="M12" s="299">
        <v>2015</v>
      </c>
      <c r="N12" s="299">
        <v>2016</v>
      </c>
      <c r="O12" s="299">
        <v>2017</v>
      </c>
    </row>
    <row r="13" spans="2:15" ht="11.25">
      <c r="B13" s="149" t="s">
        <v>117</v>
      </c>
      <c r="C13" s="300">
        <v>205.6705197100292</v>
      </c>
      <c r="D13" s="300">
        <v>216.41188487852997</v>
      </c>
      <c r="E13" s="300">
        <v>228.34240098722512</v>
      </c>
      <c r="F13" s="300">
        <v>240.33008226317438</v>
      </c>
      <c r="G13" s="300">
        <v>250.78191999153645</v>
      </c>
      <c r="H13" s="300">
        <v>259.56838407272915</v>
      </c>
      <c r="I13" s="300">
        <v>270.99025971754725</v>
      </c>
      <c r="J13" s="300">
        <v>280.86643979528594</v>
      </c>
      <c r="K13" s="300">
        <v>288.5845100732119</v>
      </c>
      <c r="L13" s="300">
        <v>295.8232639416646</v>
      </c>
      <c r="M13" s="300">
        <v>301.18749497189515</v>
      </c>
      <c r="N13" s="300">
        <v>306.4009926428266</v>
      </c>
      <c r="O13" s="300">
        <v>311.20257292715655</v>
      </c>
    </row>
    <row r="14" spans="2:15" ht="11.25">
      <c r="B14" s="150" t="s">
        <v>120</v>
      </c>
      <c r="C14" s="301">
        <v>4.218834374</v>
      </c>
      <c r="D14" s="301">
        <v>5.073086559</v>
      </c>
      <c r="E14" s="301">
        <v>4.734520986000001</v>
      </c>
      <c r="F14" s="301">
        <v>6.040324426000001</v>
      </c>
      <c r="G14" s="301">
        <v>5.8481166182</v>
      </c>
      <c r="H14" s="307">
        <v>5.382400824</v>
      </c>
      <c r="I14" s="307">
        <v>5.037771968</v>
      </c>
      <c r="J14" s="308">
        <v>5.29137803</v>
      </c>
      <c r="K14" s="308">
        <v>5.633411601000001</v>
      </c>
      <c r="L14" s="308">
        <v>5.658930682</v>
      </c>
      <c r="M14" s="308">
        <v>5.672657040679531</v>
      </c>
      <c r="N14" s="308">
        <v>6.089832905</v>
      </c>
      <c r="O14" s="308">
        <v>6.596867103999999</v>
      </c>
    </row>
    <row r="15" spans="2:15" ht="11.25">
      <c r="B15" s="148" t="s">
        <v>103</v>
      </c>
      <c r="C15" s="305">
        <v>2.05125867331305</v>
      </c>
      <c r="D15" s="305">
        <v>2.3441811256565126</v>
      </c>
      <c r="E15" s="305">
        <v>2.073430499780406</v>
      </c>
      <c r="F15" s="305">
        <v>2.513345133126331</v>
      </c>
      <c r="G15" s="305">
        <v>2.331953044460847</v>
      </c>
      <c r="H15" s="151">
        <v>2.073596460226794</v>
      </c>
      <c r="I15" s="151">
        <v>1.859023262773674</v>
      </c>
      <c r="J15" s="151">
        <v>1.8839481263253475</v>
      </c>
      <c r="K15" s="151">
        <v>1.9520838452385552</v>
      </c>
      <c r="L15" s="151">
        <v>1.9129430885854612</v>
      </c>
      <c r="M15" s="151">
        <v>1.8834304661980956</v>
      </c>
      <c r="N15" s="151">
        <v>1.9875369372901974</v>
      </c>
      <c r="O15" s="151">
        <v>2.1197983814690806</v>
      </c>
    </row>
    <row r="16" spans="2:10" ht="11.25">
      <c r="B16" s="424"/>
      <c r="C16" s="424"/>
      <c r="D16" s="424"/>
      <c r="E16" s="424"/>
      <c r="F16" s="424"/>
      <c r="G16" s="424"/>
      <c r="H16" s="424"/>
      <c r="I16" s="424"/>
      <c r="J16" s="424"/>
    </row>
    <row r="17" spans="2:10" ht="11.25">
      <c r="B17" s="424"/>
      <c r="C17" s="424"/>
      <c r="D17" s="424"/>
      <c r="E17" s="424"/>
      <c r="F17" s="424"/>
      <c r="G17" s="424"/>
      <c r="H17" s="424"/>
      <c r="I17" s="424"/>
      <c r="J17" s="424"/>
    </row>
    <row r="21" spans="3:10" ht="11.25">
      <c r="C21" s="34"/>
      <c r="D21" s="4"/>
      <c r="E21" s="4"/>
      <c r="F21" s="4"/>
      <c r="G21" s="4"/>
      <c r="H21" s="4"/>
      <c r="I21" s="4"/>
      <c r="J21" s="4"/>
    </row>
    <row r="22" spans="3:14" ht="11.25">
      <c r="C22" s="4"/>
      <c r="D22" s="71"/>
      <c r="E22" s="16"/>
      <c r="F22" s="16"/>
      <c r="G22" s="31"/>
      <c r="H22" s="72"/>
      <c r="I22" s="31"/>
      <c r="J22" s="16"/>
      <c r="N22" s="23"/>
    </row>
    <row r="23" spans="3:14" ht="11.25">
      <c r="C23" s="71"/>
      <c r="D23" s="4"/>
      <c r="E23" s="16"/>
      <c r="F23" s="16"/>
      <c r="G23" s="16"/>
      <c r="H23" s="16"/>
      <c r="I23" s="16"/>
      <c r="J23" s="16"/>
      <c r="K23" s="23"/>
      <c r="L23" s="23"/>
      <c r="M23" s="23"/>
      <c r="N23" s="23"/>
    </row>
    <row r="24" spans="5:14" ht="11.25">
      <c r="E24" s="23"/>
      <c r="F24" s="23"/>
      <c r="G24" s="23"/>
      <c r="H24" s="23"/>
      <c r="I24" s="23"/>
      <c r="J24" s="23"/>
      <c r="K24" s="23"/>
      <c r="L24" s="23"/>
      <c r="M24" s="23"/>
      <c r="N24" s="23"/>
    </row>
    <row r="25" spans="3:14" ht="11.25">
      <c r="C25" s="73"/>
      <c r="D25" s="73"/>
      <c r="E25" s="73"/>
      <c r="F25" s="73"/>
      <c r="G25" s="60"/>
      <c r="H25" s="60"/>
      <c r="I25" s="60"/>
      <c r="J25" s="60"/>
      <c r="K25" s="145"/>
      <c r="L25" s="145"/>
      <c r="M25" s="145"/>
      <c r="N25" s="145"/>
    </row>
    <row r="26" spans="3:14" ht="11.25">
      <c r="C26" s="73"/>
      <c r="D26" s="73"/>
      <c r="E26" s="73"/>
      <c r="F26" s="73"/>
      <c r="G26" s="60"/>
      <c r="H26" s="60"/>
      <c r="I26" s="60"/>
      <c r="J26" s="60"/>
      <c r="K26" s="145"/>
      <c r="L26" s="145"/>
      <c r="M26" s="145"/>
      <c r="N26" s="145"/>
    </row>
    <row r="27" spans="3:10" ht="11.25">
      <c r="C27" s="73"/>
      <c r="D27" s="73"/>
      <c r="E27" s="73"/>
      <c r="F27" s="73"/>
      <c r="G27" s="60"/>
      <c r="H27" s="60"/>
      <c r="I27" s="60"/>
      <c r="J27" s="60"/>
    </row>
    <row r="28" spans="3:10" ht="11.25">
      <c r="C28" s="73"/>
      <c r="D28" s="73"/>
      <c r="E28" s="73"/>
      <c r="F28" s="73"/>
      <c r="G28" s="60"/>
      <c r="H28" s="60"/>
      <c r="I28" s="60"/>
      <c r="J28" s="60"/>
    </row>
    <row r="29" spans="3:10" ht="11.25">
      <c r="C29" s="73"/>
      <c r="D29" s="73"/>
      <c r="E29" s="73"/>
      <c r="F29" s="73"/>
      <c r="G29" s="60"/>
      <c r="H29" s="60"/>
      <c r="I29" s="60"/>
      <c r="J29" s="60"/>
    </row>
    <row r="30" spans="3:14" ht="11.25">
      <c r="C30" s="73"/>
      <c r="D30" s="73"/>
      <c r="E30" s="73"/>
      <c r="F30" s="73"/>
      <c r="G30" s="73"/>
      <c r="H30" s="73"/>
      <c r="I30" s="73"/>
      <c r="J30" s="73"/>
      <c r="K30" s="73"/>
      <c r="L30" s="73"/>
      <c r="M30" s="73"/>
      <c r="N30" s="73"/>
    </row>
    <row r="31" spans="3:10" ht="11.25">
      <c r="C31" s="73"/>
      <c r="D31" s="73"/>
      <c r="E31" s="73"/>
      <c r="F31" s="73"/>
      <c r="G31" s="60"/>
      <c r="H31" s="60"/>
      <c r="I31" s="60"/>
      <c r="J31" s="60"/>
    </row>
    <row r="32" spans="3:10" ht="11.25">
      <c r="C32" s="73"/>
      <c r="D32" s="73"/>
      <c r="E32" s="73"/>
      <c r="F32" s="73"/>
      <c r="G32" s="60"/>
      <c r="H32" s="60"/>
      <c r="I32" s="60"/>
      <c r="J32" s="60"/>
    </row>
    <row r="33" spans="3:10" ht="11.25">
      <c r="C33" s="73"/>
      <c r="D33" s="73"/>
      <c r="E33" s="73"/>
      <c r="F33" s="73"/>
      <c r="G33" s="60"/>
      <c r="H33" s="60"/>
      <c r="I33" s="60"/>
      <c r="J33" s="60"/>
    </row>
    <row r="34" spans="3:10" ht="11.25">
      <c r="C34" s="73"/>
      <c r="D34" s="73"/>
      <c r="E34" s="73"/>
      <c r="F34" s="73"/>
      <c r="G34" s="60"/>
      <c r="H34" s="60"/>
      <c r="I34" s="60"/>
      <c r="J34" s="60"/>
    </row>
    <row r="35" spans="3:10" ht="11.25">
      <c r="C35" s="73"/>
      <c r="D35" s="73"/>
      <c r="E35" s="73"/>
      <c r="F35" s="73"/>
      <c r="G35" s="60"/>
      <c r="H35" s="60"/>
      <c r="I35" s="60"/>
      <c r="J35" s="60"/>
    </row>
    <row r="36" spans="3:10" ht="11.25">
      <c r="C36" s="73"/>
      <c r="D36" s="73"/>
      <c r="E36" s="73"/>
      <c r="F36" s="73"/>
      <c r="G36" s="60"/>
      <c r="H36" s="60"/>
      <c r="I36" s="60"/>
      <c r="J36" s="60"/>
    </row>
    <row r="37" spans="3:10" ht="11.25">
      <c r="C37" s="73"/>
      <c r="D37" s="73"/>
      <c r="E37" s="73"/>
      <c r="F37" s="73"/>
      <c r="G37" s="60"/>
      <c r="H37" s="60"/>
      <c r="I37" s="60"/>
      <c r="J37" s="60"/>
    </row>
    <row r="38" spans="3:10" ht="11.25">
      <c r="C38" s="73"/>
      <c r="D38" s="73"/>
      <c r="E38" s="73"/>
      <c r="F38" s="73"/>
      <c r="G38" s="60"/>
      <c r="H38" s="60"/>
      <c r="I38" s="60"/>
      <c r="J38" s="60"/>
    </row>
    <row r="39" spans="3:10" ht="11.25">
      <c r="C39" s="73"/>
      <c r="D39" s="241"/>
      <c r="E39" s="73"/>
      <c r="F39" s="73"/>
      <c r="G39" s="60"/>
      <c r="H39" s="60"/>
      <c r="I39" s="60"/>
      <c r="J39" s="60"/>
    </row>
    <row r="44" spans="3:5" ht="11.25">
      <c r="C44" s="19"/>
      <c r="D44" s="19"/>
      <c r="E44" s="19"/>
    </row>
    <row r="45" spans="3:8" ht="11.25">
      <c r="C45" s="73"/>
      <c r="D45" s="73"/>
      <c r="E45" s="73"/>
      <c r="F45" s="60"/>
      <c r="G45" s="60"/>
      <c r="H45" s="60"/>
    </row>
    <row r="46" spans="3:8" ht="11.25">
      <c r="C46" s="73"/>
      <c r="D46" s="73"/>
      <c r="E46" s="73"/>
      <c r="F46" s="60"/>
      <c r="G46" s="60"/>
      <c r="H46" s="60"/>
    </row>
    <row r="47" spans="3:8" ht="11.25">
      <c r="C47" s="73"/>
      <c r="D47" s="73"/>
      <c r="E47" s="73"/>
      <c r="F47" s="60"/>
      <c r="G47" s="60"/>
      <c r="H47" s="60"/>
    </row>
    <row r="48" spans="3:8" ht="11.25">
      <c r="C48" s="73"/>
      <c r="D48" s="73"/>
      <c r="E48" s="73"/>
      <c r="F48" s="60"/>
      <c r="G48" s="60"/>
      <c r="H48" s="60"/>
    </row>
    <row r="49" spans="3:8" ht="11.25">
      <c r="C49" s="73"/>
      <c r="D49" s="73"/>
      <c r="E49" s="73"/>
      <c r="F49" s="60"/>
      <c r="G49" s="60"/>
      <c r="H49" s="60"/>
    </row>
    <row r="50" spans="3:8" ht="11.25">
      <c r="C50" s="73"/>
      <c r="D50" s="73"/>
      <c r="E50" s="73"/>
      <c r="F50" s="60"/>
      <c r="G50" s="60"/>
      <c r="H50" s="60"/>
    </row>
    <row r="51" spans="3:8" ht="11.25">
      <c r="C51" s="73"/>
      <c r="D51" s="73"/>
      <c r="E51" s="73"/>
      <c r="F51" s="60"/>
      <c r="G51" s="60"/>
      <c r="H51" s="60"/>
    </row>
    <row r="52" spans="3:8" ht="11.25">
      <c r="C52" s="73"/>
      <c r="D52" s="73"/>
      <c r="E52" s="73"/>
      <c r="F52" s="60"/>
      <c r="G52" s="60"/>
      <c r="H52" s="60"/>
    </row>
    <row r="53" spans="3:8" ht="11.25">
      <c r="C53" s="73"/>
      <c r="D53" s="73"/>
      <c r="E53" s="73"/>
      <c r="F53" s="60"/>
      <c r="G53" s="60"/>
      <c r="H53" s="60"/>
    </row>
    <row r="54" spans="3:8" ht="11.25">
      <c r="C54" s="73"/>
      <c r="D54" s="73"/>
      <c r="E54" s="73"/>
      <c r="F54" s="60"/>
      <c r="G54" s="60"/>
      <c r="H54" s="60"/>
    </row>
    <row r="55" spans="3:8" ht="11.25">
      <c r="C55" s="73"/>
      <c r="D55" s="73"/>
      <c r="E55" s="73"/>
      <c r="F55" s="60"/>
      <c r="G55" s="60"/>
      <c r="H55" s="60"/>
    </row>
    <row r="56" spans="3:8" ht="11.25">
      <c r="C56" s="73"/>
      <c r="D56" s="73"/>
      <c r="E56" s="73"/>
      <c r="F56" s="60"/>
      <c r="G56" s="60"/>
      <c r="H56" s="60"/>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W53"/>
  <sheetViews>
    <sheetView zoomScalePageLayoutView="0" workbookViewId="0" topLeftCell="A1">
      <selection activeCell="A1" sqref="A1"/>
    </sheetView>
  </sheetViews>
  <sheetFormatPr defaultColWidth="11.421875" defaultRowHeight="12.75"/>
  <cols>
    <col min="1" max="1" width="3.7109375" style="2" customWidth="1"/>
    <col min="2" max="2" width="55.28125" style="2" customWidth="1"/>
    <col min="3" max="15" width="8.421875" style="2" customWidth="1"/>
    <col min="16" max="16" width="13.140625" style="2" customWidth="1"/>
    <col min="17" max="17" width="5.7109375" style="2" customWidth="1"/>
    <col min="18" max="18" width="6.140625" style="2" customWidth="1"/>
    <col min="19" max="20" width="5.00390625" style="2" customWidth="1"/>
    <col min="21" max="21" width="6.7109375" style="2" customWidth="1"/>
    <col min="22" max="22" width="11.421875" style="2" customWidth="1"/>
    <col min="23" max="23" width="4.7109375" style="37" customWidth="1"/>
    <col min="24" max="16384" width="11.421875" style="2" customWidth="1"/>
  </cols>
  <sheetData>
    <row r="1" ht="15" customHeight="1">
      <c r="B1" s="1" t="s">
        <v>6</v>
      </c>
    </row>
    <row r="2" ht="15" customHeight="1"/>
    <row r="3" spans="2:23" ht="61.5" customHeight="1">
      <c r="B3" s="445"/>
      <c r="C3" s="433" t="s">
        <v>157</v>
      </c>
      <c r="D3" s="434"/>
      <c r="E3" s="434"/>
      <c r="F3" s="434"/>
      <c r="G3" s="434"/>
      <c r="H3" s="434"/>
      <c r="I3" s="434"/>
      <c r="J3" s="434"/>
      <c r="K3" s="434"/>
      <c r="L3" s="434"/>
      <c r="M3" s="434"/>
      <c r="N3" s="434"/>
      <c r="O3" s="437"/>
      <c r="P3" s="447" t="s">
        <v>193</v>
      </c>
      <c r="Q3" s="443" t="s">
        <v>194</v>
      </c>
      <c r="R3" s="443"/>
      <c r="S3" s="443" t="s">
        <v>197</v>
      </c>
      <c r="T3" s="444"/>
      <c r="U3" s="444"/>
      <c r="V3" s="444"/>
      <c r="W3" s="2"/>
    </row>
    <row r="4" spans="2:22" s="1" customFormat="1" ht="103.5">
      <c r="B4" s="446"/>
      <c r="C4" s="309" t="s">
        <v>7</v>
      </c>
      <c r="D4" s="309" t="s">
        <v>8</v>
      </c>
      <c r="E4" s="309" t="s">
        <v>9</v>
      </c>
      <c r="F4" s="309" t="s">
        <v>10</v>
      </c>
      <c r="G4" s="309" t="s">
        <v>11</v>
      </c>
      <c r="H4" s="309" t="s">
        <v>39</v>
      </c>
      <c r="I4" s="309" t="s">
        <v>60</v>
      </c>
      <c r="J4" s="309" t="s">
        <v>61</v>
      </c>
      <c r="K4" s="309" t="s">
        <v>95</v>
      </c>
      <c r="L4" s="309" t="s">
        <v>104</v>
      </c>
      <c r="M4" s="309" t="s">
        <v>112</v>
      </c>
      <c r="N4" s="309" t="s">
        <v>145</v>
      </c>
      <c r="O4" s="309" t="s">
        <v>195</v>
      </c>
      <c r="P4" s="448"/>
      <c r="Q4" s="259" t="s">
        <v>146</v>
      </c>
      <c r="R4" s="259" t="s">
        <v>196</v>
      </c>
      <c r="S4" s="310" t="s">
        <v>53</v>
      </c>
      <c r="T4" s="310" t="s">
        <v>242</v>
      </c>
      <c r="U4" s="311" t="s">
        <v>12</v>
      </c>
      <c r="V4" s="310" t="s">
        <v>59</v>
      </c>
    </row>
    <row r="5" spans="2:23" ht="41.25" customHeight="1">
      <c r="B5" s="422" t="s">
        <v>234</v>
      </c>
      <c r="C5" s="312">
        <f aca="true" t="shared" si="0" ref="C5:K5">SUM(C6:C9)</f>
        <v>2705.338411277036</v>
      </c>
      <c r="D5" s="312">
        <f t="shared" si="0"/>
        <v>3012.8496309523266</v>
      </c>
      <c r="E5" s="312">
        <f>SUM(E6:E9)</f>
        <v>3011.7521502887066</v>
      </c>
      <c r="F5" s="312">
        <f t="shared" si="0"/>
        <v>3081.7196077247227</v>
      </c>
      <c r="G5" s="312">
        <f>SUM(G6:G9)</f>
        <v>2946.9290678342186</v>
      </c>
      <c r="H5" s="312">
        <f t="shared" si="0"/>
        <v>2929.1491786854685</v>
      </c>
      <c r="I5" s="312">
        <f>SUM(I6:I9)</f>
        <v>2917.235070980868</v>
      </c>
      <c r="J5" s="312">
        <f t="shared" si="0"/>
        <v>2951.575361704409</v>
      </c>
      <c r="K5" s="294">
        <f t="shared" si="0"/>
        <v>2890.2979463747793</v>
      </c>
      <c r="L5" s="294">
        <f>SUM(L6:L9)</f>
        <v>2970.6115421310465</v>
      </c>
      <c r="M5" s="294">
        <f>SUM(M6:M9)</f>
        <v>3011.9069982513424</v>
      </c>
      <c r="N5" s="294">
        <f>SUM(N6:N9)</f>
        <v>3114.716463912713</v>
      </c>
      <c r="O5" s="294">
        <f>SUM(O6:O9)</f>
        <v>3103.662645834652</v>
      </c>
      <c r="P5" s="313">
        <f>SUM(P6:P9)</f>
        <v>1519.6395722095308</v>
      </c>
      <c r="Q5" s="383">
        <f aca="true" t="shared" si="1" ref="Q5:R15">(N5/M5-1)*100</f>
        <v>3.413434270084026</v>
      </c>
      <c r="R5" s="383">
        <f t="shared" si="1"/>
        <v>-0.35489002630356703</v>
      </c>
      <c r="S5" s="398">
        <v>90.5531936470772</v>
      </c>
      <c r="T5" s="398">
        <v>0</v>
      </c>
      <c r="U5" s="399">
        <v>9.446806352922806</v>
      </c>
      <c r="V5" s="398">
        <v>0</v>
      </c>
      <c r="W5" s="2"/>
    </row>
    <row r="6" spans="2:23" ht="15" customHeight="1">
      <c r="B6" s="20" t="s">
        <v>65</v>
      </c>
      <c r="C6" s="144">
        <v>1739.2974112770355</v>
      </c>
      <c r="D6" s="144">
        <v>2054.185630952327</v>
      </c>
      <c r="E6" s="144">
        <v>2049.8151502887067</v>
      </c>
      <c r="F6" s="144">
        <v>2224.111607724723</v>
      </c>
      <c r="G6" s="144">
        <v>2091.841067834219</v>
      </c>
      <c r="H6" s="144">
        <v>2108.3101786854686</v>
      </c>
      <c r="I6" s="144">
        <v>2109.5730709808677</v>
      </c>
      <c r="J6" s="144">
        <v>2135.0263617044084</v>
      </c>
      <c r="K6" s="314">
        <v>2082.0609463747787</v>
      </c>
      <c r="L6" s="314">
        <v>2173.4105421310464</v>
      </c>
      <c r="M6" s="314">
        <v>2224.8909982513424</v>
      </c>
      <c r="N6" s="314">
        <v>2336.517463912713</v>
      </c>
      <c r="O6" s="314">
        <v>2349.277645834652</v>
      </c>
      <c r="P6" s="315">
        <v>981.1795722095305</v>
      </c>
      <c r="Q6" s="393">
        <f t="shared" si="1"/>
        <v>5.017165593689921</v>
      </c>
      <c r="R6" s="393">
        <f t="shared" si="1"/>
        <v>0.546119689624347</v>
      </c>
      <c r="S6" s="89">
        <v>99.45472600811094</v>
      </c>
      <c r="T6" s="89">
        <v>0</v>
      </c>
      <c r="U6" s="89">
        <v>0.5452739918890624</v>
      </c>
      <c r="V6" s="400">
        <v>0</v>
      </c>
      <c r="W6" s="2"/>
    </row>
    <row r="7" spans="2:23" ht="44.25" customHeight="1">
      <c r="B7" s="18" t="s">
        <v>235</v>
      </c>
      <c r="C7" s="144">
        <v>817.538</v>
      </c>
      <c r="D7" s="144">
        <v>815.622</v>
      </c>
      <c r="E7" s="144">
        <v>818.895</v>
      </c>
      <c r="F7" s="144">
        <v>790.6779999999999</v>
      </c>
      <c r="G7" s="144">
        <v>784.839</v>
      </c>
      <c r="H7" s="144">
        <v>742.732</v>
      </c>
      <c r="I7" s="144">
        <v>730.546</v>
      </c>
      <c r="J7" s="144">
        <v>725.528</v>
      </c>
      <c r="K7" s="314">
        <v>719.36</v>
      </c>
      <c r="L7" s="314">
        <v>709.987</v>
      </c>
      <c r="M7" s="314">
        <v>702.382</v>
      </c>
      <c r="N7" s="314">
        <v>695.862</v>
      </c>
      <c r="O7" s="314">
        <v>674.418</v>
      </c>
      <c r="P7" s="315">
        <v>483.832</v>
      </c>
      <c r="Q7" s="393">
        <f t="shared" si="1"/>
        <v>-0.9282698019026703</v>
      </c>
      <c r="R7" s="393">
        <f t="shared" si="1"/>
        <v>-3.081645498676455</v>
      </c>
      <c r="S7" s="89">
        <v>69.35520700811662</v>
      </c>
      <c r="T7" s="89">
        <v>0</v>
      </c>
      <c r="U7" s="89">
        <v>30.644792991883374</v>
      </c>
      <c r="V7" s="400">
        <v>0</v>
      </c>
      <c r="W7" s="2"/>
    </row>
    <row r="8" spans="2:23" ht="15" customHeight="1">
      <c r="B8" s="18" t="s">
        <v>0</v>
      </c>
      <c r="C8" s="144">
        <v>148.503</v>
      </c>
      <c r="D8" s="144">
        <v>143.042</v>
      </c>
      <c r="E8" s="144">
        <v>143.042</v>
      </c>
      <c r="F8" s="144">
        <v>66.93</v>
      </c>
      <c r="G8" s="144">
        <v>70.249</v>
      </c>
      <c r="H8" s="144">
        <v>70.298</v>
      </c>
      <c r="I8" s="144">
        <v>69.662</v>
      </c>
      <c r="J8" s="144">
        <v>84.005</v>
      </c>
      <c r="K8" s="314">
        <v>82.26</v>
      </c>
      <c r="L8" s="314">
        <v>80.897</v>
      </c>
      <c r="M8" s="314">
        <v>78.47</v>
      </c>
      <c r="N8" s="314">
        <v>74.584</v>
      </c>
      <c r="O8" s="314">
        <v>72.923</v>
      </c>
      <c r="P8" s="315">
        <v>52.92</v>
      </c>
      <c r="Q8" s="393">
        <f t="shared" si="1"/>
        <v>-4.952211036064735</v>
      </c>
      <c r="R8" s="393">
        <f t="shared" si="1"/>
        <v>-2.227019199828384</v>
      </c>
      <c r="S8" s="89">
        <v>2.933230942226732</v>
      </c>
      <c r="T8" s="89">
        <v>0</v>
      </c>
      <c r="U8" s="89">
        <v>97.06676905777327</v>
      </c>
      <c r="V8" s="400">
        <v>0</v>
      </c>
      <c r="W8" s="2"/>
    </row>
    <row r="9" spans="2:23" ht="15" customHeight="1">
      <c r="B9" s="4" t="s">
        <v>67</v>
      </c>
      <c r="C9" s="144">
        <v>0</v>
      </c>
      <c r="D9" s="144">
        <v>0</v>
      </c>
      <c r="E9" s="144">
        <v>0</v>
      </c>
      <c r="F9" s="144">
        <v>0</v>
      </c>
      <c r="G9" s="144">
        <v>0</v>
      </c>
      <c r="H9" s="122">
        <v>7.809</v>
      </c>
      <c r="I9" s="122">
        <v>7.454</v>
      </c>
      <c r="J9" s="122">
        <v>7.016</v>
      </c>
      <c r="K9" s="316">
        <v>6.617</v>
      </c>
      <c r="L9" s="316">
        <v>6.317</v>
      </c>
      <c r="M9" s="316">
        <v>6.164</v>
      </c>
      <c r="N9" s="316">
        <v>7.753</v>
      </c>
      <c r="O9" s="316">
        <v>7.044</v>
      </c>
      <c r="P9" s="317">
        <v>1.708</v>
      </c>
      <c r="Q9" s="393">
        <f t="shared" si="1"/>
        <v>25.77871512005192</v>
      </c>
      <c r="R9" s="393">
        <f t="shared" si="1"/>
        <v>-9.14484715593964</v>
      </c>
      <c r="S9" s="125">
        <v>58.418512208972174</v>
      </c>
      <c r="T9" s="89">
        <v>0</v>
      </c>
      <c r="U9" s="89">
        <v>41.581487791027826</v>
      </c>
      <c r="V9" s="400">
        <v>0</v>
      </c>
      <c r="W9" s="2"/>
    </row>
    <row r="10" spans="2:23" ht="30" customHeight="1">
      <c r="B10" s="422" t="s">
        <v>236</v>
      </c>
      <c r="C10" s="312">
        <f>C11+C14</f>
        <v>4081.8855694545587</v>
      </c>
      <c r="D10" s="312">
        <f aca="true" t="shared" si="2" ref="D10:P10">D11+D14</f>
        <v>4473.665528278631</v>
      </c>
      <c r="E10" s="312">
        <f t="shared" si="2"/>
        <v>4918.828512613317</v>
      </c>
      <c r="F10" s="312">
        <f t="shared" si="2"/>
        <v>6241.812179505044</v>
      </c>
      <c r="G10" s="312">
        <f t="shared" si="2"/>
        <v>6013.275926776364</v>
      </c>
      <c r="H10" s="312">
        <f t="shared" si="2"/>
        <v>6714.62619662926</v>
      </c>
      <c r="I10" s="312">
        <f t="shared" si="2"/>
        <v>6794.815687551868</v>
      </c>
      <c r="J10" s="312">
        <f t="shared" si="2"/>
        <v>7254.414922617405</v>
      </c>
      <c r="K10" s="312">
        <f t="shared" si="2"/>
        <v>7657.574430617029</v>
      </c>
      <c r="L10" s="312">
        <f t="shared" si="2"/>
        <v>8322.935705350425</v>
      </c>
      <c r="M10" s="312">
        <f t="shared" si="2"/>
        <v>9179.2151346377</v>
      </c>
      <c r="N10" s="312">
        <f t="shared" si="2"/>
        <v>9621.676554982516</v>
      </c>
      <c r="O10" s="312">
        <f>O11+O14</f>
        <v>10039.472613954176</v>
      </c>
      <c r="P10" s="312">
        <f t="shared" si="2"/>
        <v>4567.38332592517</v>
      </c>
      <c r="Q10" s="383">
        <f t="shared" si="1"/>
        <v>4.820253298946997</v>
      </c>
      <c r="R10" s="383">
        <f t="shared" si="1"/>
        <v>4.342237619236</v>
      </c>
      <c r="S10" s="398">
        <v>56.13551323238259</v>
      </c>
      <c r="T10" s="398">
        <v>17.52029531084933</v>
      </c>
      <c r="U10" s="397">
        <v>2.057124675946727</v>
      </c>
      <c r="V10" s="397">
        <v>24.287066780821345</v>
      </c>
      <c r="W10" s="2"/>
    </row>
    <row r="11" spans="2:23" ht="15" customHeight="1">
      <c r="B11" s="423" t="s">
        <v>237</v>
      </c>
      <c r="C11" s="318">
        <f>SUM(C12:C13)</f>
        <v>1077.8209920888644</v>
      </c>
      <c r="D11" s="318">
        <f>SUM(D12:D13)</f>
        <v>1244.6751825291365</v>
      </c>
      <c r="E11" s="318">
        <f>SUM(E12:E13)</f>
        <v>1363.0362200265427</v>
      </c>
      <c r="F11" s="318">
        <f>SUM(F12:F13)</f>
        <v>1291.0438556083134</v>
      </c>
      <c r="G11" s="318">
        <f>SUM(G12:G13)</f>
        <v>1335.2627778644635</v>
      </c>
      <c r="H11" s="318">
        <f aca="true" t="shared" si="3" ref="H11:P11">SUM(H12:H13)</f>
        <v>1429.6972282416637</v>
      </c>
      <c r="I11" s="318">
        <f t="shared" si="3"/>
        <v>1447.054498588287</v>
      </c>
      <c r="J11" s="318">
        <f t="shared" si="3"/>
        <v>1509.658324447814</v>
      </c>
      <c r="K11" s="319">
        <f t="shared" si="3"/>
        <v>1519.1149059943887</v>
      </c>
      <c r="L11" s="319">
        <f>SUM(L12:L13)</f>
        <v>1544.1490481904257</v>
      </c>
      <c r="M11" s="319">
        <f>SUM(M12:M13)</f>
        <v>1549.4058284291245</v>
      </c>
      <c r="N11" s="319">
        <f>SUM(N12:N13)</f>
        <v>1593.4156170805354</v>
      </c>
      <c r="O11" s="319">
        <f>SUM(O12:O13)</f>
        <v>1590.99947761041</v>
      </c>
      <c r="P11" s="320">
        <f t="shared" si="3"/>
        <v>1009.7960630228561</v>
      </c>
      <c r="Q11" s="394">
        <f t="shared" si="1"/>
        <v>2.840430043820774</v>
      </c>
      <c r="R11" s="394">
        <f t="shared" si="1"/>
        <v>-0.15163272182259213</v>
      </c>
      <c r="S11" s="401">
        <v>87.25304421189377</v>
      </c>
      <c r="T11" s="401">
        <v>0</v>
      </c>
      <c r="U11" s="401">
        <v>12.746955788106229</v>
      </c>
      <c r="V11" s="401">
        <v>0</v>
      </c>
      <c r="W11" s="2"/>
    </row>
    <row r="12" spans="2:23" ht="15" customHeight="1">
      <c r="B12" s="4" t="s">
        <v>31</v>
      </c>
      <c r="C12" s="122">
        <v>822.2137924431365</v>
      </c>
      <c r="D12" s="122">
        <v>999.2650138180036</v>
      </c>
      <c r="E12" s="122">
        <v>1106.8868550495913</v>
      </c>
      <c r="F12" s="122">
        <v>1031.4472725749083</v>
      </c>
      <c r="G12" s="122">
        <v>1071.9448405153832</v>
      </c>
      <c r="H12" s="122">
        <v>1160.1962728657006</v>
      </c>
      <c r="I12" s="122">
        <v>1175.302382416596</v>
      </c>
      <c r="J12" s="122">
        <v>1242.0251304550707</v>
      </c>
      <c r="K12" s="316">
        <v>1267.5295035564102</v>
      </c>
      <c r="L12" s="316">
        <v>1267.8029004037994</v>
      </c>
      <c r="M12" s="316">
        <v>1280.4528032483079</v>
      </c>
      <c r="N12" s="316">
        <v>1329.3338113940272</v>
      </c>
      <c r="O12" s="316">
        <v>1333.031436392921</v>
      </c>
      <c r="P12" s="317">
        <v>800.4771813305923</v>
      </c>
      <c r="Q12" s="393">
        <f t="shared" si="1"/>
        <v>3.8174783187413075</v>
      </c>
      <c r="R12" s="393">
        <f t="shared" si="1"/>
        <v>0.2781562439171159</v>
      </c>
      <c r="S12" s="89">
        <v>84.78625526275871</v>
      </c>
      <c r="T12" s="89">
        <v>0</v>
      </c>
      <c r="U12" s="89">
        <v>15.213744737241292</v>
      </c>
      <c r="V12" s="400">
        <v>0</v>
      </c>
      <c r="W12" s="2"/>
    </row>
    <row r="13" spans="2:23" ht="15" customHeight="1">
      <c r="B13" s="18" t="s">
        <v>42</v>
      </c>
      <c r="C13" s="122">
        <v>255.6071996457279</v>
      </c>
      <c r="D13" s="122">
        <v>245.4101687111328</v>
      </c>
      <c r="E13" s="122">
        <v>256.1493649769513</v>
      </c>
      <c r="F13" s="122">
        <v>259.5965830334051</v>
      </c>
      <c r="G13" s="122">
        <v>263.31793734908024</v>
      </c>
      <c r="H13" s="122">
        <v>269.500955375963</v>
      </c>
      <c r="I13" s="122">
        <v>271.7521161716912</v>
      </c>
      <c r="J13" s="122">
        <v>267.63319399274343</v>
      </c>
      <c r="K13" s="316">
        <v>251.5854024379785</v>
      </c>
      <c r="L13" s="316">
        <v>276.34614778662615</v>
      </c>
      <c r="M13" s="316">
        <v>268.9530251808167</v>
      </c>
      <c r="N13" s="316">
        <v>264.0818056865083</v>
      </c>
      <c r="O13" s="316">
        <v>257.968041217489</v>
      </c>
      <c r="P13" s="317">
        <v>209.3188816922637</v>
      </c>
      <c r="Q13" s="393">
        <f t="shared" si="1"/>
        <v>-1.8111785472699204</v>
      </c>
      <c r="R13" s="393">
        <f t="shared" si="1"/>
        <v>-2.3151024937617115</v>
      </c>
      <c r="S13" s="125">
        <v>100</v>
      </c>
      <c r="T13" s="89">
        <v>0</v>
      </c>
      <c r="U13" s="89">
        <v>0</v>
      </c>
      <c r="V13" s="400">
        <v>0</v>
      </c>
      <c r="W13" s="2"/>
    </row>
    <row r="14" spans="2:23" ht="15" customHeight="1">
      <c r="B14" s="423" t="s">
        <v>243</v>
      </c>
      <c r="C14" s="318">
        <f>C15+C17+C18+C19</f>
        <v>3004.0645773656943</v>
      </c>
      <c r="D14" s="318">
        <f aca="true" t="shared" si="4" ref="D14:P14">D15+D17+D18+D19</f>
        <v>3228.990345749495</v>
      </c>
      <c r="E14" s="318">
        <f t="shared" si="4"/>
        <v>3555.7922925867742</v>
      </c>
      <c r="F14" s="318">
        <f t="shared" si="4"/>
        <v>4950.76832389673</v>
      </c>
      <c r="G14" s="318">
        <f t="shared" si="4"/>
        <v>4678.0131489119</v>
      </c>
      <c r="H14" s="318">
        <f t="shared" si="4"/>
        <v>5284.928968387597</v>
      </c>
      <c r="I14" s="318">
        <f t="shared" si="4"/>
        <v>5347.761188963581</v>
      </c>
      <c r="J14" s="318">
        <f t="shared" si="4"/>
        <v>5744.756598169591</v>
      </c>
      <c r="K14" s="319">
        <f t="shared" si="4"/>
        <v>6138.45952462264</v>
      </c>
      <c r="L14" s="319">
        <f t="shared" si="4"/>
        <v>6778.786657159998</v>
      </c>
      <c r="M14" s="319">
        <f t="shared" si="4"/>
        <v>7629.8093062085745</v>
      </c>
      <c r="N14" s="319">
        <f t="shared" si="4"/>
        <v>8028.2609379019805</v>
      </c>
      <c r="O14" s="319">
        <f>O15+O17+O18+O19</f>
        <v>8448.473136343766</v>
      </c>
      <c r="P14" s="320">
        <f t="shared" si="4"/>
        <v>3557.587262902314</v>
      </c>
      <c r="Q14" s="394">
        <f t="shared" si="1"/>
        <v>5.2223013145187736</v>
      </c>
      <c r="R14" s="394">
        <f t="shared" si="1"/>
        <v>5.234162188948477</v>
      </c>
      <c r="S14" s="401">
        <v>50.16408022176102</v>
      </c>
      <c r="T14" s="401">
        <v>20.882428053448034</v>
      </c>
      <c r="U14" s="401">
        <v>0.005753362999406068</v>
      </c>
      <c r="V14" s="401">
        <v>28.947738361791536</v>
      </c>
      <c r="W14" s="2"/>
    </row>
    <row r="15" spans="2:23" ht="14.25" customHeight="1">
      <c r="B15" s="4" t="s">
        <v>239</v>
      </c>
      <c r="C15" s="122">
        <v>101.839</v>
      </c>
      <c r="D15" s="122">
        <v>202.293</v>
      </c>
      <c r="E15" s="122">
        <v>358.4726785411795</v>
      </c>
      <c r="F15" s="122">
        <v>617.6868214634941</v>
      </c>
      <c r="G15" s="122">
        <v>543.9444749338428</v>
      </c>
      <c r="H15" s="122">
        <v>692.2655487571091</v>
      </c>
      <c r="I15" s="122">
        <v>970.7780848508032</v>
      </c>
      <c r="J15" s="122">
        <v>1216.2581872054034</v>
      </c>
      <c r="K15" s="316">
        <v>1608.640952219324</v>
      </c>
      <c r="L15" s="316">
        <v>1849.7035096019745</v>
      </c>
      <c r="M15" s="316">
        <v>2086.611</v>
      </c>
      <c r="N15" s="316">
        <v>2343.311</v>
      </c>
      <c r="O15" s="316">
        <v>2557.67</v>
      </c>
      <c r="P15" s="317">
        <v>1185.659</v>
      </c>
      <c r="Q15" s="393">
        <f t="shared" si="1"/>
        <v>12.302245123791655</v>
      </c>
      <c r="R15" s="393">
        <f t="shared" si="1"/>
        <v>9.147697424712288</v>
      </c>
      <c r="S15" s="400">
        <v>0</v>
      </c>
      <c r="T15" s="400">
        <v>0</v>
      </c>
      <c r="U15" s="400">
        <v>0</v>
      </c>
      <c r="V15" s="125">
        <v>100</v>
      </c>
      <c r="W15" s="2"/>
    </row>
    <row r="16" spans="2:23" ht="14.25" customHeight="1">
      <c r="B16" s="4" t="s">
        <v>88</v>
      </c>
      <c r="C16" s="321" t="s">
        <v>5</v>
      </c>
      <c r="D16" s="321" t="s">
        <v>5</v>
      </c>
      <c r="E16" s="321" t="s">
        <v>5</v>
      </c>
      <c r="F16" s="321" t="s">
        <v>5</v>
      </c>
      <c r="G16" s="321" t="s">
        <v>5</v>
      </c>
      <c r="H16" s="321" t="s">
        <v>5</v>
      </c>
      <c r="I16" s="321" t="s">
        <v>5</v>
      </c>
      <c r="J16" s="321" t="s">
        <v>5</v>
      </c>
      <c r="K16" s="322" t="s">
        <v>5</v>
      </c>
      <c r="L16" s="322" t="s">
        <v>5</v>
      </c>
      <c r="M16" s="322" t="s">
        <v>5</v>
      </c>
      <c r="N16" s="322" t="s">
        <v>5</v>
      </c>
      <c r="O16" s="322" t="s">
        <v>5</v>
      </c>
      <c r="P16" s="323" t="s">
        <v>5</v>
      </c>
      <c r="Q16" s="395" t="s">
        <v>5</v>
      </c>
      <c r="R16" s="395" t="s">
        <v>5</v>
      </c>
      <c r="S16" s="402"/>
      <c r="T16" s="402"/>
      <c r="U16" s="402"/>
      <c r="V16" s="402"/>
      <c r="W16" s="2"/>
    </row>
    <row r="17" spans="2:23" ht="14.25" customHeight="1">
      <c r="B17" s="4" t="s">
        <v>89</v>
      </c>
      <c r="C17" s="324">
        <v>237.89935486196475</v>
      </c>
      <c r="D17" s="324">
        <v>215.23157481681295</v>
      </c>
      <c r="E17" s="324">
        <v>243.290534414416</v>
      </c>
      <c r="F17" s="324">
        <v>293.107620522728</v>
      </c>
      <c r="G17" s="324">
        <v>157.15449430673058</v>
      </c>
      <c r="H17" s="324">
        <v>102.59841702958244</v>
      </c>
      <c r="I17" s="324">
        <v>122.03908511547804</v>
      </c>
      <c r="J17" s="324">
        <v>217.79362343478036</v>
      </c>
      <c r="K17" s="324">
        <v>283.9963091446445</v>
      </c>
      <c r="L17" s="324">
        <v>285.4130946834401</v>
      </c>
      <c r="M17" s="324">
        <v>244.94901112870292</v>
      </c>
      <c r="N17" s="324">
        <v>225.2929379019802</v>
      </c>
      <c r="O17" s="324">
        <v>246.4412271090832</v>
      </c>
      <c r="P17" s="325">
        <v>93.02514297026124</v>
      </c>
      <c r="Q17" s="393">
        <f aca="true" t="shared" si="5" ref="Q17:R20">(N17/M17-1)*100</f>
        <v>-8.02455708481913</v>
      </c>
      <c r="R17" s="393">
        <f t="shared" si="5"/>
        <v>9.38701825456425</v>
      </c>
      <c r="S17" s="89">
        <v>79.29972975770832</v>
      </c>
      <c r="T17" s="89">
        <v>20.700270242291676</v>
      </c>
      <c r="U17" s="89">
        <v>0</v>
      </c>
      <c r="V17" s="400">
        <v>0</v>
      </c>
      <c r="W17" s="2"/>
    </row>
    <row r="18" spans="2:23" ht="14.25" customHeight="1">
      <c r="B18" s="4" t="s">
        <v>147</v>
      </c>
      <c r="C18" s="324">
        <v>2663.21522250373</v>
      </c>
      <c r="D18" s="324">
        <v>2747.337770932682</v>
      </c>
      <c r="E18" s="324">
        <v>2869.3165087124567</v>
      </c>
      <c r="F18" s="324">
        <v>3922.893698218457</v>
      </c>
      <c r="G18" s="324">
        <v>3823.238039491177</v>
      </c>
      <c r="H18" s="324">
        <v>4293.247806542308</v>
      </c>
      <c r="I18" s="324">
        <v>4091.584264822407</v>
      </c>
      <c r="J18" s="324">
        <v>4170.130811745603</v>
      </c>
      <c r="K18" s="324">
        <v>4135.463091183297</v>
      </c>
      <c r="L18" s="324">
        <v>4525.874490957885</v>
      </c>
      <c r="M18" s="324">
        <v>5179.289295079871</v>
      </c>
      <c r="N18" s="324">
        <v>5301.015</v>
      </c>
      <c r="O18" s="324">
        <v>5482.047909234682</v>
      </c>
      <c r="P18" s="325">
        <v>2194.1081199320524</v>
      </c>
      <c r="Q18" s="393">
        <f t="shared" si="5"/>
        <v>2.350239540312282</v>
      </c>
      <c r="R18" s="393">
        <f t="shared" si="5"/>
        <v>3.415061252131557</v>
      </c>
      <c r="S18" s="89">
        <v>71.73351955954853</v>
      </c>
      <c r="T18" s="89">
        <v>28.257779312553687</v>
      </c>
      <c r="U18" s="89">
        <v>0.008701127897778466</v>
      </c>
      <c r="V18" s="400">
        <v>0</v>
      </c>
      <c r="W18" s="2"/>
    </row>
    <row r="19" spans="2:23" ht="14.25" customHeight="1">
      <c r="B19" s="4" t="s">
        <v>66</v>
      </c>
      <c r="C19" s="122">
        <v>1.111</v>
      </c>
      <c r="D19" s="122">
        <v>64.12799999999999</v>
      </c>
      <c r="E19" s="122">
        <v>84.7125709187219</v>
      </c>
      <c r="F19" s="122">
        <v>117.08018369205129</v>
      </c>
      <c r="G19" s="122">
        <v>153.67614018014987</v>
      </c>
      <c r="H19" s="122">
        <v>196.8171960585967</v>
      </c>
      <c r="I19" s="122">
        <v>163.35975417489271</v>
      </c>
      <c r="J19" s="122">
        <v>140.5739757838045</v>
      </c>
      <c r="K19" s="316">
        <v>110.35917207537364</v>
      </c>
      <c r="L19" s="316">
        <v>117.79556191669798</v>
      </c>
      <c r="M19" s="316">
        <v>118.96</v>
      </c>
      <c r="N19" s="316">
        <v>158.642</v>
      </c>
      <c r="O19" s="316">
        <v>162.314</v>
      </c>
      <c r="P19" s="317">
        <v>84.795</v>
      </c>
      <c r="Q19" s="396">
        <f t="shared" si="5"/>
        <v>33.35743106926699</v>
      </c>
      <c r="R19" s="396">
        <f t="shared" si="5"/>
        <v>2.3146455541407596</v>
      </c>
      <c r="S19" s="89">
        <v>51.065835356161514</v>
      </c>
      <c r="T19" s="89">
        <v>48.934164643838486</v>
      </c>
      <c r="U19" s="89">
        <v>0</v>
      </c>
      <c r="V19" s="400">
        <v>0</v>
      </c>
      <c r="W19" s="2"/>
    </row>
    <row r="20" spans="2:23" ht="12.75" customHeight="1">
      <c r="B20" s="422" t="s">
        <v>155</v>
      </c>
      <c r="C20" s="312">
        <f>C10+C5</f>
        <v>6787.223980731595</v>
      </c>
      <c r="D20" s="312">
        <f aca="true" t="shared" si="6" ref="D20:P20">D10+D5</f>
        <v>7486.515159230958</v>
      </c>
      <c r="E20" s="312">
        <f t="shared" si="6"/>
        <v>7930.5806629020235</v>
      </c>
      <c r="F20" s="312">
        <f t="shared" si="6"/>
        <v>9323.531787229767</v>
      </c>
      <c r="G20" s="312">
        <f t="shared" si="6"/>
        <v>8960.204994610584</v>
      </c>
      <c r="H20" s="312">
        <f t="shared" si="6"/>
        <v>9643.77537531473</v>
      </c>
      <c r="I20" s="312">
        <f t="shared" si="6"/>
        <v>9712.050758532736</v>
      </c>
      <c r="J20" s="312">
        <f t="shared" si="6"/>
        <v>10205.990284321813</v>
      </c>
      <c r="K20" s="312">
        <f t="shared" si="6"/>
        <v>10547.872376991809</v>
      </c>
      <c r="L20" s="312">
        <f t="shared" si="6"/>
        <v>11293.54724748147</v>
      </c>
      <c r="M20" s="312">
        <f t="shared" si="6"/>
        <v>12191.122132889042</v>
      </c>
      <c r="N20" s="312">
        <f t="shared" si="6"/>
        <v>12736.393018895229</v>
      </c>
      <c r="O20" s="312">
        <f>O10+O5</f>
        <v>13143.135259788829</v>
      </c>
      <c r="P20" s="312">
        <f t="shared" si="6"/>
        <v>6087.022898134701</v>
      </c>
      <c r="Q20" s="383">
        <f t="shared" si="5"/>
        <v>4.472688240364375</v>
      </c>
      <c r="R20" s="383">
        <f t="shared" si="5"/>
        <v>3.193543417592193</v>
      </c>
      <c r="S20" s="398">
        <v>64.36170050579105</v>
      </c>
      <c r="T20" s="398">
        <v>13.33276063169842</v>
      </c>
      <c r="U20" s="397">
        <v>3.8233362460828286</v>
      </c>
      <c r="V20" s="397">
        <v>18.482202616427692</v>
      </c>
      <c r="W20" s="2"/>
    </row>
    <row r="21" spans="2:21" ht="22.5" customHeight="1">
      <c r="B21" s="14"/>
      <c r="C21" s="14"/>
      <c r="D21" s="14"/>
      <c r="E21" s="14"/>
      <c r="F21" s="14"/>
      <c r="G21" s="14"/>
      <c r="H21" s="14"/>
      <c r="I21" s="14"/>
      <c r="J21" s="14"/>
      <c r="K21" s="14"/>
      <c r="L21" s="14"/>
      <c r="M21" s="14"/>
      <c r="N21" s="14"/>
      <c r="O21" s="14"/>
      <c r="P21" s="14"/>
      <c r="Q21" s="14"/>
      <c r="R21" s="14"/>
      <c r="S21" s="14"/>
      <c r="T21" s="14"/>
      <c r="U21" s="14"/>
    </row>
    <row r="24" spans="16:18" ht="11.25">
      <c r="P24" s="23"/>
      <c r="Q24" s="23"/>
      <c r="R24" s="23"/>
    </row>
    <row r="26" spans="16:18" ht="11.25">
      <c r="P26" s="23"/>
      <c r="Q26" s="23"/>
      <c r="R26" s="23"/>
    </row>
    <row r="27" spans="16:21" ht="11.25">
      <c r="P27" s="60"/>
      <c r="Q27" s="60"/>
      <c r="U27" s="61"/>
    </row>
    <row r="29" spans="2:17" ht="11.25">
      <c r="B29" s="4"/>
      <c r="C29" s="16"/>
      <c r="D29" s="16"/>
      <c r="E29" s="16"/>
      <c r="F29" s="16"/>
      <c r="G29" s="16"/>
      <c r="H29" s="16"/>
      <c r="I29" s="16"/>
      <c r="J29" s="16"/>
      <c r="K29" s="16"/>
      <c r="L29" s="16"/>
      <c r="M29" s="16"/>
      <c r="N29" s="16"/>
      <c r="O29" s="16"/>
      <c r="P29" s="4"/>
      <c r="Q29" s="4"/>
    </row>
    <row r="30" spans="2:23" ht="11.25">
      <c r="B30" s="4"/>
      <c r="C30" s="4"/>
      <c r="D30" s="7"/>
      <c r="E30" s="7"/>
      <c r="F30" s="85"/>
      <c r="G30" s="85"/>
      <c r="H30" s="85"/>
      <c r="I30" s="85"/>
      <c r="J30" s="85"/>
      <c r="K30" s="85"/>
      <c r="L30" s="85"/>
      <c r="M30" s="85"/>
      <c r="N30" s="85"/>
      <c r="O30" s="85"/>
      <c r="P30" s="15"/>
      <c r="Q30" s="15"/>
      <c r="T30" s="37"/>
      <c r="W30" s="2"/>
    </row>
    <row r="31" spans="2:17" ht="11.25">
      <c r="B31" s="24"/>
      <c r="C31" s="24"/>
      <c r="D31" s="48"/>
      <c r="E31" s="48"/>
      <c r="F31" s="62"/>
      <c r="G31" s="62"/>
      <c r="H31" s="62"/>
      <c r="I31" s="31"/>
      <c r="J31" s="31"/>
      <c r="K31" s="85"/>
      <c r="L31" s="85"/>
      <c r="M31" s="85"/>
      <c r="N31" s="85"/>
      <c r="O31" s="85"/>
      <c r="P31" s="31"/>
      <c r="Q31" s="31"/>
    </row>
    <row r="32" spans="2:17" ht="12.75">
      <c r="B32" s="20"/>
      <c r="C32" s="4"/>
      <c r="D32" s="87"/>
      <c r="E32" s="87"/>
      <c r="F32" s="87"/>
      <c r="G32" s="87"/>
      <c r="H32" s="87"/>
      <c r="I32" s="87"/>
      <c r="J32" s="87"/>
      <c r="K32" s="87"/>
      <c r="L32" s="87"/>
      <c r="M32" s="87"/>
      <c r="N32" s="87"/>
      <c r="O32" s="87"/>
      <c r="P32" s="31"/>
      <c r="Q32" s="34"/>
    </row>
    <row r="33" spans="2:17" ht="11.25">
      <c r="B33" s="20"/>
      <c r="C33" s="4"/>
      <c r="D33" s="34"/>
      <c r="E33" s="34"/>
      <c r="F33" s="34"/>
      <c r="G33" s="34"/>
      <c r="H33" s="34"/>
      <c r="I33" s="34"/>
      <c r="J33" s="34"/>
      <c r="K33" s="34"/>
      <c r="L33" s="34"/>
      <c r="M33" s="34"/>
      <c r="N33" s="34"/>
      <c r="O33" s="34"/>
      <c r="P33" s="31"/>
      <c r="Q33" s="34"/>
    </row>
    <row r="34" spans="2:17" ht="11.25">
      <c r="B34" s="20"/>
      <c r="C34" s="21"/>
      <c r="D34" s="57"/>
      <c r="E34" s="57"/>
      <c r="F34" s="34"/>
      <c r="G34" s="34"/>
      <c r="H34" s="62"/>
      <c r="I34" s="31"/>
      <c r="J34" s="31"/>
      <c r="K34" s="85"/>
      <c r="L34" s="85"/>
      <c r="M34" s="85"/>
      <c r="N34" s="85"/>
      <c r="O34" s="85"/>
      <c r="P34" s="31"/>
      <c r="Q34" s="34"/>
    </row>
    <row r="35" spans="2:17" ht="11.25">
      <c r="B35" s="20"/>
      <c r="C35" s="4"/>
      <c r="D35" s="4"/>
      <c r="E35" s="47"/>
      <c r="F35" s="47"/>
      <c r="G35" s="47"/>
      <c r="H35" s="47"/>
      <c r="I35" s="47"/>
      <c r="J35" s="47"/>
      <c r="K35" s="85"/>
      <c r="L35" s="85"/>
      <c r="M35" s="85"/>
      <c r="N35" s="85"/>
      <c r="O35" s="85"/>
      <c r="P35" s="31"/>
      <c r="Q35" s="47"/>
    </row>
    <row r="36" spans="2:17" ht="11.25">
      <c r="B36" s="24"/>
      <c r="D36" s="4"/>
      <c r="E36" s="4"/>
      <c r="F36" s="4"/>
      <c r="G36" s="4"/>
      <c r="H36" s="4"/>
      <c r="I36" s="4"/>
      <c r="J36" s="4"/>
      <c r="K36" s="85"/>
      <c r="L36" s="85"/>
      <c r="M36" s="85"/>
      <c r="N36" s="85"/>
      <c r="O36" s="85"/>
      <c r="P36" s="31"/>
      <c r="Q36" s="4"/>
    </row>
    <row r="37" spans="2:17" ht="11.25">
      <c r="B37" s="49"/>
      <c r="D37" s="34"/>
      <c r="E37" s="34"/>
      <c r="F37" s="34"/>
      <c r="G37" s="34"/>
      <c r="H37" s="34"/>
      <c r="I37" s="34"/>
      <c r="J37" s="34"/>
      <c r="K37" s="85"/>
      <c r="L37" s="85"/>
      <c r="M37" s="85"/>
      <c r="N37" s="85"/>
      <c r="O37" s="85"/>
      <c r="P37" s="31"/>
      <c r="Q37" s="34"/>
    </row>
    <row r="38" spans="2:17" ht="11.25">
      <c r="B38" s="20"/>
      <c r="D38" s="4"/>
      <c r="E38" s="47"/>
      <c r="F38" s="47"/>
      <c r="G38" s="47"/>
      <c r="H38" s="47"/>
      <c r="I38" s="47"/>
      <c r="J38" s="47"/>
      <c r="K38" s="85"/>
      <c r="L38" s="85"/>
      <c r="M38" s="85"/>
      <c r="N38" s="85"/>
      <c r="O38" s="85"/>
      <c r="P38" s="31"/>
      <c r="Q38" s="47"/>
    </row>
    <row r="39" spans="2:17" ht="11.25">
      <c r="B39" s="20"/>
      <c r="D39" s="4"/>
      <c r="E39" s="4"/>
      <c r="F39" s="4"/>
      <c r="G39" s="4"/>
      <c r="H39" s="4"/>
      <c r="I39" s="4"/>
      <c r="J39" s="4"/>
      <c r="K39" s="85"/>
      <c r="L39" s="85"/>
      <c r="M39" s="85"/>
      <c r="N39" s="85"/>
      <c r="O39" s="85"/>
      <c r="P39" s="31"/>
      <c r="Q39" s="4"/>
    </row>
    <row r="40" spans="2:17" ht="11.25">
      <c r="B40" s="49"/>
      <c r="D40" s="23"/>
      <c r="E40" s="23"/>
      <c r="F40" s="23"/>
      <c r="G40" s="63"/>
      <c r="H40" s="63"/>
      <c r="I40" s="63"/>
      <c r="J40" s="63"/>
      <c r="K40" s="85"/>
      <c r="L40" s="85"/>
      <c r="M40" s="85"/>
      <c r="N40" s="85"/>
      <c r="O40" s="85"/>
      <c r="P40" s="31"/>
      <c r="Q40" s="64"/>
    </row>
    <row r="41" spans="2:17" ht="11.25">
      <c r="B41" s="20"/>
      <c r="D41" s="16"/>
      <c r="E41" s="23"/>
      <c r="F41" s="16"/>
      <c r="G41" s="47"/>
      <c r="H41" s="47"/>
      <c r="I41" s="47"/>
      <c r="J41" s="47"/>
      <c r="K41" s="85"/>
      <c r="L41" s="85"/>
      <c r="M41" s="85"/>
      <c r="N41" s="85"/>
      <c r="O41" s="85"/>
      <c r="P41" s="31"/>
      <c r="Q41" s="47"/>
    </row>
    <row r="42" spans="2:17" ht="11.25">
      <c r="B42" s="20"/>
      <c r="D42" s="16"/>
      <c r="E42" s="23"/>
      <c r="F42" s="65"/>
      <c r="G42" s="47"/>
      <c r="H42" s="47"/>
      <c r="I42" s="47"/>
      <c r="J42" s="47"/>
      <c r="K42" s="85"/>
      <c r="L42" s="85"/>
      <c r="M42" s="85"/>
      <c r="N42" s="85"/>
      <c r="O42" s="85"/>
      <c r="P42" s="31"/>
      <c r="Q42" s="66"/>
    </row>
    <row r="43" spans="2:17" ht="11.25">
      <c r="B43" s="20"/>
      <c r="D43" s="16"/>
      <c r="E43" s="23"/>
      <c r="F43" s="65"/>
      <c r="G43" s="47"/>
      <c r="H43" s="47"/>
      <c r="I43" s="47"/>
      <c r="J43" s="47"/>
      <c r="K43" s="85"/>
      <c r="L43" s="85"/>
      <c r="M43" s="85"/>
      <c r="N43" s="85"/>
      <c r="O43" s="85"/>
      <c r="P43" s="31"/>
      <c r="Q43" s="66"/>
    </row>
    <row r="44" spans="2:17" ht="11.25">
      <c r="B44" s="20"/>
      <c r="D44" s="16"/>
      <c r="E44" s="23"/>
      <c r="F44" s="16"/>
      <c r="G44" s="67"/>
      <c r="H44" s="67"/>
      <c r="I44" s="67"/>
      <c r="J44" s="67"/>
      <c r="K44" s="85"/>
      <c r="L44" s="85"/>
      <c r="M44" s="85"/>
      <c r="N44" s="85"/>
      <c r="O44" s="85"/>
      <c r="P44" s="31"/>
      <c r="Q44" s="68"/>
    </row>
    <row r="45" spans="2:17" ht="11.25">
      <c r="B45" s="20"/>
      <c r="G45" s="67"/>
      <c r="H45" s="67"/>
      <c r="I45" s="67"/>
      <c r="J45" s="67"/>
      <c r="K45" s="85"/>
      <c r="L45" s="85"/>
      <c r="M45" s="85"/>
      <c r="N45" s="85"/>
      <c r="O45" s="85"/>
      <c r="P45" s="31"/>
      <c r="Q45" s="68"/>
    </row>
    <row r="46" spans="2:17" ht="11.25">
      <c r="B46" s="4"/>
      <c r="G46" s="4"/>
      <c r="H46" s="4"/>
      <c r="I46" s="4"/>
      <c r="J46" s="4"/>
      <c r="K46" s="85"/>
      <c r="L46" s="85"/>
      <c r="M46" s="85"/>
      <c r="N46" s="85"/>
      <c r="O46" s="85"/>
      <c r="P46" s="31"/>
      <c r="Q46" s="4"/>
    </row>
    <row r="47" spans="2:17" ht="11.25">
      <c r="B47" s="4"/>
      <c r="D47" s="23"/>
      <c r="E47" s="23"/>
      <c r="F47" s="16"/>
      <c r="G47" s="4"/>
      <c r="H47" s="4"/>
      <c r="I47" s="4"/>
      <c r="J47" s="4"/>
      <c r="K47" s="85"/>
      <c r="L47" s="85"/>
      <c r="M47" s="85"/>
      <c r="N47" s="85"/>
      <c r="O47" s="85"/>
      <c r="P47" s="31"/>
      <c r="Q47" s="4"/>
    </row>
    <row r="48" spans="2:17" ht="11.25">
      <c r="B48" s="4"/>
      <c r="D48" s="16"/>
      <c r="E48" s="23"/>
      <c r="F48" s="16"/>
      <c r="G48" s="4"/>
      <c r="H48" s="4"/>
      <c r="I48" s="4"/>
      <c r="J48" s="4"/>
      <c r="K48" s="4"/>
      <c r="L48" s="4"/>
      <c r="M48" s="4"/>
      <c r="N48" s="4"/>
      <c r="O48" s="4"/>
      <c r="P48" s="4"/>
      <c r="Q48" s="4"/>
    </row>
    <row r="49" spans="4:6" ht="11.25">
      <c r="D49" s="16"/>
      <c r="E49" s="23"/>
      <c r="F49" s="16"/>
    </row>
    <row r="50" spans="4:6" ht="11.25">
      <c r="D50" s="16"/>
      <c r="E50" s="23"/>
      <c r="F50" s="23"/>
    </row>
    <row r="51" spans="4:6" ht="11.25">
      <c r="D51" s="16"/>
      <c r="E51" s="23"/>
      <c r="F51" s="23"/>
    </row>
    <row r="52" spans="4:6" ht="11.25">
      <c r="D52" s="23"/>
      <c r="E52" s="23"/>
      <c r="F52" s="23"/>
    </row>
    <row r="53" spans="4:6" ht="11.25">
      <c r="D53" s="23"/>
      <c r="E53" s="23"/>
      <c r="F53" s="23"/>
    </row>
  </sheetData>
  <sheetProtection/>
  <mergeCells count="5">
    <mergeCell ref="S3:V3"/>
    <mergeCell ref="B3:B4"/>
    <mergeCell ref="C3:O3"/>
    <mergeCell ref="P3:P4"/>
    <mergeCell ref="Q3:R3"/>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AD25"/>
  <sheetViews>
    <sheetView zoomScalePageLayoutView="0" workbookViewId="0" topLeftCell="A1">
      <selection activeCell="A1" sqref="A1"/>
    </sheetView>
  </sheetViews>
  <sheetFormatPr defaultColWidth="11.421875" defaultRowHeight="12.75"/>
  <cols>
    <col min="1" max="1" width="3.7109375" style="2" customWidth="1"/>
    <col min="2" max="2" width="42.140625" style="2" customWidth="1"/>
    <col min="3" max="13" width="9.7109375" style="2" customWidth="1"/>
    <col min="14" max="17" width="8.140625" style="2" customWidth="1"/>
    <col min="18" max="26" width="7.140625" style="2" customWidth="1"/>
    <col min="27" max="30" width="8.140625" style="2" customWidth="1"/>
    <col min="31" max="16384" width="11.421875" style="2" customWidth="1"/>
  </cols>
  <sheetData>
    <row r="1" ht="11.25">
      <c r="B1" s="1" t="s">
        <v>15</v>
      </c>
    </row>
    <row r="2" ht="18.75" customHeight="1"/>
    <row r="3" spans="2:30" ht="54.75" customHeight="1">
      <c r="B3" s="426"/>
      <c r="C3" s="449" t="s">
        <v>198</v>
      </c>
      <c r="D3" s="450"/>
      <c r="E3" s="450"/>
      <c r="F3" s="450"/>
      <c r="G3" s="450"/>
      <c r="H3" s="450"/>
      <c r="I3" s="450"/>
      <c r="J3" s="450"/>
      <c r="K3" s="450"/>
      <c r="L3" s="450"/>
      <c r="M3" s="451"/>
      <c r="N3" s="433" t="s">
        <v>97</v>
      </c>
      <c r="O3" s="434"/>
      <c r="P3" s="434"/>
      <c r="Q3" s="455"/>
      <c r="R3" s="456" t="s">
        <v>218</v>
      </c>
      <c r="S3" s="457"/>
      <c r="T3" s="457"/>
      <c r="U3" s="457"/>
      <c r="V3" s="457"/>
      <c r="W3" s="457"/>
      <c r="X3" s="457"/>
      <c r="Y3" s="457"/>
      <c r="Z3" s="458"/>
      <c r="AA3" s="433" t="s">
        <v>199</v>
      </c>
      <c r="AB3" s="434"/>
      <c r="AC3" s="434"/>
      <c r="AD3" s="455"/>
    </row>
    <row r="4" spans="2:30" ht="24" customHeight="1">
      <c r="B4" s="436"/>
      <c r="C4" s="452"/>
      <c r="D4" s="453"/>
      <c r="E4" s="453"/>
      <c r="F4" s="453"/>
      <c r="G4" s="453"/>
      <c r="H4" s="453"/>
      <c r="I4" s="453"/>
      <c r="J4" s="453"/>
      <c r="K4" s="453"/>
      <c r="L4" s="453"/>
      <c r="M4" s="454"/>
      <c r="N4" s="433" t="s">
        <v>98</v>
      </c>
      <c r="O4" s="462"/>
      <c r="P4" s="463" t="s">
        <v>99</v>
      </c>
      <c r="Q4" s="455"/>
      <c r="R4" s="459"/>
      <c r="S4" s="460"/>
      <c r="T4" s="460"/>
      <c r="U4" s="460"/>
      <c r="V4" s="460"/>
      <c r="W4" s="460"/>
      <c r="X4" s="460"/>
      <c r="Y4" s="460"/>
      <c r="Z4" s="461"/>
      <c r="AA4" s="433" t="s">
        <v>98</v>
      </c>
      <c r="AB4" s="462"/>
      <c r="AC4" s="463" t="s">
        <v>99</v>
      </c>
      <c r="AD4" s="455"/>
    </row>
    <row r="5" spans="2:30" ht="28.5" customHeight="1">
      <c r="B5" s="436"/>
      <c r="C5" s="326">
        <v>2007</v>
      </c>
      <c r="D5" s="326">
        <v>2008</v>
      </c>
      <c r="E5" s="326">
        <v>2009</v>
      </c>
      <c r="F5" s="326">
        <v>2010</v>
      </c>
      <c r="G5" s="326">
        <v>2011</v>
      </c>
      <c r="H5" s="326">
        <v>2012</v>
      </c>
      <c r="I5" s="326">
        <v>2013</v>
      </c>
      <c r="J5" s="326">
        <v>2014</v>
      </c>
      <c r="K5" s="326">
        <v>2015</v>
      </c>
      <c r="L5" s="326">
        <v>2016</v>
      </c>
      <c r="M5" s="326">
        <v>2017</v>
      </c>
      <c r="N5" s="327" t="s">
        <v>146</v>
      </c>
      <c r="O5" s="327" t="s">
        <v>196</v>
      </c>
      <c r="P5" s="327" t="s">
        <v>146</v>
      </c>
      <c r="Q5" s="327" t="s">
        <v>196</v>
      </c>
      <c r="R5" s="328">
        <v>2009</v>
      </c>
      <c r="S5" s="328">
        <v>2010</v>
      </c>
      <c r="T5" s="328">
        <v>2011</v>
      </c>
      <c r="U5" s="328">
        <v>2012</v>
      </c>
      <c r="V5" s="328">
        <v>2013</v>
      </c>
      <c r="W5" s="328">
        <v>2014</v>
      </c>
      <c r="X5" s="328">
        <v>2015</v>
      </c>
      <c r="Y5" s="328">
        <v>2016</v>
      </c>
      <c r="Z5" s="328">
        <v>2017</v>
      </c>
      <c r="AA5" s="327" t="s">
        <v>146</v>
      </c>
      <c r="AB5" s="327" t="s">
        <v>196</v>
      </c>
      <c r="AC5" s="327" t="s">
        <v>146</v>
      </c>
      <c r="AD5" s="327" t="s">
        <v>196</v>
      </c>
    </row>
    <row r="6" spans="2:30" ht="39" customHeight="1">
      <c r="B6" s="422" t="s">
        <v>234</v>
      </c>
      <c r="C6" s="329">
        <v>707.2899278456387</v>
      </c>
      <c r="D6" s="329">
        <v>670.9971361759805</v>
      </c>
      <c r="E6" s="329">
        <v>682.9470789808988</v>
      </c>
      <c r="F6" s="329">
        <v>703.4533426203412</v>
      </c>
      <c r="G6" s="329">
        <v>691.2447695044104</v>
      </c>
      <c r="H6" s="329">
        <v>730.9167539994146</v>
      </c>
      <c r="I6" s="329">
        <v>821.8592061798211</v>
      </c>
      <c r="J6" s="329">
        <v>907.9778240095573</v>
      </c>
      <c r="K6" s="329">
        <v>934.4504563538972</v>
      </c>
      <c r="L6" s="329">
        <v>955.9490258497906</v>
      </c>
      <c r="M6" s="329">
        <v>1000.5330729382255</v>
      </c>
      <c r="N6" s="406">
        <f aca="true" t="shared" si="0" ref="N6:O10">(L6/K6-1)*100</f>
        <v>2.3006644546761823</v>
      </c>
      <c r="O6" s="406">
        <f t="shared" si="0"/>
        <v>4.663851929636298</v>
      </c>
      <c r="P6" s="406">
        <f>((1+N6/100)/(1+Inflation!E$12)-1)*100</f>
        <v>2.113454893957578</v>
      </c>
      <c r="Q6" s="406">
        <f>((1+O6/100)/(1+Inflation!F$12)-1)*100</f>
        <v>3.5944641456359783</v>
      </c>
      <c r="R6" s="330">
        <v>1206.9515266155677</v>
      </c>
      <c r="S6" s="330">
        <v>1217.2626131426612</v>
      </c>
      <c r="T6" s="331">
        <v>1225.7520296187258</v>
      </c>
      <c r="U6" s="331">
        <v>1310.8283832074785</v>
      </c>
      <c r="V6" s="331">
        <v>1630.0958703367294</v>
      </c>
      <c r="W6" s="331">
        <v>1709.9106378076851</v>
      </c>
      <c r="X6" s="331">
        <v>2109.849103944017</v>
      </c>
      <c r="Y6" s="331">
        <v>2025.2266977792196</v>
      </c>
      <c r="Z6" s="331">
        <v>2039.9861191870607</v>
      </c>
      <c r="AA6" s="406">
        <f aca="true" t="shared" si="1" ref="AA6:AB10">(Y6/X6-1)*100</f>
        <v>-4.010827409723738</v>
      </c>
      <c r="AB6" s="406">
        <f t="shared" si="1"/>
        <v>0.7287787300071402</v>
      </c>
      <c r="AC6" s="406">
        <f>((1+AA6/100)/(1+Inflation!E$12)-1)*100</f>
        <v>-4.186486980755455</v>
      </c>
      <c r="AD6" s="406">
        <f>((1+AB6/100)/(1+Inflation!F$12)-1)*100</f>
        <v>-0.3004030121626089</v>
      </c>
    </row>
    <row r="7" spans="2:30" ht="15" customHeight="1">
      <c r="B7" s="94" t="s">
        <v>16</v>
      </c>
      <c r="C7" s="332">
        <v>509.03251559973415</v>
      </c>
      <c r="D7" s="333">
        <v>479.5714957161245</v>
      </c>
      <c r="E7" s="333">
        <v>507.614318819923</v>
      </c>
      <c r="F7" s="333">
        <v>537.2372945053961</v>
      </c>
      <c r="G7" s="333">
        <v>543.779477838435</v>
      </c>
      <c r="H7" s="333">
        <v>606.3027348133597</v>
      </c>
      <c r="I7" s="333">
        <v>715.2341326643686</v>
      </c>
      <c r="J7" s="333">
        <v>842.6371927893113</v>
      </c>
      <c r="K7" s="333">
        <v>929.2370253755881</v>
      </c>
      <c r="L7" s="333">
        <v>952.6999195941632</v>
      </c>
      <c r="M7" s="333">
        <v>1017.7596523081564</v>
      </c>
      <c r="N7" s="407">
        <f t="shared" si="0"/>
        <v>2.524963338507913</v>
      </c>
      <c r="O7" s="407">
        <f t="shared" si="0"/>
        <v>6.828984801605498</v>
      </c>
      <c r="P7" s="405">
        <f>((1+N7/100)/(1+Inflation!E$12)-1)*100</f>
        <v>2.337343312268536</v>
      </c>
      <c r="Q7" s="405">
        <f>((1+O7/100)/(1+Inflation!F$12)-1)*100</f>
        <v>5.737475085330246</v>
      </c>
      <c r="R7" s="334">
        <v>1068.6491286499554</v>
      </c>
      <c r="S7" s="334">
        <v>1128.5735914393513</v>
      </c>
      <c r="T7" s="335">
        <v>1178.8341564756743</v>
      </c>
      <c r="U7" s="335">
        <v>1341.9685879268434</v>
      </c>
      <c r="V7" s="335">
        <v>1630.247034498815</v>
      </c>
      <c r="W7" s="335">
        <v>1881.6824239779914</v>
      </c>
      <c r="X7" s="335">
        <v>2153.3975405998913</v>
      </c>
      <c r="Y7" s="335">
        <v>2491.406037717283</v>
      </c>
      <c r="Z7" s="335">
        <v>2436.86280036964</v>
      </c>
      <c r="AA7" s="407">
        <f t="shared" si="1"/>
        <v>15.696520997383034</v>
      </c>
      <c r="AB7" s="407">
        <f t="shared" si="1"/>
        <v>-2.1892552447058233</v>
      </c>
      <c r="AC7" s="407">
        <f>((1+AA7/100)/(1+Inflation!E$12)-1)*100</f>
        <v>15.484797104991443</v>
      </c>
      <c r="AD7" s="407">
        <f>((1+AB7/100)/(1+Inflation!F$12)-1)*100</f>
        <v>-3.1886223963715543</v>
      </c>
    </row>
    <row r="8" spans="2:30" ht="35.25" customHeight="1">
      <c r="B8" s="94" t="s">
        <v>63</v>
      </c>
      <c r="C8" s="332">
        <v>1015.2461548794412</v>
      </c>
      <c r="D8" s="333">
        <v>1056.135832981288</v>
      </c>
      <c r="E8" s="333">
        <v>1042.7259973098814</v>
      </c>
      <c r="F8" s="333">
        <v>1079.0047621483927</v>
      </c>
      <c r="G8" s="333">
        <v>1027.7889701675185</v>
      </c>
      <c r="H8" s="333">
        <v>1022.6058759965158</v>
      </c>
      <c r="I8" s="333">
        <v>1069.732647075178</v>
      </c>
      <c r="J8" s="333">
        <v>1065.909160308569</v>
      </c>
      <c r="K8" s="333">
        <v>918.889171419541</v>
      </c>
      <c r="L8" s="333">
        <v>943.3264670293822</v>
      </c>
      <c r="M8" s="333">
        <v>924.1619455589856</v>
      </c>
      <c r="N8" s="407">
        <f t="shared" si="0"/>
        <v>2.6594388496372634</v>
      </c>
      <c r="O8" s="407">
        <f t="shared" si="0"/>
        <v>-2.031589501643838</v>
      </c>
      <c r="P8" s="405">
        <f>((1+N8/100)/(1+Inflation!E$12)-1)*100</f>
        <v>2.4715727340738125</v>
      </c>
      <c r="Q8" s="405">
        <f>((1+O8/100)/(1+Inflation!F$12)-1)*100</f>
        <v>-3.032567580257861</v>
      </c>
      <c r="R8" s="334">
        <v>1342.7547673162921</v>
      </c>
      <c r="S8" s="334">
        <v>1291.7843182766999</v>
      </c>
      <c r="T8" s="335">
        <v>1229.6189223004287</v>
      </c>
      <c r="U8" s="335">
        <v>1222.260435508901</v>
      </c>
      <c r="V8" s="335">
        <v>1604.3123906775438</v>
      </c>
      <c r="W8" s="335">
        <v>1408.330055586468</v>
      </c>
      <c r="X8" s="335">
        <v>1236.0221499594</v>
      </c>
      <c r="Y8" s="335">
        <v>1294.0016558804455</v>
      </c>
      <c r="Z8" s="335">
        <v>1288.198074951636</v>
      </c>
      <c r="AA8" s="407">
        <f t="shared" si="1"/>
        <v>4.690814474720373</v>
      </c>
      <c r="AB8" s="407">
        <f t="shared" si="1"/>
        <v>-0.4484987250546135</v>
      </c>
      <c r="AC8" s="407">
        <f>((1+AA8/100)/(1+Inflation!E$12)-1)*100</f>
        <v>4.499230954773936</v>
      </c>
      <c r="AD8" s="407">
        <f>((1+AB8/100)/(1+Inflation!F$12)-1)*100</f>
        <v>-1.4656518049344647</v>
      </c>
    </row>
    <row r="9" spans="2:30" ht="15" customHeight="1">
      <c r="B9" s="94" t="s">
        <v>0</v>
      </c>
      <c r="C9" s="332">
        <v>1703.0961310285463</v>
      </c>
      <c r="D9" s="333">
        <v>1480.3471938089615</v>
      </c>
      <c r="E9" s="333">
        <v>1447.5377760420365</v>
      </c>
      <c r="F9" s="333">
        <v>1363.8229663943798</v>
      </c>
      <c r="G9" s="333">
        <v>1362.4524808075064</v>
      </c>
      <c r="H9" s="333">
        <v>1310.653901553479</v>
      </c>
      <c r="I9" s="333">
        <v>1432.1588986141503</v>
      </c>
      <c r="J9" s="333">
        <v>1251.04254793132</v>
      </c>
      <c r="K9" s="333">
        <v>1238.6024085637823</v>
      </c>
      <c r="L9" s="333">
        <v>1186.1178402874611</v>
      </c>
      <c r="M9" s="333">
        <v>1196.455987822772</v>
      </c>
      <c r="N9" s="407">
        <f t="shared" si="0"/>
        <v>-4.2374024072163285</v>
      </c>
      <c r="O9" s="407">
        <f t="shared" si="0"/>
        <v>0.8715953157576006</v>
      </c>
      <c r="P9" s="405">
        <f>((1+N9/100)/(1+Inflation!E$12)-1)*100</f>
        <v>-4.412647347453835</v>
      </c>
      <c r="Q9" s="405">
        <f>((1+O9/100)/(1+Inflation!F$12)-1)*100</f>
        <v>-0.159045634241195</v>
      </c>
      <c r="R9" s="334">
        <v>1965.5157801703358</v>
      </c>
      <c r="S9" s="334">
        <v>1800.8474684430887</v>
      </c>
      <c r="T9" s="335">
        <v>1810.4546370491648</v>
      </c>
      <c r="U9" s="335">
        <v>1753.0408082030383</v>
      </c>
      <c r="V9" s="335">
        <v>1907.689919844547</v>
      </c>
      <c r="W9" s="335">
        <v>1756.7364867210556</v>
      </c>
      <c r="X9" s="335">
        <v>1719.6845429774585</v>
      </c>
      <c r="Y9" s="335">
        <v>1637.278149985194</v>
      </c>
      <c r="Z9" s="335">
        <v>1648.6991685563114</v>
      </c>
      <c r="AA9" s="407">
        <f t="shared" si="1"/>
        <v>-4.7919482284574215</v>
      </c>
      <c r="AB9" s="407">
        <f t="shared" si="1"/>
        <v>0.697561289217763</v>
      </c>
      <c r="AC9" s="407">
        <f>((1+AA9/100)/(1+Inflation!E$12)-1)*100</f>
        <v>-4.966178353393913</v>
      </c>
      <c r="AD9" s="407">
        <f>((1+AB9/100)/(1+Inflation!F$12)-1)*100</f>
        <v>-0.33130149326139335</v>
      </c>
    </row>
    <row r="10" spans="2:30" s="1" customFormat="1" ht="15" customHeight="1">
      <c r="B10" s="97" t="s">
        <v>82</v>
      </c>
      <c r="C10" s="336">
        <v>1007.9220125786163</v>
      </c>
      <c r="D10" s="337">
        <v>849.717887154862</v>
      </c>
      <c r="E10" s="337">
        <v>420.17951807228917</v>
      </c>
      <c r="F10" s="337">
        <v>627.1349724676654</v>
      </c>
      <c r="G10" s="337">
        <v>650.9494231285216</v>
      </c>
      <c r="H10" s="337">
        <v>661.676881413911</v>
      </c>
      <c r="I10" s="337">
        <v>678.3388242405924</v>
      </c>
      <c r="J10" s="337">
        <v>786.9941427892987</v>
      </c>
      <c r="K10" s="337">
        <v>677.90038935756</v>
      </c>
      <c r="L10" s="337">
        <v>810.2034051334967</v>
      </c>
      <c r="M10" s="337">
        <v>625.8002555366269</v>
      </c>
      <c r="N10" s="408">
        <f t="shared" si="0"/>
        <v>19.51658648571055</v>
      </c>
      <c r="O10" s="408">
        <f t="shared" si="0"/>
        <v>-22.760105478263924</v>
      </c>
      <c r="P10" s="405">
        <f>((1+N10/100)/(1+Inflation!E$12)-1)*100</f>
        <v>19.29787189794274</v>
      </c>
      <c r="Q10" s="405">
        <f>((1+O10/100)/(1+Inflation!F$12)-1)*100</f>
        <v>-23.54929293999185</v>
      </c>
      <c r="R10" s="338">
        <v>1053.622356495468</v>
      </c>
      <c r="S10" s="338">
        <v>1612.5442871254527</v>
      </c>
      <c r="T10" s="339" t="s">
        <v>5</v>
      </c>
      <c r="U10" s="339">
        <v>761.5362532808399</v>
      </c>
      <c r="V10" s="339">
        <v>777.9147313691508</v>
      </c>
      <c r="W10" s="339">
        <v>905.709965385316</v>
      </c>
      <c r="X10" s="339">
        <v>775.9662024141132</v>
      </c>
      <c r="Y10" s="339">
        <v>1030.6</v>
      </c>
      <c r="Z10" s="339">
        <v>2580.876463700234</v>
      </c>
      <c r="AA10" s="408">
        <f t="shared" si="1"/>
        <v>32.815062923319836</v>
      </c>
      <c r="AB10" s="408">
        <f t="shared" si="1"/>
        <v>150.42465201826457</v>
      </c>
      <c r="AC10" s="407">
        <f>((1+AA10/100)/(1+Inflation!E$12)-1)*100</f>
        <v>32.572012208847646</v>
      </c>
      <c r="AD10" s="407">
        <f>((1+AB10/100)/(1+Inflation!F$12)-1)*100</f>
        <v>147.86597432063022</v>
      </c>
    </row>
    <row r="11" spans="2:30" ht="30" customHeight="1">
      <c r="B11" s="422" t="s">
        <v>236</v>
      </c>
      <c r="C11" s="340" t="s">
        <v>5</v>
      </c>
      <c r="D11" s="340" t="s">
        <v>5</v>
      </c>
      <c r="E11" s="340" t="s">
        <v>5</v>
      </c>
      <c r="F11" s="340" t="s">
        <v>5</v>
      </c>
      <c r="G11" s="340" t="s">
        <v>5</v>
      </c>
      <c r="H11" s="340" t="s">
        <v>5</v>
      </c>
      <c r="I11" s="340" t="s">
        <v>5</v>
      </c>
      <c r="J11" s="340" t="s">
        <v>5</v>
      </c>
      <c r="K11" s="340" t="s">
        <v>5</v>
      </c>
      <c r="L11" s="340" t="s">
        <v>5</v>
      </c>
      <c r="M11" s="340" t="s">
        <v>5</v>
      </c>
      <c r="N11" s="403" t="s">
        <v>5</v>
      </c>
      <c r="O11" s="403" t="s">
        <v>5</v>
      </c>
      <c r="P11" s="403" t="s">
        <v>5</v>
      </c>
      <c r="Q11" s="403" t="s">
        <v>5</v>
      </c>
      <c r="R11" s="330" t="s">
        <v>5</v>
      </c>
      <c r="S11" s="330" t="s">
        <v>5</v>
      </c>
      <c r="T11" s="331" t="s">
        <v>5</v>
      </c>
      <c r="U11" s="331" t="s">
        <v>5</v>
      </c>
      <c r="V11" s="331" t="s">
        <v>5</v>
      </c>
      <c r="W11" s="331" t="s">
        <v>5</v>
      </c>
      <c r="X11" s="331" t="s">
        <v>5</v>
      </c>
      <c r="Y11" s="331" t="s">
        <v>5</v>
      </c>
      <c r="Z11" s="331" t="s">
        <v>5</v>
      </c>
      <c r="AA11" s="403" t="s">
        <v>5</v>
      </c>
      <c r="AB11" s="403" t="s">
        <v>5</v>
      </c>
      <c r="AC11" s="403" t="s">
        <v>5</v>
      </c>
      <c r="AD11" s="403" t="s">
        <v>5</v>
      </c>
    </row>
    <row r="12" spans="2:30" ht="15" customHeight="1">
      <c r="B12" s="423" t="s">
        <v>237</v>
      </c>
      <c r="C12" s="341">
        <v>1541.770718106078</v>
      </c>
      <c r="D12" s="342">
        <v>1887.2303623854998</v>
      </c>
      <c r="E12" s="342">
        <v>1850.0625227952087</v>
      </c>
      <c r="F12" s="342">
        <v>1786.1970561730252</v>
      </c>
      <c r="G12" s="342">
        <v>1871.8660052843754</v>
      </c>
      <c r="H12" s="342">
        <v>1982.0838757934882</v>
      </c>
      <c r="I12" s="342">
        <v>2140.9182016662226</v>
      </c>
      <c r="J12" s="342">
        <v>1964.652227378954</v>
      </c>
      <c r="K12" s="342">
        <v>2001.2252584211255</v>
      </c>
      <c r="L12" s="342">
        <v>1922.3949700683274</v>
      </c>
      <c r="M12" s="342">
        <v>1942.0043079407303</v>
      </c>
      <c r="N12" s="409">
        <f aca="true" t="shared" si="2" ref="N12:O14">(L12/K12-1)*100</f>
        <v>-3.9391012091757993</v>
      </c>
      <c r="O12" s="409">
        <f t="shared" si="2"/>
        <v>1.0200472940119054</v>
      </c>
      <c r="P12" s="409">
        <f>((1+N12/100)/(1+Inflation!E$12)-1)*100</f>
        <v>-4.1148920386951175</v>
      </c>
      <c r="Q12" s="409">
        <f>((1+O12/100)/(1+Inflation!F$12)-1)*100</f>
        <v>-0.012110442624579942</v>
      </c>
      <c r="R12" s="343">
        <v>2485.6265432098767</v>
      </c>
      <c r="S12" s="343">
        <v>2657.541899441341</v>
      </c>
      <c r="T12" s="344">
        <v>2722.501171089452</v>
      </c>
      <c r="U12" s="344">
        <v>2872.4372828019154</v>
      </c>
      <c r="V12" s="344">
        <v>3174.552496101319</v>
      </c>
      <c r="W12" s="344">
        <v>2963.635806269662</v>
      </c>
      <c r="X12" s="344">
        <v>3118.986770243328</v>
      </c>
      <c r="Y12" s="344">
        <v>3045.8570492834665</v>
      </c>
      <c r="Z12" s="344">
        <v>3054.7797345882004</v>
      </c>
      <c r="AA12" s="409">
        <f aca="true" t="shared" si="3" ref="AA12:AB14">(Y12/X12-1)*100</f>
        <v>-2.344662749376014</v>
      </c>
      <c r="AB12" s="409">
        <f t="shared" si="3"/>
        <v>0.29294497937233377</v>
      </c>
      <c r="AC12" s="409">
        <f>((1+AA12/100)/(1+Inflation!E$12)-1)*100</f>
        <v>-2.5233713910644218</v>
      </c>
      <c r="AD12" s="409">
        <f>((1+AB12/100)/(1+Inflation!F$12)-1)*100</f>
        <v>-0.7317836944248035</v>
      </c>
    </row>
    <row r="13" spans="2:30" ht="15" customHeight="1">
      <c r="B13" s="95" t="s">
        <v>31</v>
      </c>
      <c r="C13" s="332">
        <v>1818.270131119423</v>
      </c>
      <c r="D13" s="333">
        <v>2151.4280957726996</v>
      </c>
      <c r="E13" s="333">
        <v>2091.22809480034</v>
      </c>
      <c r="F13" s="333">
        <v>2007.3107532852118</v>
      </c>
      <c r="G13" s="333">
        <v>2101.7688596196613</v>
      </c>
      <c r="H13" s="333">
        <v>2211.740299484522</v>
      </c>
      <c r="I13" s="333">
        <v>2376.3010908613164</v>
      </c>
      <c r="J13" s="333">
        <v>2183.066136793408</v>
      </c>
      <c r="K13" s="333">
        <v>2223.9345689087295</v>
      </c>
      <c r="L13" s="333">
        <v>2129.822352168241</v>
      </c>
      <c r="M13" s="333">
        <v>2148.7701608529082</v>
      </c>
      <c r="N13" s="407">
        <f t="shared" si="2"/>
        <v>-4.231788922938884</v>
      </c>
      <c r="O13" s="407">
        <f t="shared" si="2"/>
        <v>0.8896426814836156</v>
      </c>
      <c r="P13" s="405">
        <f>((1+N13/100)/(1+Inflation!E$12)-1)*100</f>
        <v>-4.407044135816673</v>
      </c>
      <c r="Q13" s="405">
        <f>((1+O13/100)/(1+Inflation!F$12)-1)*100</f>
        <v>-0.1411826648667902</v>
      </c>
      <c r="R13" s="334">
        <v>2849.198452740471</v>
      </c>
      <c r="S13" s="334">
        <v>3068.0339462517677</v>
      </c>
      <c r="T13" s="335">
        <v>3149.762186956516</v>
      </c>
      <c r="U13" s="335">
        <v>3293.5614153163892</v>
      </c>
      <c r="V13" s="335">
        <v>3628.1974670023274</v>
      </c>
      <c r="W13" s="335">
        <v>3385.3274552848457</v>
      </c>
      <c r="X13" s="335">
        <v>3574.9310088480656</v>
      </c>
      <c r="Y13" s="335">
        <v>3458.85848597973</v>
      </c>
      <c r="Z13" s="335">
        <v>3578.33832219763</v>
      </c>
      <c r="AA13" s="407">
        <f t="shared" si="3"/>
        <v>-3.2468465148293046</v>
      </c>
      <c r="AB13" s="407">
        <f t="shared" si="3"/>
        <v>3.45431409530641</v>
      </c>
      <c r="AC13" s="407">
        <f>((1+AA13/100)/(1+Inflation!E$12)-1)*100</f>
        <v>-3.423904166005398</v>
      </c>
      <c r="AD13" s="407">
        <f>((1+AB13/100)/(1+Inflation!F$12)-1)*100</f>
        <v>2.397284589359816</v>
      </c>
    </row>
    <row r="14" spans="2:30" ht="15" customHeight="1">
      <c r="B14" s="95" t="s">
        <v>42</v>
      </c>
      <c r="C14" s="332">
        <v>773.5906646048342</v>
      </c>
      <c r="D14" s="333">
        <v>870.586496053615</v>
      </c>
      <c r="E14" s="333">
        <v>831.69419525595</v>
      </c>
      <c r="F14" s="333">
        <v>834.2629482071712</v>
      </c>
      <c r="G14" s="333">
        <v>890.8854268021331</v>
      </c>
      <c r="H14" s="333">
        <v>973.7207710007222</v>
      </c>
      <c r="I14" s="333">
        <v>1087.4553823425645</v>
      </c>
      <c r="J14" s="333">
        <v>951.7049617173207</v>
      </c>
      <c r="K14" s="333">
        <v>944.0310248576063</v>
      </c>
      <c r="L14" s="333">
        <v>916.3827071346155</v>
      </c>
      <c r="M14" s="333">
        <v>910.9655556204152</v>
      </c>
      <c r="N14" s="407">
        <f t="shared" si="2"/>
        <v>-2.928750962094828</v>
      </c>
      <c r="O14" s="407">
        <f t="shared" si="2"/>
        <v>-0.591145104771662</v>
      </c>
      <c r="P14" s="405">
        <f>((1+N14/100)/(1+Inflation!E$12)-1)*100</f>
        <v>-3.106390726095032</v>
      </c>
      <c r="Q14" s="405">
        <f>((1+O14/100)/(1+Inflation!F$12)-1)*100</f>
        <v>-1.6068407158780107</v>
      </c>
      <c r="R14" s="334">
        <v>1056.3721068823602</v>
      </c>
      <c r="S14" s="334">
        <v>1113.8297872340427</v>
      </c>
      <c r="T14" s="335">
        <v>1150.9154591961023</v>
      </c>
      <c r="U14" s="335">
        <v>1262.492116899668</v>
      </c>
      <c r="V14" s="335">
        <v>1428.1698834431331</v>
      </c>
      <c r="W14" s="335">
        <v>1274.5991997415315</v>
      </c>
      <c r="X14" s="335">
        <v>1285.516498361464</v>
      </c>
      <c r="Y14" s="335">
        <v>1298.358064254202</v>
      </c>
      <c r="Z14" s="335">
        <v>1122.6889714874942</v>
      </c>
      <c r="AA14" s="407">
        <f t="shared" si="3"/>
        <v>0.9989421301948243</v>
      </c>
      <c r="AB14" s="407">
        <f t="shared" si="3"/>
        <v>-13.530096019206761</v>
      </c>
      <c r="AC14" s="407">
        <f>((1+AA14/100)/(1+Inflation!E$12)-1)*100</f>
        <v>0.8141147129925086</v>
      </c>
      <c r="AD14" s="407">
        <f>((1+AB14/100)/(1+Inflation!F$12)-1)*100</f>
        <v>-14.413589768919943</v>
      </c>
    </row>
    <row r="15" spans="2:30" ht="15" customHeight="1">
      <c r="B15" s="109" t="s">
        <v>238</v>
      </c>
      <c r="C15" s="345" t="s">
        <v>5</v>
      </c>
      <c r="D15" s="345" t="s">
        <v>5</v>
      </c>
      <c r="E15" s="345" t="s">
        <v>5</v>
      </c>
      <c r="F15" s="345" t="s">
        <v>5</v>
      </c>
      <c r="G15" s="345" t="s">
        <v>5</v>
      </c>
      <c r="H15" s="345" t="s">
        <v>5</v>
      </c>
      <c r="I15" s="345" t="s">
        <v>5</v>
      </c>
      <c r="J15" s="345" t="s">
        <v>5</v>
      </c>
      <c r="K15" s="345" t="s">
        <v>5</v>
      </c>
      <c r="L15" s="345" t="s">
        <v>5</v>
      </c>
      <c r="M15" s="345" t="s">
        <v>5</v>
      </c>
      <c r="N15" s="404" t="s">
        <v>5</v>
      </c>
      <c r="O15" s="404" t="s">
        <v>5</v>
      </c>
      <c r="P15" s="404" t="s">
        <v>5</v>
      </c>
      <c r="Q15" s="404" t="s">
        <v>5</v>
      </c>
      <c r="R15" s="343" t="s">
        <v>5</v>
      </c>
      <c r="S15" s="343" t="s">
        <v>5</v>
      </c>
      <c r="T15" s="344" t="s">
        <v>5</v>
      </c>
      <c r="U15" s="344" t="s">
        <v>5</v>
      </c>
      <c r="V15" s="344" t="s">
        <v>5</v>
      </c>
      <c r="W15" s="344" t="s">
        <v>5</v>
      </c>
      <c r="X15" s="344" t="s">
        <v>5</v>
      </c>
      <c r="Y15" s="344" t="s">
        <v>5</v>
      </c>
      <c r="Z15" s="344" t="s">
        <v>5</v>
      </c>
      <c r="AA15" s="404" t="s">
        <v>5</v>
      </c>
      <c r="AB15" s="404" t="s">
        <v>5</v>
      </c>
      <c r="AC15" s="404" t="s">
        <v>5</v>
      </c>
      <c r="AD15" s="404" t="s">
        <v>5</v>
      </c>
    </row>
    <row r="16" spans="2:30" ht="15" customHeight="1">
      <c r="B16" s="95" t="s">
        <v>239</v>
      </c>
      <c r="C16" s="332">
        <v>1127.8325149251023</v>
      </c>
      <c r="D16" s="333">
        <v>1343.8405063291139</v>
      </c>
      <c r="E16" s="333">
        <v>1566.4254901960783</v>
      </c>
      <c r="F16" s="333">
        <v>1560.0949707727127</v>
      </c>
      <c r="G16" s="333">
        <v>1442.1421557071544</v>
      </c>
      <c r="H16" s="333">
        <v>1315.5101579840712</v>
      </c>
      <c r="I16" s="333">
        <v>1056.7926905345998</v>
      </c>
      <c r="J16" s="333">
        <v>977.0054888250878</v>
      </c>
      <c r="K16" s="333">
        <v>991.9401153353452</v>
      </c>
      <c r="L16" s="333">
        <v>954.2978017002438</v>
      </c>
      <c r="M16" s="333">
        <v>892.2824668545982</v>
      </c>
      <c r="N16" s="407">
        <f>(L16/K16-1)*100</f>
        <v>-3.794817152079355</v>
      </c>
      <c r="O16" s="407">
        <f>(M16/L16-1)*100</f>
        <v>-6.498530619598486</v>
      </c>
      <c r="P16" s="405">
        <f>((1+N16/100)/(1+Inflation!E$12)-1)*100</f>
        <v>-3.9708720204990167</v>
      </c>
      <c r="Q16" s="405">
        <f>((1+O16/100)/(1+Inflation!F$12)-1)*100</f>
        <v>-7.453868372777128</v>
      </c>
      <c r="R16" s="334">
        <v>2515.27646799534</v>
      </c>
      <c r="S16" s="334">
        <v>2386.7429979222875</v>
      </c>
      <c r="T16" s="335">
        <v>2009.2657154763042</v>
      </c>
      <c r="U16" s="335">
        <v>2019.220193219409</v>
      </c>
      <c r="V16" s="335">
        <v>1717.24746373574</v>
      </c>
      <c r="W16" s="335">
        <v>1734.9539090249903</v>
      </c>
      <c r="X16" s="335">
        <v>1889.2368965589633</v>
      </c>
      <c r="Y16" s="335">
        <v>1952.2943663078495</v>
      </c>
      <c r="Z16" s="335">
        <v>1924.8064553130368</v>
      </c>
      <c r="AA16" s="407">
        <f>(Y16/X16-1)*100</f>
        <v>3.3377216940733367</v>
      </c>
      <c r="AB16" s="407">
        <f>(Z16/Y16-1)*100</f>
        <v>-1.4079798348646255</v>
      </c>
      <c r="AC16" s="407">
        <f>((1+AA16/100)/(1+Inflation!E$12)-1)*100</f>
        <v>3.148614325248955</v>
      </c>
      <c r="AD16" s="407">
        <f>((1+AB16/100)/(1+Inflation!F$12)-1)*100</f>
        <v>-2.4153295551423426</v>
      </c>
    </row>
    <row r="17" spans="2:30" ht="15" customHeight="1">
      <c r="B17" s="95" t="s">
        <v>96</v>
      </c>
      <c r="C17" s="346" t="s">
        <v>5</v>
      </c>
      <c r="D17" s="346" t="s">
        <v>5</v>
      </c>
      <c r="E17" s="346" t="s">
        <v>5</v>
      </c>
      <c r="F17" s="346" t="s">
        <v>5</v>
      </c>
      <c r="G17" s="346" t="s">
        <v>5</v>
      </c>
      <c r="H17" s="346" t="s">
        <v>5</v>
      </c>
      <c r="I17" s="346" t="s">
        <v>5</v>
      </c>
      <c r="J17" s="346" t="s">
        <v>5</v>
      </c>
      <c r="K17" s="346" t="s">
        <v>5</v>
      </c>
      <c r="L17" s="346" t="s">
        <v>5</v>
      </c>
      <c r="M17" s="346" t="s">
        <v>5</v>
      </c>
      <c r="N17" s="405" t="s">
        <v>5</v>
      </c>
      <c r="O17" s="405" t="s">
        <v>5</v>
      </c>
      <c r="P17" s="405" t="s">
        <v>5</v>
      </c>
      <c r="Q17" s="405" t="s">
        <v>5</v>
      </c>
      <c r="R17" s="347" t="s">
        <v>5</v>
      </c>
      <c r="S17" s="347" t="s">
        <v>5</v>
      </c>
      <c r="T17" s="348" t="s">
        <v>5</v>
      </c>
      <c r="U17" s="348" t="s">
        <v>5</v>
      </c>
      <c r="V17" s="348" t="s">
        <v>5</v>
      </c>
      <c r="W17" s="348" t="s">
        <v>5</v>
      </c>
      <c r="X17" s="348" t="s">
        <v>5</v>
      </c>
      <c r="Y17" s="348" t="s">
        <v>5</v>
      </c>
      <c r="Z17" s="348" t="s">
        <v>5</v>
      </c>
      <c r="AA17" s="405" t="s">
        <v>5</v>
      </c>
      <c r="AB17" s="405" t="s">
        <v>5</v>
      </c>
      <c r="AC17" s="405" t="s">
        <v>5</v>
      </c>
      <c r="AD17" s="405" t="s">
        <v>5</v>
      </c>
    </row>
    <row r="18" spans="2:30" ht="15" customHeight="1">
      <c r="B18" s="95" t="s">
        <v>90</v>
      </c>
      <c r="C18" s="332">
        <v>576.4846701846966</v>
      </c>
      <c r="D18" s="333">
        <v>850.0299465283967</v>
      </c>
      <c r="E18" s="333">
        <v>939.5383609699056</v>
      </c>
      <c r="F18" s="333">
        <v>770.0552336710991</v>
      </c>
      <c r="G18" s="333">
        <v>633.9717388637434</v>
      </c>
      <c r="H18" s="333">
        <v>944.537832447617</v>
      </c>
      <c r="I18" s="333">
        <v>1120.8655949041683</v>
      </c>
      <c r="J18" s="333">
        <v>714.7078525820543</v>
      </c>
      <c r="K18" s="333">
        <v>921.0747533144969</v>
      </c>
      <c r="L18" s="333">
        <v>954.7991162225832</v>
      </c>
      <c r="M18" s="333">
        <v>973.1959778541463</v>
      </c>
      <c r="N18" s="407">
        <f aca="true" t="shared" si="4" ref="N18:O20">(L18/K18-1)*100</f>
        <v>3.6614143191666892</v>
      </c>
      <c r="O18" s="407">
        <f t="shared" si="4"/>
        <v>1.9267782425632873</v>
      </c>
      <c r="P18" s="405">
        <f>((1+N18/100)/(1+Inflation!E$12)-1)*100</f>
        <v>3.4717145949116457</v>
      </c>
      <c r="Q18" s="405">
        <f>((1+O18/100)/(1+Inflation!F$12)-1)*100</f>
        <v>0.8853561134753551</v>
      </c>
      <c r="R18" s="334">
        <v>3657.8164142771334</v>
      </c>
      <c r="S18" s="334">
        <v>3804.5389659520806</v>
      </c>
      <c r="T18" s="335">
        <v>1707.9973037382365</v>
      </c>
      <c r="U18" s="335">
        <v>2677.2703629657713</v>
      </c>
      <c r="V18" s="335">
        <v>3525.695911091637</v>
      </c>
      <c r="W18" s="335">
        <v>1381.8282204792622</v>
      </c>
      <c r="X18" s="335">
        <v>2216.3638236893853</v>
      </c>
      <c r="Y18" s="335">
        <v>2106.842752133625</v>
      </c>
      <c r="Z18" s="335">
        <v>2578.1805148815724</v>
      </c>
      <c r="AA18" s="407">
        <f aca="true" t="shared" si="5" ref="AA18:AB20">(Y18/X18-1)*100</f>
        <v>-4.9414753293279485</v>
      </c>
      <c r="AB18" s="407">
        <f t="shared" si="5"/>
        <v>22.371758037974978</v>
      </c>
      <c r="AC18" s="407">
        <f>((1+AA18/100)/(1+Inflation!E$12)-1)*100</f>
        <v>-5.1154318206275695</v>
      </c>
      <c r="AD18" s="407">
        <f>((1+AB18/100)/(1+Inflation!F$12)-1)*100</f>
        <v>21.12144228196373</v>
      </c>
    </row>
    <row r="19" spans="2:30" ht="15" customHeight="1">
      <c r="B19" s="95" t="s">
        <v>150</v>
      </c>
      <c r="C19" s="229">
        <v>686.9747497426987</v>
      </c>
      <c r="D19" s="226">
        <v>752.4654656149069</v>
      </c>
      <c r="E19" s="226">
        <v>801.5565169258097</v>
      </c>
      <c r="F19" s="226">
        <v>663.2411076230662</v>
      </c>
      <c r="G19" s="226">
        <v>644.715522277296</v>
      </c>
      <c r="H19" s="226">
        <v>697.4393368402697</v>
      </c>
      <c r="I19" s="226">
        <v>696.0440907461723</v>
      </c>
      <c r="J19" s="226">
        <v>644.5513478706771</v>
      </c>
      <c r="K19" s="226">
        <v>631.6001225149437</v>
      </c>
      <c r="L19" s="333">
        <v>552.8782827439651</v>
      </c>
      <c r="M19" s="333">
        <v>700.7005105317704</v>
      </c>
      <c r="N19" s="407">
        <f t="shared" si="4"/>
        <v>-12.463873416857362</v>
      </c>
      <c r="O19" s="407">
        <f t="shared" si="4"/>
        <v>26.736848308484017</v>
      </c>
      <c r="P19" s="405">
        <f>((1+N19/100)/(1+Inflation!E$12)-1)*100</f>
        <v>-12.624063967837596</v>
      </c>
      <c r="Q19" s="405">
        <f>((1+O19/100)/(1+Inflation!F$12)-1)*100</f>
        <v>25.441932873354524</v>
      </c>
      <c r="R19" s="228">
        <v>1309.6818713428038</v>
      </c>
      <c r="S19" s="228">
        <v>1503.764280194112</v>
      </c>
      <c r="T19" s="227">
        <v>1296.4094279981448</v>
      </c>
      <c r="U19" s="227">
        <v>1455.2716523217707</v>
      </c>
      <c r="V19" s="227">
        <v>1425.4239173000678</v>
      </c>
      <c r="W19" s="227">
        <v>1428.1061056153756</v>
      </c>
      <c r="X19" s="227">
        <v>1507.9075103834552</v>
      </c>
      <c r="Y19" s="335">
        <v>1279.5820162693062</v>
      </c>
      <c r="Z19" s="335">
        <v>1655.7851360071822</v>
      </c>
      <c r="AA19" s="407">
        <f t="shared" si="5"/>
        <v>-15.141876576772717</v>
      </c>
      <c r="AB19" s="407">
        <f t="shared" si="5"/>
        <v>29.400469446633636</v>
      </c>
      <c r="AC19" s="407">
        <f>((1+AA19/100)/(1+Inflation!E$12)-1)*100</f>
        <v>-15.297166399122853</v>
      </c>
      <c r="AD19" s="407">
        <f>((1+AB19/100)/(1+Inflation!F$12)-1)*100</f>
        <v>28.078338847397077</v>
      </c>
    </row>
    <row r="20" spans="2:30" ht="15" customHeight="1">
      <c r="B20" s="121" t="s">
        <v>2</v>
      </c>
      <c r="C20" s="336">
        <v>336.1095989401421</v>
      </c>
      <c r="D20" s="337">
        <v>379.14778279643207</v>
      </c>
      <c r="E20" s="337">
        <v>461.4088752937004</v>
      </c>
      <c r="F20" s="337">
        <v>418.7893418391163</v>
      </c>
      <c r="G20" s="337">
        <v>520.5135893444475</v>
      </c>
      <c r="H20" s="337">
        <v>481.86231926865656</v>
      </c>
      <c r="I20" s="337">
        <v>472.40213948318984</v>
      </c>
      <c r="J20" s="337">
        <v>464.6117910512036</v>
      </c>
      <c r="K20" s="337">
        <v>424.28219569603226</v>
      </c>
      <c r="L20" s="337">
        <v>368.97530288322133</v>
      </c>
      <c r="M20" s="337">
        <v>361.542904493759</v>
      </c>
      <c r="N20" s="408">
        <f t="shared" si="4"/>
        <v>-13.035402704579745</v>
      </c>
      <c r="O20" s="408">
        <f t="shared" si="4"/>
        <v>-2.014334924691319</v>
      </c>
      <c r="P20" s="408">
        <f>((1+N20/100)/(1+Inflation!E$12)-1)*100</f>
        <v>-13.194547360624076</v>
      </c>
      <c r="Q20" s="408">
        <f>((1+O20/100)/(1+Inflation!F$12)-1)*100</f>
        <v>-3.015489299452201</v>
      </c>
      <c r="R20" s="338">
        <v>562.4425830856525</v>
      </c>
      <c r="S20" s="338">
        <v>775.81077147016</v>
      </c>
      <c r="T20" s="339">
        <v>638.8270780371312</v>
      </c>
      <c r="U20" s="339">
        <v>616.6406074293868</v>
      </c>
      <c r="V20" s="339">
        <v>573.8213574538458</v>
      </c>
      <c r="W20" s="339">
        <v>580.4148052506995</v>
      </c>
      <c r="X20" s="339">
        <v>849.5356157005319</v>
      </c>
      <c r="Y20" s="339">
        <v>1495.03179832963</v>
      </c>
      <c r="Z20" s="339">
        <v>692.0629164455452</v>
      </c>
      <c r="AA20" s="408">
        <f t="shared" si="5"/>
        <v>75.98223908444595</v>
      </c>
      <c r="AB20" s="408">
        <f t="shared" si="5"/>
        <v>-53.70915072048811</v>
      </c>
      <c r="AC20" s="408">
        <f>((1+AA20/100)/(1+Inflation!E$12)-1)*100</f>
        <v>75.66019271408368</v>
      </c>
      <c r="AD20" s="408">
        <f>((1+AB20/100)/(1+Inflation!F$12)-1)*100</f>
        <v>-54.18212078434348</v>
      </c>
    </row>
    <row r="25" ht="24.75" customHeight="1">
      <c r="B25" s="14"/>
    </row>
    <row r="32" s="4" customFormat="1" ht="11.25"/>
    <row r="33" s="4" customFormat="1" ht="11.25"/>
    <row r="34" s="4" customFormat="1" ht="11.25"/>
  </sheetData>
  <sheetProtection/>
  <mergeCells count="9">
    <mergeCell ref="B3:B5"/>
    <mergeCell ref="C3:M4"/>
    <mergeCell ref="N3:Q3"/>
    <mergeCell ref="R3:Z4"/>
    <mergeCell ref="AA3:AD3"/>
    <mergeCell ref="N4:O4"/>
    <mergeCell ref="P4:Q4"/>
    <mergeCell ref="AC4:AD4"/>
    <mergeCell ref="AA4:AB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BY38"/>
  <sheetViews>
    <sheetView zoomScalePageLayoutView="0" workbookViewId="0" topLeftCell="A1">
      <selection activeCell="A1" sqref="A1"/>
    </sheetView>
  </sheetViews>
  <sheetFormatPr defaultColWidth="11.421875" defaultRowHeight="12.75"/>
  <cols>
    <col min="1" max="1" width="3.7109375" style="2" customWidth="1"/>
    <col min="2" max="2" width="24.7109375" style="2" customWidth="1"/>
    <col min="3" max="7" width="12.7109375" style="2" customWidth="1"/>
    <col min="8" max="16384" width="11.421875" style="2" customWidth="1"/>
  </cols>
  <sheetData>
    <row r="1" spans="2:7" ht="24.75" customHeight="1">
      <c r="B1" s="464" t="s">
        <v>245</v>
      </c>
      <c r="C1" s="464"/>
      <c r="D1" s="464"/>
      <c r="E1" s="464"/>
      <c r="F1" s="464"/>
      <c r="G1" s="464"/>
    </row>
    <row r="2" ht="15" customHeight="1">
      <c r="B2" s="1"/>
    </row>
    <row r="3" spans="2:7" ht="15" customHeight="1">
      <c r="B3" s="4"/>
      <c r="G3" s="25" t="s">
        <v>68</v>
      </c>
    </row>
    <row r="4" spans="2:7" s="1" customFormat="1" ht="15" customHeight="1">
      <c r="B4" s="209"/>
      <c r="C4" s="129" t="s">
        <v>25</v>
      </c>
      <c r="D4" s="129" t="s">
        <v>46</v>
      </c>
      <c r="E4" s="129" t="s">
        <v>47</v>
      </c>
      <c r="F4" s="129" t="s">
        <v>48</v>
      </c>
      <c r="G4" s="129" t="s">
        <v>49</v>
      </c>
    </row>
    <row r="5" spans="2:9" ht="15" customHeight="1">
      <c r="B5" s="6" t="s">
        <v>64</v>
      </c>
      <c r="C5" s="349">
        <v>34.83207773200497</v>
      </c>
      <c r="D5" s="349">
        <v>31.847348494879114</v>
      </c>
      <c r="E5" s="349">
        <v>12.482189643294868</v>
      </c>
      <c r="F5" s="349">
        <v>10.77735562099798</v>
      </c>
      <c r="G5" s="349">
        <v>10.061028508823068</v>
      </c>
      <c r="I5" s="127"/>
    </row>
    <row r="6" spans="2:9" ht="15" customHeight="1">
      <c r="B6" s="53" t="s">
        <v>16</v>
      </c>
      <c r="C6" s="350">
        <v>36.79972592974179</v>
      </c>
      <c r="D6" s="350">
        <v>33.482669716370026</v>
      </c>
      <c r="E6" s="350">
        <v>9.928623338543522</v>
      </c>
      <c r="F6" s="350">
        <v>9.21737575208733</v>
      </c>
      <c r="G6" s="350">
        <v>10.57160526325733</v>
      </c>
      <c r="I6" s="126"/>
    </row>
    <row r="7" spans="2:7" ht="15" customHeight="1">
      <c r="B7" s="53" t="s">
        <v>29</v>
      </c>
      <c r="C7" s="350">
        <v>39.41490898584224</v>
      </c>
      <c r="D7" s="350">
        <v>47.408985842242124</v>
      </c>
      <c r="E7" s="350">
        <v>7.830106905518636</v>
      </c>
      <c r="F7" s="350">
        <v>4.02773764807859</v>
      </c>
      <c r="G7" s="350">
        <v>1.3182606183184051</v>
      </c>
    </row>
    <row r="8" spans="2:7" ht="15" customHeight="1">
      <c r="B8" s="53" t="s">
        <v>44</v>
      </c>
      <c r="C8" s="350">
        <v>20.60774305509362</v>
      </c>
      <c r="D8" s="350">
        <v>26.333364375324276</v>
      </c>
      <c r="E8" s="350">
        <v>18.466436955933677</v>
      </c>
      <c r="F8" s="350">
        <v>20.715798747381754</v>
      </c>
      <c r="G8" s="350">
        <v>13.876656866266668</v>
      </c>
    </row>
    <row r="9" spans="2:7" ht="15" customHeight="1">
      <c r="B9" s="53" t="s">
        <v>91</v>
      </c>
      <c r="C9" s="350">
        <v>16.9790001186434</v>
      </c>
      <c r="D9" s="350">
        <v>66.45555674826696</v>
      </c>
      <c r="E9" s="350">
        <v>6.9474183761673665</v>
      </c>
      <c r="F9" s="350">
        <v>6.97453686702335</v>
      </c>
      <c r="G9" s="350">
        <v>2.643487889898927</v>
      </c>
    </row>
    <row r="10" spans="2:7" ht="15" customHeight="1">
      <c r="B10" s="53" t="s">
        <v>4</v>
      </c>
      <c r="C10" s="350">
        <v>29.540509083548404</v>
      </c>
      <c r="D10" s="350">
        <v>27.282104481891945</v>
      </c>
      <c r="E10" s="350">
        <v>17.040972960207817</v>
      </c>
      <c r="F10" s="350">
        <v>15.359715264072332</v>
      </c>
      <c r="G10" s="350">
        <v>10.776698210279505</v>
      </c>
    </row>
    <row r="11" spans="2:7" ht="14.25" customHeight="1">
      <c r="B11" s="11" t="s">
        <v>70</v>
      </c>
      <c r="C11" s="351">
        <v>49.17239112588751</v>
      </c>
      <c r="D11" s="351">
        <v>30.560331279415998</v>
      </c>
      <c r="E11" s="351">
        <v>9.515156207617766</v>
      </c>
      <c r="F11" s="351">
        <v>7.126753038189326</v>
      </c>
      <c r="G11" s="351">
        <v>3.625368348889403</v>
      </c>
    </row>
    <row r="13" spans="2:5" ht="11.25">
      <c r="B13" s="18"/>
      <c r="C13" s="47"/>
      <c r="D13" s="47"/>
      <c r="E13" s="4"/>
    </row>
    <row r="14" spans="2:5" ht="11.25">
      <c r="B14" s="4"/>
      <c r="C14" s="47"/>
      <c r="D14" s="47"/>
      <c r="E14" s="4"/>
    </row>
    <row r="15" spans="2:5" ht="11.25">
      <c r="B15" s="55"/>
      <c r="C15" s="47"/>
      <c r="D15" s="47"/>
      <c r="E15" s="4"/>
    </row>
    <row r="16" spans="2:5" ht="11.25">
      <c r="B16" s="27"/>
      <c r="C16" s="47"/>
      <c r="D16" s="4"/>
      <c r="E16" s="4"/>
    </row>
    <row r="17" spans="2:5" ht="11.25" customHeight="1">
      <c r="B17" s="4"/>
      <c r="C17" s="47"/>
      <c r="D17" s="4"/>
      <c r="E17" s="4"/>
    </row>
    <row r="20" ht="11.25">
      <c r="F20" s="56"/>
    </row>
    <row r="21" ht="11.25">
      <c r="F21" s="56"/>
    </row>
    <row r="22" ht="11.25">
      <c r="F22" s="56"/>
    </row>
    <row r="23" ht="11.25">
      <c r="F23" s="56"/>
    </row>
    <row r="24" spans="7:15" ht="11.25">
      <c r="G24" s="3"/>
      <c r="O24" s="3"/>
    </row>
    <row r="25" spans="3:5" ht="11.25">
      <c r="C25" s="4"/>
      <c r="D25" s="4"/>
      <c r="E25" s="4"/>
    </row>
    <row r="27" spans="2:57" ht="11.25">
      <c r="B27" s="14"/>
      <c r="H27" s="14"/>
      <c r="I27" s="14"/>
      <c r="J27" s="32"/>
      <c r="K27" s="4"/>
      <c r="L27" s="4"/>
      <c r="M27" s="21"/>
      <c r="N27" s="32"/>
      <c r="O27" s="32"/>
      <c r="P27" s="32"/>
      <c r="Q27" s="32"/>
      <c r="R27" s="32"/>
      <c r="S27" s="32"/>
      <c r="T27" s="33"/>
      <c r="U27" s="34"/>
      <c r="V27" s="34"/>
      <c r="W27" s="21"/>
      <c r="X27" s="32"/>
      <c r="Y27" s="32"/>
      <c r="Z27" s="32"/>
      <c r="AA27" s="32"/>
      <c r="AB27" s="32"/>
      <c r="AC27" s="32"/>
      <c r="AD27" s="33"/>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8:57" ht="11.25">
      <c r="H28" s="32"/>
      <c r="I28" s="32"/>
      <c r="J28" s="32"/>
      <c r="K28" s="4"/>
      <c r="L28" s="4"/>
      <c r="M28" s="21"/>
      <c r="N28" s="32"/>
      <c r="O28" s="32"/>
      <c r="P28" s="32"/>
      <c r="Q28" s="32"/>
      <c r="R28" s="32"/>
      <c r="S28" s="32"/>
      <c r="T28" s="33"/>
      <c r="U28" s="34"/>
      <c r="V28" s="34"/>
      <c r="W28" s="21"/>
      <c r="X28" s="32"/>
      <c r="Y28" s="32"/>
      <c r="Z28" s="32"/>
      <c r="AA28" s="32"/>
      <c r="AB28" s="32"/>
      <c r="AC28" s="32"/>
      <c r="AD28" s="33"/>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2:57" ht="11.25">
      <c r="B29" s="26"/>
      <c r="H29" s="32"/>
      <c r="I29" s="32"/>
      <c r="J29" s="32"/>
      <c r="K29" s="4"/>
      <c r="L29" s="4"/>
      <c r="M29" s="21"/>
      <c r="N29" s="32"/>
      <c r="O29" s="32"/>
      <c r="P29" s="32"/>
      <c r="Q29" s="32"/>
      <c r="R29" s="32"/>
      <c r="S29" s="32"/>
      <c r="T29" s="33"/>
      <c r="U29" s="34"/>
      <c r="V29" s="34"/>
      <c r="W29" s="21"/>
      <c r="X29" s="32"/>
      <c r="Y29" s="32"/>
      <c r="Z29" s="32"/>
      <c r="AA29" s="32"/>
      <c r="AB29" s="32"/>
      <c r="AC29" s="32"/>
      <c r="AD29" s="33"/>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2:77" ht="11.25">
      <c r="B30" s="4"/>
      <c r="H30" s="32"/>
      <c r="I30" s="32"/>
      <c r="J30" s="35"/>
      <c r="K30" s="4"/>
      <c r="L30" s="4"/>
      <c r="M30" s="21"/>
      <c r="N30" s="35"/>
      <c r="O30" s="35"/>
      <c r="P30" s="35"/>
      <c r="Q30" s="35"/>
      <c r="R30" s="35"/>
      <c r="S30" s="35"/>
      <c r="T30" s="35"/>
      <c r="U30" s="4"/>
      <c r="V30" s="4"/>
      <c r="W30" s="21"/>
      <c r="X30" s="35"/>
      <c r="Y30" s="35"/>
      <c r="Z30" s="35"/>
      <c r="AA30" s="35"/>
      <c r="AB30" s="35"/>
      <c r="AC30" s="35"/>
      <c r="AD30" s="35"/>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8:77" ht="11.25">
      <c r="H31" s="35"/>
      <c r="I31" s="35"/>
      <c r="J31" s="32"/>
      <c r="K31" s="4"/>
      <c r="L31" s="4"/>
      <c r="M31" s="21"/>
      <c r="N31" s="15"/>
      <c r="O31" s="15"/>
      <c r="P31" s="15"/>
      <c r="Q31" s="15"/>
      <c r="R31" s="15"/>
      <c r="S31" s="32"/>
      <c r="T31" s="32"/>
      <c r="U31" s="4"/>
      <c r="V31" s="4"/>
      <c r="W31" s="21"/>
      <c r="X31" s="15"/>
      <c r="Y31" s="15"/>
      <c r="Z31" s="15"/>
      <c r="AA31" s="15"/>
      <c r="AB31" s="15"/>
      <c r="AC31" s="32"/>
      <c r="AD31" s="32"/>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8:77" ht="11.25">
      <c r="H32" s="28"/>
      <c r="I32" s="32"/>
      <c r="J32" s="32"/>
      <c r="K32" s="4"/>
      <c r="L32" s="4"/>
      <c r="M32" s="21"/>
      <c r="N32" s="36"/>
      <c r="O32" s="36"/>
      <c r="P32" s="36"/>
      <c r="Q32" s="36"/>
      <c r="R32" s="36"/>
      <c r="S32" s="36"/>
      <c r="T32" s="32"/>
      <c r="U32" s="4"/>
      <c r="V32" s="4"/>
      <c r="W32" s="21"/>
      <c r="X32" s="36"/>
      <c r="Y32" s="36"/>
      <c r="Z32" s="36"/>
      <c r="AA32" s="36"/>
      <c r="AB32" s="36"/>
      <c r="AC32" s="36"/>
      <c r="AD32" s="32"/>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8:77" ht="11.25">
      <c r="H33" s="28"/>
      <c r="I33" s="36"/>
      <c r="J33" s="36"/>
      <c r="K33" s="4"/>
      <c r="L33" s="4"/>
      <c r="M33" s="21"/>
      <c r="N33" s="36"/>
      <c r="O33" s="36"/>
      <c r="P33" s="36"/>
      <c r="Q33" s="36"/>
      <c r="R33" s="36"/>
      <c r="S33" s="36"/>
      <c r="T33" s="36"/>
      <c r="U33" s="4"/>
      <c r="V33" s="4"/>
      <c r="W33" s="21"/>
      <c r="X33" s="36"/>
      <c r="Y33" s="36"/>
      <c r="Z33" s="36"/>
      <c r="AA33" s="36"/>
      <c r="AB33" s="36"/>
      <c r="AC33" s="36"/>
      <c r="AD33" s="36"/>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row>
    <row r="34" spans="8:77" ht="11.25">
      <c r="H34" s="28"/>
      <c r="I34" s="36"/>
      <c r="J34" s="32"/>
      <c r="K34" s="4"/>
      <c r="L34" s="4"/>
      <c r="M34" s="21"/>
      <c r="N34" s="36"/>
      <c r="O34" s="36"/>
      <c r="P34" s="36"/>
      <c r="Q34" s="36"/>
      <c r="R34" s="36"/>
      <c r="S34" s="36"/>
      <c r="T34" s="32"/>
      <c r="U34" s="4"/>
      <c r="V34" s="4"/>
      <c r="W34" s="21"/>
      <c r="X34" s="36"/>
      <c r="Y34" s="36"/>
      <c r="Z34" s="36"/>
      <c r="AA34" s="36"/>
      <c r="AB34" s="36"/>
      <c r="AC34" s="36"/>
      <c r="AD34" s="32"/>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row r="35" spans="8:77" ht="11.25">
      <c r="H35" s="28"/>
      <c r="I35" s="36"/>
      <c r="J35" s="4"/>
      <c r="K35" s="4"/>
      <c r="L35" s="4"/>
      <c r="M35" s="21"/>
      <c r="N35" s="36"/>
      <c r="O35" s="36"/>
      <c r="P35" s="36"/>
      <c r="Q35" s="36"/>
      <c r="R35" s="36"/>
      <c r="S35" s="36"/>
      <c r="T35" s="4"/>
      <c r="U35" s="4"/>
      <c r="V35" s="4"/>
      <c r="W35" s="21"/>
      <c r="X35" s="36"/>
      <c r="Y35" s="36"/>
      <c r="Z35" s="36"/>
      <c r="AA35" s="36"/>
      <c r="AB35" s="36"/>
      <c r="AC35" s="36"/>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row>
    <row r="36" spans="8:77" ht="11.25">
      <c r="H36" s="28"/>
      <c r="I36" s="36"/>
      <c r="J36" s="4"/>
      <c r="K36" s="4"/>
      <c r="L36" s="4"/>
      <c r="M36" s="21"/>
      <c r="N36" s="36"/>
      <c r="O36" s="36"/>
      <c r="P36" s="36"/>
      <c r="Q36" s="36"/>
      <c r="R36" s="36"/>
      <c r="S36" s="36"/>
      <c r="T36" s="4"/>
      <c r="U36" s="4"/>
      <c r="V36" s="4"/>
      <c r="W36" s="21"/>
      <c r="X36" s="36"/>
      <c r="Y36" s="36"/>
      <c r="Z36" s="36"/>
      <c r="AA36" s="36"/>
      <c r="AB36" s="36"/>
      <c r="AC36" s="36"/>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row>
    <row r="37" spans="9:77" ht="11.25">
      <c r="I37" s="36"/>
      <c r="J37" s="4"/>
      <c r="K37" s="4"/>
      <c r="L37" s="4"/>
      <c r="M37" s="21"/>
      <c r="N37" s="36"/>
      <c r="O37" s="36"/>
      <c r="P37" s="36"/>
      <c r="Q37" s="36"/>
      <c r="R37" s="36"/>
      <c r="S37" s="36"/>
      <c r="T37" s="4"/>
      <c r="U37" s="4"/>
      <c r="V37" s="4"/>
      <c r="W37" s="21"/>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row>
    <row r="38" spans="3:9" ht="11.25">
      <c r="C38" s="4"/>
      <c r="D38" s="16"/>
      <c r="E38" s="4"/>
      <c r="F38" s="4"/>
      <c r="G38" s="4"/>
      <c r="H38" s="4"/>
      <c r="I38" s="4"/>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TREGUIER, Julie (DREES/OS/RETR)</dc:creator>
  <cp:keywords/>
  <dc:description/>
  <cp:lastModifiedBy>LANGEVIN, Gabin (DREES/OS/RETR)</cp:lastModifiedBy>
  <cp:lastPrinted>2012-11-27T13:32:54Z</cp:lastPrinted>
  <dcterms:created xsi:type="dcterms:W3CDTF">2009-10-19T15:35:04Z</dcterms:created>
  <dcterms:modified xsi:type="dcterms:W3CDTF">2019-04-16T13:31:55Z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