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002_MARKETING\21_OUTILS\"/>
    </mc:Choice>
  </mc:AlternateContent>
  <xr:revisionPtr revIDLastSave="0" documentId="13_ncr:1_{2C802B8F-057E-44AC-A625-5751AA163E9E}" xr6:coauthVersionLast="47" xr6:coauthVersionMax="47" xr10:uidLastSave="{00000000-0000-0000-0000-000000000000}"/>
  <bookViews>
    <workbookView xWindow="-120" yWindow="-120" windowWidth="29040" windowHeight="15840" activeTab="1" xr2:uid="{8B4C06B0-02FA-49D1-AAE9-C0CFE4BF93DB}"/>
  </bookViews>
  <sheets>
    <sheet name="HANOVER_ACTIONS N°1" sheetId="12" r:id="rId1"/>
    <sheet name="BDD Véhicule" sheetId="6" r:id="rId2"/>
    <sheet name="Feuil1" sheetId="13" r:id="rId3"/>
    <sheet name="Suivi_valideurs" sheetId="3" r:id="rId4"/>
    <sheet name="Zenbus" sheetId="14" r:id="rId5"/>
  </sheets>
  <externalReferences>
    <externalReference r:id="rId6"/>
  </externalReferences>
  <definedNames>
    <definedName name="_xlnm._FilterDatabase" localSheetId="1" hidden="1">'BDD Véhicule'!$A$4:$BK$86</definedName>
    <definedName name="_xlnm._FilterDatabase" localSheetId="0" hidden="1">'HANOVER_ACTIONS N°1'!$A$1:$M$20</definedName>
    <definedName name="_xlnm._FilterDatabase" localSheetId="3" hidden="1">Suivi_valideurs!$A$1:$P$69</definedName>
    <definedName name="_xlnm._FilterDatabase" localSheetId="4" hidden="1">Zenbus!$A$1:$B$1</definedName>
    <definedName name="Etat_Véhicule">[1]!UserProfils[[#All],[Etat Véhicule]]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6" l="1"/>
  <c r="Z29" i="6"/>
  <c r="AA29" i="6"/>
  <c r="AB29" i="6"/>
  <c r="AC29" i="6"/>
  <c r="AD29" i="6"/>
  <c r="AE29" i="6"/>
  <c r="AF29" i="6"/>
  <c r="BF29" i="6"/>
  <c r="BE29" i="6"/>
  <c r="AG29" i="6"/>
  <c r="G61" i="3"/>
  <c r="Z38" i="6"/>
  <c r="AC44" i="6" l="1"/>
  <c r="AD44" i="6"/>
  <c r="AE44" i="6"/>
  <c r="AF44" i="6"/>
  <c r="Y37" i="6"/>
  <c r="Z37" i="6"/>
  <c r="AA37" i="6"/>
  <c r="AA38" i="6"/>
  <c r="AB38" i="6"/>
  <c r="AC38" i="6"/>
  <c r="AD38" i="6"/>
  <c r="AE38" i="6"/>
  <c r="AF38" i="6"/>
  <c r="Y39" i="6"/>
  <c r="Z39" i="6"/>
  <c r="AA39" i="6"/>
  <c r="Y40" i="6"/>
  <c r="Z40" i="6"/>
  <c r="AA40" i="6"/>
  <c r="Y41" i="6"/>
  <c r="Z41" i="6"/>
  <c r="AA41" i="6"/>
  <c r="AB41" i="6"/>
  <c r="AC41" i="6"/>
  <c r="AD41" i="6"/>
  <c r="AE41" i="6"/>
  <c r="AF41" i="6"/>
  <c r="Y43" i="6"/>
  <c r="Z43" i="6"/>
  <c r="AA43" i="6"/>
  <c r="AB43" i="6"/>
  <c r="AC43" i="6"/>
  <c r="AB44" i="6"/>
  <c r="Y45" i="6"/>
  <c r="Z45" i="6"/>
  <c r="AA45" i="6"/>
  <c r="AB45" i="6"/>
  <c r="AC45" i="6"/>
  <c r="AD45" i="6"/>
  <c r="Y46" i="6"/>
  <c r="Z46" i="6"/>
  <c r="AA46" i="6"/>
  <c r="AB46" i="6"/>
  <c r="AC46" i="6"/>
  <c r="Y49" i="6"/>
  <c r="Z49" i="6"/>
  <c r="AA49" i="6"/>
  <c r="AB49" i="6"/>
  <c r="AC49" i="6"/>
  <c r="AD49" i="6"/>
  <c r="AE49" i="6"/>
  <c r="Y50" i="6"/>
  <c r="Z50" i="6"/>
  <c r="AA50" i="6"/>
  <c r="AB50" i="6"/>
  <c r="AC50" i="6"/>
  <c r="AD50" i="6"/>
  <c r="AE50" i="6"/>
  <c r="Y51" i="6"/>
  <c r="Z51" i="6"/>
  <c r="AA51" i="6"/>
  <c r="AB51" i="6"/>
  <c r="AC51" i="6"/>
  <c r="AD51" i="6"/>
  <c r="AE51" i="6"/>
  <c r="Y52" i="6"/>
  <c r="Z52" i="6"/>
  <c r="AA52" i="6"/>
  <c r="AB52" i="6"/>
  <c r="AC52" i="6"/>
  <c r="AD52" i="6"/>
  <c r="AE52" i="6"/>
  <c r="Y53" i="6"/>
  <c r="Z53" i="6"/>
  <c r="AA53" i="6"/>
  <c r="AB53" i="6"/>
  <c r="AC53" i="6"/>
  <c r="AD53" i="6"/>
  <c r="AE53" i="6"/>
  <c r="Y54" i="6"/>
  <c r="Z54" i="6"/>
  <c r="AA54" i="6"/>
  <c r="AB54" i="6"/>
  <c r="AC54" i="6"/>
  <c r="AD54" i="6"/>
  <c r="AE54" i="6"/>
  <c r="Y55" i="6"/>
  <c r="Z55" i="6"/>
  <c r="AA55" i="6"/>
  <c r="AB55" i="6"/>
  <c r="AC55" i="6"/>
  <c r="AD55" i="6"/>
  <c r="AE55" i="6"/>
  <c r="AF55" i="6"/>
  <c r="Y56" i="6"/>
  <c r="Z56" i="6"/>
  <c r="AA56" i="6"/>
  <c r="AB56" i="6"/>
  <c r="AC56" i="6"/>
  <c r="AD56" i="6"/>
  <c r="AE56" i="6"/>
  <c r="AF56" i="6"/>
  <c r="Y57" i="6"/>
  <c r="Z57" i="6"/>
  <c r="AA57" i="6"/>
  <c r="AB57" i="6"/>
  <c r="AC57" i="6"/>
  <c r="AD57" i="6"/>
  <c r="AE57" i="6"/>
  <c r="AF57" i="6"/>
  <c r="Y58" i="6"/>
  <c r="Z58" i="6"/>
  <c r="AA58" i="6"/>
  <c r="AB58" i="6"/>
  <c r="AC58" i="6"/>
  <c r="AD58" i="6"/>
  <c r="AE58" i="6"/>
  <c r="AF58" i="6"/>
  <c r="Y59" i="6"/>
  <c r="Z59" i="6"/>
  <c r="AA59" i="6"/>
  <c r="Y60" i="6"/>
  <c r="Z60" i="6"/>
  <c r="AA60" i="6"/>
  <c r="AB60" i="6"/>
  <c r="AC60" i="6"/>
  <c r="AD60" i="6"/>
  <c r="AE60" i="6"/>
  <c r="AF60" i="6"/>
  <c r="Y61" i="6"/>
  <c r="Z61" i="6"/>
  <c r="AA61" i="6"/>
  <c r="AB61" i="6"/>
  <c r="AC61" i="6"/>
  <c r="AD61" i="6"/>
  <c r="AE61" i="6"/>
  <c r="AF61" i="6"/>
  <c r="Y62" i="6"/>
  <c r="Z62" i="6"/>
  <c r="AA62" i="6"/>
  <c r="AB62" i="6"/>
  <c r="AC62" i="6"/>
  <c r="AD62" i="6"/>
  <c r="AE62" i="6"/>
  <c r="AF62" i="6"/>
  <c r="Y63" i="6"/>
  <c r="Z63" i="6"/>
  <c r="AA63" i="6"/>
  <c r="AB63" i="6"/>
  <c r="AC63" i="6"/>
  <c r="AD63" i="6"/>
  <c r="AE63" i="6"/>
  <c r="AF63" i="6"/>
  <c r="Y64" i="6"/>
  <c r="Z64" i="6"/>
  <c r="AA64" i="6"/>
  <c r="AB64" i="6"/>
  <c r="AC64" i="6"/>
  <c r="AD64" i="6"/>
  <c r="AE64" i="6"/>
  <c r="AF64" i="6"/>
  <c r="Y65" i="6"/>
  <c r="Z65" i="6"/>
  <c r="AA65" i="6"/>
  <c r="AB65" i="6"/>
  <c r="AC65" i="6"/>
  <c r="Z66" i="6"/>
  <c r="AA66" i="6"/>
  <c r="AB66" i="6"/>
  <c r="AC66" i="6"/>
  <c r="AD66" i="6"/>
  <c r="AE66" i="6"/>
  <c r="AF66" i="6"/>
  <c r="Y67" i="6"/>
  <c r="Z67" i="6"/>
  <c r="AA67" i="6"/>
  <c r="AB67" i="6"/>
  <c r="AC67" i="6"/>
  <c r="AD67" i="6"/>
  <c r="AE67" i="6"/>
  <c r="AF67" i="6"/>
  <c r="Y68" i="6"/>
  <c r="Z68" i="6"/>
  <c r="AA68" i="6"/>
  <c r="AB68" i="6"/>
  <c r="AC68" i="6"/>
  <c r="AD68" i="6"/>
  <c r="AE68" i="6"/>
  <c r="AF68" i="6"/>
  <c r="Y69" i="6"/>
  <c r="Z69" i="6"/>
  <c r="AA69" i="6"/>
  <c r="AB69" i="6"/>
  <c r="AC69" i="6"/>
  <c r="AD69" i="6"/>
  <c r="AE69" i="6"/>
  <c r="AF69" i="6"/>
  <c r="Y70" i="6"/>
  <c r="Z70" i="6"/>
  <c r="AA70" i="6"/>
  <c r="AB70" i="6"/>
  <c r="AC70" i="6"/>
  <c r="AD70" i="6"/>
  <c r="AE70" i="6"/>
  <c r="AF70" i="6"/>
  <c r="Y71" i="6"/>
  <c r="Z71" i="6"/>
  <c r="AA71" i="6"/>
  <c r="AB71" i="6"/>
  <c r="AC71" i="6"/>
  <c r="AD71" i="6"/>
  <c r="AE71" i="6"/>
  <c r="AF71" i="6"/>
  <c r="Y72" i="6"/>
  <c r="Z72" i="6"/>
  <c r="AA72" i="6"/>
  <c r="AB72" i="6"/>
  <c r="AC72" i="6"/>
  <c r="AD72" i="6"/>
  <c r="AE72" i="6"/>
  <c r="AF72" i="6"/>
  <c r="Y73" i="6"/>
  <c r="Z73" i="6"/>
  <c r="AA73" i="6"/>
  <c r="AB73" i="6"/>
  <c r="AC73" i="6"/>
  <c r="AD73" i="6"/>
  <c r="AE73" i="6"/>
  <c r="AF73" i="6"/>
  <c r="Y74" i="6"/>
  <c r="Z74" i="6"/>
  <c r="AA74" i="6"/>
  <c r="AB74" i="6"/>
  <c r="AC74" i="6"/>
  <c r="AD74" i="6"/>
  <c r="AE74" i="6"/>
  <c r="AF74" i="6"/>
  <c r="Y75" i="6"/>
  <c r="Z75" i="6"/>
  <c r="AA75" i="6"/>
  <c r="AB75" i="6"/>
  <c r="AC75" i="6"/>
  <c r="AD75" i="6"/>
  <c r="AE75" i="6"/>
  <c r="AF75" i="6"/>
  <c r="Y76" i="6"/>
  <c r="Z76" i="6"/>
  <c r="AA76" i="6"/>
  <c r="AB76" i="6"/>
  <c r="AC76" i="6"/>
  <c r="AD76" i="6"/>
  <c r="AE76" i="6"/>
  <c r="AF76" i="6"/>
  <c r="Y77" i="6"/>
  <c r="Z77" i="6"/>
  <c r="AA77" i="6"/>
  <c r="AB77" i="6"/>
  <c r="AC77" i="6"/>
  <c r="AD77" i="6"/>
  <c r="AE77" i="6"/>
  <c r="AF77" i="6"/>
  <c r="Y78" i="6"/>
  <c r="Z78" i="6"/>
  <c r="AA78" i="6"/>
  <c r="AB78" i="6"/>
  <c r="AC78" i="6"/>
  <c r="AD78" i="6"/>
  <c r="AE78" i="6"/>
  <c r="AF78" i="6"/>
  <c r="Y79" i="6"/>
  <c r="Z79" i="6"/>
  <c r="AA79" i="6"/>
  <c r="AB79" i="6"/>
  <c r="AC79" i="6"/>
  <c r="AD79" i="6"/>
  <c r="AE79" i="6"/>
  <c r="AF79" i="6"/>
  <c r="Y80" i="6"/>
  <c r="Z80" i="6"/>
  <c r="AA80" i="6"/>
  <c r="AB80" i="6"/>
  <c r="AC80" i="6"/>
  <c r="AD80" i="6"/>
  <c r="AE80" i="6"/>
  <c r="AF80" i="6"/>
  <c r="Y81" i="6"/>
  <c r="Z81" i="6"/>
  <c r="AA81" i="6"/>
  <c r="AB81" i="6"/>
  <c r="AC81" i="6"/>
  <c r="AD81" i="6"/>
  <c r="AE81" i="6"/>
  <c r="AF81" i="6"/>
  <c r="Y82" i="6"/>
  <c r="Z82" i="6"/>
  <c r="AA82" i="6"/>
  <c r="AB82" i="6"/>
  <c r="AC82" i="6"/>
  <c r="AD82" i="6"/>
  <c r="AE82" i="6"/>
  <c r="AF82" i="6"/>
  <c r="Y83" i="6"/>
  <c r="Z83" i="6"/>
  <c r="AA83" i="6"/>
  <c r="AB83" i="6"/>
  <c r="AC83" i="6"/>
  <c r="AD83" i="6"/>
  <c r="AE83" i="6"/>
  <c r="AF83" i="6"/>
  <c r="Y84" i="6"/>
  <c r="Z84" i="6"/>
  <c r="AA84" i="6"/>
  <c r="AB84" i="6"/>
  <c r="AC84" i="6"/>
  <c r="AD84" i="6"/>
  <c r="AE84" i="6"/>
  <c r="AF84" i="6"/>
  <c r="Y85" i="6"/>
  <c r="Z85" i="6"/>
  <c r="AA85" i="6"/>
  <c r="AB85" i="6"/>
  <c r="AC85" i="6"/>
  <c r="AD85" i="6"/>
  <c r="AE85" i="6"/>
  <c r="AF85" i="6"/>
  <c r="Y86" i="6"/>
  <c r="Z86" i="6"/>
  <c r="AA86" i="6"/>
  <c r="AB86" i="6"/>
  <c r="AC86" i="6"/>
  <c r="AD86" i="6"/>
  <c r="AE86" i="6"/>
  <c r="AF86" i="6"/>
  <c r="Y5" i="6"/>
  <c r="Z5" i="6"/>
  <c r="AA5" i="6"/>
  <c r="AB5" i="6"/>
  <c r="AC5" i="6"/>
  <c r="AD5" i="6"/>
  <c r="AE5" i="6"/>
  <c r="AF5" i="6"/>
  <c r="Y6" i="6"/>
  <c r="Z6" i="6"/>
  <c r="AA6" i="6"/>
  <c r="AB6" i="6"/>
  <c r="AC6" i="6"/>
  <c r="AD6" i="6"/>
  <c r="AE6" i="6"/>
  <c r="AF6" i="6"/>
  <c r="Y7" i="6"/>
  <c r="Z7" i="6"/>
  <c r="AA7" i="6"/>
  <c r="AB7" i="6"/>
  <c r="AC7" i="6"/>
  <c r="AD7" i="6"/>
  <c r="AE7" i="6"/>
  <c r="AF7" i="6"/>
  <c r="Y8" i="6"/>
  <c r="Z8" i="6"/>
  <c r="AA8" i="6"/>
  <c r="AB8" i="6"/>
  <c r="AC8" i="6"/>
  <c r="AD8" i="6"/>
  <c r="AE8" i="6"/>
  <c r="AF8" i="6"/>
  <c r="Y9" i="6"/>
  <c r="Z9" i="6"/>
  <c r="AA9" i="6"/>
  <c r="AB9" i="6"/>
  <c r="AC9" i="6"/>
  <c r="AD9" i="6"/>
  <c r="AE9" i="6"/>
  <c r="AF9" i="6"/>
  <c r="Y10" i="6"/>
  <c r="Z10" i="6"/>
  <c r="AA10" i="6"/>
  <c r="AB10" i="6"/>
  <c r="AC10" i="6"/>
  <c r="AD10" i="6"/>
  <c r="AE10" i="6"/>
  <c r="AF10" i="6"/>
  <c r="Y11" i="6"/>
  <c r="Z11" i="6"/>
  <c r="AA11" i="6"/>
  <c r="AB11" i="6"/>
  <c r="AC11" i="6"/>
  <c r="AD11" i="6"/>
  <c r="AE11" i="6"/>
  <c r="AF11" i="6"/>
  <c r="Y12" i="6"/>
  <c r="Z12" i="6"/>
  <c r="AA12" i="6"/>
  <c r="AB12" i="6"/>
  <c r="AC12" i="6"/>
  <c r="AD12" i="6"/>
  <c r="AE12" i="6"/>
  <c r="AF12" i="6"/>
  <c r="Y13" i="6"/>
  <c r="Z13" i="6"/>
  <c r="AA13" i="6"/>
  <c r="AB13" i="6"/>
  <c r="AC13" i="6"/>
  <c r="AD13" i="6"/>
  <c r="AE13" i="6"/>
  <c r="AF13" i="6"/>
  <c r="Y14" i="6"/>
  <c r="Z14" i="6"/>
  <c r="AA14" i="6"/>
  <c r="AB14" i="6"/>
  <c r="AC14" i="6"/>
  <c r="AD14" i="6"/>
  <c r="AE14" i="6"/>
  <c r="AF14" i="6"/>
  <c r="Y15" i="6"/>
  <c r="Z15" i="6"/>
  <c r="AA15" i="6"/>
  <c r="AB15" i="6"/>
  <c r="AC15" i="6"/>
  <c r="AD15" i="6"/>
  <c r="AE15" i="6"/>
  <c r="AF15" i="6"/>
  <c r="Y16" i="6"/>
  <c r="Z16" i="6"/>
  <c r="AA16" i="6"/>
  <c r="AB16" i="6"/>
  <c r="AC16" i="6"/>
  <c r="AD16" i="6"/>
  <c r="AE16" i="6"/>
  <c r="AF16" i="6"/>
  <c r="Y17" i="6"/>
  <c r="Z17" i="6"/>
  <c r="AA17" i="6"/>
  <c r="AB17" i="6"/>
  <c r="AC17" i="6"/>
  <c r="AD17" i="6"/>
  <c r="AE17" i="6"/>
  <c r="AF17" i="6"/>
  <c r="Y18" i="6"/>
  <c r="Z18" i="6"/>
  <c r="AA18" i="6"/>
  <c r="AB18" i="6"/>
  <c r="AC18" i="6"/>
  <c r="AD18" i="6"/>
  <c r="AE18" i="6"/>
  <c r="AF18" i="6"/>
  <c r="Y19" i="6"/>
  <c r="Z19" i="6"/>
  <c r="AA19" i="6"/>
  <c r="AB19" i="6"/>
  <c r="Y20" i="6"/>
  <c r="Z20" i="6"/>
  <c r="AA20" i="6"/>
  <c r="AB20" i="6"/>
  <c r="AC20" i="6"/>
  <c r="AD20" i="6"/>
  <c r="AE20" i="6"/>
  <c r="AF20" i="6"/>
  <c r="Y21" i="6"/>
  <c r="Z21" i="6"/>
  <c r="AA21" i="6"/>
  <c r="AB21" i="6"/>
  <c r="AC21" i="6"/>
  <c r="AD21" i="6"/>
  <c r="AE21" i="6"/>
  <c r="AF21" i="6"/>
  <c r="Y22" i="6"/>
  <c r="Z22" i="6"/>
  <c r="AA22" i="6"/>
  <c r="AB22" i="6"/>
  <c r="AC22" i="6"/>
  <c r="AD22" i="6"/>
  <c r="AE22" i="6"/>
  <c r="AF22" i="6"/>
  <c r="Y23" i="6"/>
  <c r="Z23" i="6"/>
  <c r="AA23" i="6"/>
  <c r="AB23" i="6"/>
  <c r="AC23" i="6"/>
  <c r="AD23" i="6"/>
  <c r="AE23" i="6"/>
  <c r="AF23" i="6"/>
  <c r="Y24" i="6"/>
  <c r="Z24" i="6"/>
  <c r="AA24" i="6"/>
  <c r="AB24" i="6"/>
  <c r="AC24" i="6"/>
  <c r="AD24" i="6"/>
  <c r="AE24" i="6"/>
  <c r="AF24" i="6"/>
  <c r="Y27" i="6"/>
  <c r="Z27" i="6"/>
  <c r="AA27" i="6"/>
  <c r="AB27" i="6"/>
  <c r="AC27" i="6"/>
  <c r="AD27" i="6"/>
  <c r="AE27" i="6"/>
  <c r="AF27" i="6"/>
  <c r="Y28" i="6"/>
  <c r="Z28" i="6"/>
  <c r="AA28" i="6"/>
  <c r="AB28" i="6"/>
  <c r="AC28" i="6"/>
  <c r="AD28" i="6"/>
  <c r="AE28" i="6"/>
  <c r="AF28" i="6"/>
  <c r="AB30" i="6"/>
  <c r="AC30" i="6"/>
  <c r="AD30" i="6"/>
  <c r="AE30" i="6"/>
  <c r="AF30" i="6"/>
  <c r="Y31" i="6"/>
  <c r="Z31" i="6"/>
  <c r="AA31" i="6"/>
  <c r="AB31" i="6"/>
  <c r="AC31" i="6"/>
  <c r="AD31" i="6"/>
  <c r="AE31" i="6"/>
  <c r="AF31" i="6"/>
  <c r="Y32" i="6"/>
  <c r="Z32" i="6"/>
  <c r="AA32" i="6"/>
  <c r="AB32" i="6"/>
  <c r="AC32" i="6"/>
  <c r="AD32" i="6"/>
  <c r="AE32" i="6"/>
  <c r="AF32" i="6"/>
  <c r="Y33" i="6"/>
  <c r="Z33" i="6"/>
  <c r="AA33" i="6"/>
  <c r="AB33" i="6"/>
  <c r="AC33" i="6"/>
  <c r="AD33" i="6"/>
  <c r="AE33" i="6"/>
  <c r="AF33" i="6"/>
  <c r="Z36" i="6"/>
  <c r="AA36" i="6"/>
  <c r="AB36" i="6"/>
  <c r="AC36" i="6"/>
  <c r="AD36" i="6"/>
  <c r="AE36" i="6"/>
  <c r="Y36" i="6"/>
  <c r="BF5" i="6" l="1"/>
  <c r="C23" i="12"/>
  <c r="D23" i="12"/>
  <c r="E23" i="12"/>
  <c r="F23" i="12"/>
  <c r="AG30" i="6" l="1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E27" i="6"/>
  <c r="BF27" i="6"/>
  <c r="BE28" i="6"/>
  <c r="BF28" i="6"/>
  <c r="BF30" i="6"/>
  <c r="BF31" i="6"/>
  <c r="BF32" i="6"/>
  <c r="BF33" i="6"/>
  <c r="BF37" i="6"/>
  <c r="BF38" i="6"/>
  <c r="BF41" i="6"/>
  <c r="BF43" i="6"/>
  <c r="BF44" i="6"/>
  <c r="BF45" i="6"/>
  <c r="BF46" i="6"/>
  <c r="BF49" i="6"/>
  <c r="BF50" i="6"/>
  <c r="BF51" i="6"/>
  <c r="BF52" i="6"/>
  <c r="BF54" i="6"/>
  <c r="BF56" i="6"/>
  <c r="BF57" i="6"/>
  <c r="BF58" i="6"/>
  <c r="BE59" i="6"/>
  <c r="BF59" i="6"/>
  <c r="BF60" i="6"/>
  <c r="BF61" i="6"/>
  <c r="BF62" i="6"/>
  <c r="BF63" i="6"/>
  <c r="BF64" i="6"/>
  <c r="BE65" i="6"/>
  <c r="BF65" i="6"/>
  <c r="BF66" i="6"/>
  <c r="BF67" i="6"/>
  <c r="BF68" i="6"/>
  <c r="BF69" i="6"/>
  <c r="BF70" i="6"/>
  <c r="BF71" i="6"/>
  <c r="BF72" i="6"/>
  <c r="BF73" i="6"/>
  <c r="BF74" i="6"/>
  <c r="BF75" i="6"/>
  <c r="BF76" i="6"/>
  <c r="BE77" i="6"/>
  <c r="BF77" i="6"/>
  <c r="BF78" i="6"/>
  <c r="BF79" i="6"/>
  <c r="BF80" i="6"/>
  <c r="BF81" i="6"/>
  <c r="BF82" i="6"/>
  <c r="BE83" i="6"/>
  <c r="BF83" i="6"/>
  <c r="BE84" i="6"/>
  <c r="BF84" i="6"/>
  <c r="BE85" i="6"/>
  <c r="BF85" i="6"/>
  <c r="BE86" i="6"/>
  <c r="BF86" i="6"/>
  <c r="BE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31" i="6"/>
  <c r="BE32" i="6"/>
  <c r="BE33" i="6"/>
  <c r="BE37" i="6"/>
  <c r="BE38" i="6"/>
  <c r="BE41" i="6"/>
  <c r="BE43" i="6"/>
  <c r="BE45" i="6"/>
  <c r="BE46" i="6"/>
  <c r="BE49" i="6"/>
  <c r="BE50" i="6"/>
  <c r="BE51" i="6"/>
  <c r="BE52" i="6"/>
  <c r="BE54" i="6"/>
  <c r="BE56" i="6"/>
  <c r="BE57" i="6"/>
  <c r="BE58" i="6"/>
  <c r="BE60" i="6"/>
  <c r="BE61" i="6"/>
  <c r="BE62" i="6"/>
  <c r="BE63" i="6"/>
  <c r="BE64" i="6"/>
  <c r="BE66" i="6"/>
  <c r="BE67" i="6"/>
  <c r="BE68" i="6"/>
  <c r="BE69" i="6"/>
  <c r="BE70" i="6"/>
  <c r="BE71" i="6"/>
  <c r="BE72" i="6"/>
  <c r="BE73" i="6"/>
  <c r="BE74" i="6"/>
  <c r="BE75" i="6"/>
  <c r="BE76" i="6"/>
  <c r="BE78" i="6"/>
  <c r="BE79" i="6"/>
  <c r="BE80" i="6"/>
  <c r="BE81" i="6"/>
  <c r="BE82" i="6"/>
  <c r="BE30" i="6"/>
  <c r="BE44" i="6"/>
  <c r="AH83" i="6" l="1"/>
  <c r="AH84" i="6"/>
  <c r="AH85" i="6"/>
  <c r="AH86" i="6"/>
  <c r="AH48" i="6"/>
  <c r="AH53" i="6"/>
  <c r="AH55" i="6"/>
  <c r="AH65" i="6"/>
  <c r="AH62" i="6"/>
  <c r="AH61" i="6"/>
  <c r="AH60" i="6"/>
  <c r="AH59" i="6"/>
  <c r="AH54" i="6"/>
  <c r="AH52" i="6"/>
  <c r="AH28" i="6"/>
  <c r="AH27" i="6"/>
  <c r="AG44" i="6"/>
  <c r="I68" i="3"/>
  <c r="G12" i="3"/>
  <c r="G3" i="3" l="1"/>
  <c r="F3" i="3" s="1"/>
  <c r="G10" i="3"/>
  <c r="F10" i="3" s="1"/>
  <c r="G5" i="3"/>
  <c r="F5" i="3" s="1"/>
  <c r="G15" i="3"/>
  <c r="F15" i="3" s="1"/>
  <c r="G48" i="3"/>
  <c r="F48" i="3" s="1"/>
  <c r="G59" i="3"/>
  <c r="F59" i="3" s="1"/>
  <c r="G9" i="3"/>
  <c r="F9" i="3" s="1"/>
  <c r="G65" i="3"/>
  <c r="F65" i="3" s="1"/>
  <c r="G29" i="3"/>
  <c r="F29" i="3" s="1"/>
  <c r="G13" i="3"/>
  <c r="F13" i="3" s="1"/>
  <c r="G62" i="3"/>
  <c r="F62" i="3" s="1"/>
  <c r="G14" i="3"/>
  <c r="F14" i="3" s="1"/>
  <c r="G27" i="3"/>
  <c r="F27" i="3" s="1"/>
  <c r="G19" i="3"/>
  <c r="F19" i="3" s="1"/>
  <c r="G43" i="3"/>
  <c r="F43" i="3" s="1"/>
  <c r="G11" i="3"/>
  <c r="F11" i="3" s="1"/>
  <c r="G68" i="3"/>
  <c r="F68" i="3" s="1"/>
  <c r="G47" i="3"/>
  <c r="F47" i="3" s="1"/>
  <c r="G57" i="3"/>
  <c r="F57" i="3" s="1"/>
  <c r="G23" i="3"/>
  <c r="F23" i="3" s="1"/>
  <c r="G24" i="3"/>
  <c r="F24" i="3" s="1"/>
  <c r="G25" i="3"/>
  <c r="F25" i="3" s="1"/>
  <c r="G64" i="3"/>
  <c r="G6" i="3"/>
  <c r="F6" i="3" s="1"/>
  <c r="G28" i="3"/>
  <c r="F28" i="3" s="1"/>
  <c r="G35" i="3"/>
  <c r="F35" i="3" s="1"/>
  <c r="G30" i="3"/>
  <c r="F30" i="3" s="1"/>
  <c r="G31" i="3"/>
  <c r="F31" i="3" s="1"/>
  <c r="G32" i="3"/>
  <c r="F32" i="3" s="1"/>
  <c r="G33" i="3"/>
  <c r="F33" i="3" s="1"/>
  <c r="G34" i="3"/>
  <c r="F34" i="3" s="1"/>
  <c r="G38" i="3"/>
  <c r="F38" i="3" s="1"/>
  <c r="G37" i="3"/>
  <c r="F37" i="3" s="1"/>
  <c r="F61" i="3"/>
  <c r="G39" i="3"/>
  <c r="F39" i="3" s="1"/>
  <c r="G40" i="3"/>
  <c r="F40" i="3" s="1"/>
  <c r="G41" i="3"/>
  <c r="F41" i="3" s="1"/>
  <c r="G42" i="3"/>
  <c r="F42" i="3" s="1"/>
  <c r="G22" i="3"/>
  <c r="F22" i="3" s="1"/>
  <c r="G44" i="3"/>
  <c r="F44" i="3" s="1"/>
  <c r="G45" i="3"/>
  <c r="F45" i="3" s="1"/>
  <c r="G46" i="3"/>
  <c r="F46" i="3" s="1"/>
  <c r="G49" i="3"/>
  <c r="F49" i="3" s="1"/>
  <c r="G21" i="3"/>
  <c r="F21" i="3" s="1"/>
  <c r="G69" i="3"/>
  <c r="G50" i="3"/>
  <c r="F50" i="3" s="1"/>
  <c r="G51" i="3"/>
  <c r="F51" i="3" s="1"/>
  <c r="G7" i="3"/>
  <c r="F7" i="3" s="1"/>
  <c r="G53" i="3"/>
  <c r="F53" i="3" s="1"/>
  <c r="G54" i="3"/>
  <c r="F54" i="3" s="1"/>
  <c r="G55" i="3"/>
  <c r="F55" i="3" s="1"/>
  <c r="G56" i="3"/>
  <c r="F56" i="3" s="1"/>
  <c r="G67" i="3"/>
  <c r="F67" i="3" s="1"/>
  <c r="G58" i="3"/>
  <c r="F58" i="3" s="1"/>
  <c r="G8" i="3"/>
  <c r="F8" i="3" s="1"/>
  <c r="G16" i="3"/>
  <c r="F16" i="3" s="1"/>
  <c r="G66" i="3"/>
  <c r="G63" i="3"/>
  <c r="F63" i="3" s="1"/>
  <c r="G17" i="3"/>
  <c r="F17" i="3" s="1"/>
  <c r="F12" i="3"/>
  <c r="G60" i="3"/>
  <c r="F60" i="3" s="1"/>
  <c r="G52" i="3"/>
  <c r="F52" i="3" s="1"/>
  <c r="G4" i="3"/>
  <c r="F4" i="3" s="1"/>
  <c r="G36" i="3"/>
  <c r="F36" i="3" s="1"/>
  <c r="G26" i="3"/>
  <c r="F26" i="3" s="1"/>
  <c r="G20" i="3"/>
  <c r="F20" i="3" s="1"/>
  <c r="G18" i="3"/>
  <c r="F18" i="3" s="1"/>
  <c r="G2" i="3"/>
  <c r="A2" i="3" s="1"/>
  <c r="AG27" i="6"/>
  <c r="AG28" i="6"/>
  <c r="AG59" i="6"/>
  <c r="AG65" i="6"/>
  <c r="AG77" i="6"/>
  <c r="AG83" i="6"/>
  <c r="AG84" i="6"/>
  <c r="AG85" i="6"/>
  <c r="AG86" i="6"/>
  <c r="AG25" i="6"/>
  <c r="AG26" i="6"/>
  <c r="AG34" i="6"/>
  <c r="AG35" i="6"/>
  <c r="AG39" i="6"/>
  <c r="AG42" i="6"/>
  <c r="AG47" i="6"/>
  <c r="AG48" i="6"/>
  <c r="AG53" i="6"/>
  <c r="AG55" i="6"/>
  <c r="AG6" i="6"/>
  <c r="AG15" i="6"/>
  <c r="AG20" i="6"/>
  <c r="AG21" i="6"/>
  <c r="AG23" i="6"/>
  <c r="AG36" i="6"/>
  <c r="AG37" i="6"/>
  <c r="AG40" i="6"/>
  <c r="AG49" i="6"/>
  <c r="AG50" i="6"/>
  <c r="AG52" i="6"/>
  <c r="AG60" i="6"/>
  <c r="AG61" i="6"/>
  <c r="AG63" i="6"/>
  <c r="AG69" i="6"/>
  <c r="AG70" i="6"/>
  <c r="AG72" i="6"/>
  <c r="AG78" i="6"/>
  <c r="AG79" i="6"/>
  <c r="AG81" i="6"/>
  <c r="AG7" i="6"/>
  <c r="AG8" i="6"/>
  <c r="AG9" i="6"/>
  <c r="AG10" i="6"/>
  <c r="AG11" i="6"/>
  <c r="AG12" i="6"/>
  <c r="AG13" i="6"/>
  <c r="AG14" i="6"/>
  <c r="AG16" i="6"/>
  <c r="AG17" i="6"/>
  <c r="AG18" i="6"/>
  <c r="AG19" i="6"/>
  <c r="AG22" i="6"/>
  <c r="AG24" i="6"/>
  <c r="AG31" i="6"/>
  <c r="AG32" i="6"/>
  <c r="AG33" i="6"/>
  <c r="AG38" i="6"/>
  <c r="AG41" i="6"/>
  <c r="AG43" i="6"/>
  <c r="AG45" i="6"/>
  <c r="AG46" i="6"/>
  <c r="AG51" i="6"/>
  <c r="AG54" i="6"/>
  <c r="AG56" i="6"/>
  <c r="AG57" i="6"/>
  <c r="AG58" i="6"/>
  <c r="AG62" i="6"/>
  <c r="AG64" i="6"/>
  <c r="AG66" i="6"/>
  <c r="AG67" i="6"/>
  <c r="AG68" i="6"/>
  <c r="AG71" i="6"/>
  <c r="AG73" i="6"/>
  <c r="AG74" i="6"/>
  <c r="AG75" i="6"/>
  <c r="AG76" i="6"/>
  <c r="AG80" i="6"/>
  <c r="AG82" i="6"/>
  <c r="AG5" i="6"/>
  <c r="F2" i="3" l="1"/>
  <c r="I60" i="3" l="1"/>
  <c r="K60" i="3" s="1"/>
  <c r="I66" i="3" l="1"/>
  <c r="K66" i="3" s="1"/>
  <c r="I38" i="3" l="1"/>
  <c r="K38" i="3" s="1"/>
  <c r="K68" i="3"/>
  <c r="I53" i="3" l="1"/>
  <c r="K53" i="3" s="1"/>
  <c r="I39" i="3"/>
  <c r="K39" i="3" s="1"/>
  <c r="I12" i="3"/>
  <c r="K12" i="3" s="1"/>
  <c r="I56" i="3"/>
  <c r="K56" i="3" s="1"/>
  <c r="I65" i="3"/>
  <c r="K65" i="3" s="1"/>
  <c r="A39" i="3" l="1"/>
  <c r="A65" i="3"/>
  <c r="A56" i="3"/>
  <c r="A12" i="3"/>
  <c r="A53" i="3"/>
  <c r="A34" i="3" l="1"/>
  <c r="A27" i="3"/>
  <c r="A16" i="3"/>
  <c r="A61" i="3"/>
  <c r="A40" i="3"/>
  <c r="A9" i="3"/>
  <c r="A18" i="3"/>
  <c r="A17" i="3"/>
  <c r="A33" i="3"/>
  <c r="A44" i="3"/>
  <c r="A42" i="3"/>
  <c r="A26" i="3"/>
  <c r="A43" i="3"/>
  <c r="A37" i="3"/>
  <c r="A13" i="3"/>
  <c r="A8" i="3"/>
  <c r="A25" i="3"/>
  <c r="A10" i="3"/>
  <c r="A22" i="3"/>
  <c r="A54" i="3"/>
  <c r="A55" i="3"/>
  <c r="A69" i="3"/>
  <c r="A67" i="3"/>
  <c r="A14" i="3"/>
  <c r="A59" i="3"/>
  <c r="A21" i="3"/>
  <c r="A15" i="3"/>
  <c r="A5" i="3"/>
  <c r="A6" i="3"/>
  <c r="A38" i="3"/>
  <c r="A7" i="3"/>
  <c r="A28" i="3"/>
  <c r="A30" i="3"/>
  <c r="A62" i="3"/>
  <c r="A19" i="3"/>
  <c r="A23" i="3"/>
  <c r="A45" i="3"/>
  <c r="A66" i="3"/>
  <c r="A47" i="3"/>
  <c r="A41" i="3"/>
  <c r="A36" i="3"/>
  <c r="A31" i="3"/>
  <c r="A46" i="3"/>
  <c r="A48" i="3"/>
  <c r="A63" i="3"/>
  <c r="A51" i="3"/>
  <c r="A50" i="3"/>
  <c r="A60" i="3"/>
  <c r="A24" i="3"/>
  <c r="A11" i="3"/>
  <c r="A57" i="3"/>
  <c r="A35" i="3"/>
  <c r="A68" i="3"/>
  <c r="A58" i="3"/>
  <c r="A49" i="3"/>
  <c r="AH5" i="6" s="1"/>
  <c r="A20" i="3"/>
  <c r="A4" i="3"/>
  <c r="A52" i="3"/>
  <c r="A3" i="3"/>
  <c r="A64" i="3"/>
  <c r="A32" i="3"/>
  <c r="A29" i="3"/>
  <c r="AH25" i="6" l="1"/>
  <c r="AH40" i="6"/>
  <c r="AH34" i="6"/>
  <c r="AH47" i="6"/>
  <c r="AH39" i="6"/>
  <c r="AH36" i="6"/>
  <c r="AH35" i="6"/>
  <c r="AH26" i="6"/>
  <c r="AH42" i="6"/>
  <c r="AH15" i="6"/>
  <c r="AH11" i="6"/>
  <c r="AH46" i="6"/>
  <c r="AH30" i="6"/>
  <c r="AH64" i="6"/>
  <c r="AH43" i="6"/>
  <c r="AH78" i="6"/>
  <c r="AH13" i="6"/>
  <c r="AH73" i="6"/>
  <c r="AH76" i="6"/>
  <c r="AH51" i="6"/>
  <c r="AH31" i="6"/>
  <c r="AH19" i="6"/>
  <c r="AH56" i="6"/>
  <c r="AH77" i="6"/>
  <c r="AH9" i="6"/>
  <c r="AH37" i="6"/>
  <c r="AH8" i="6"/>
  <c r="AH68" i="6"/>
  <c r="AH7" i="6"/>
  <c r="AH20" i="6"/>
  <c r="AH38" i="6"/>
  <c r="AH50" i="6"/>
  <c r="AH75" i="6"/>
  <c r="AH23" i="6"/>
  <c r="AH10" i="6"/>
  <c r="AH71" i="6"/>
  <c r="AH16" i="6"/>
  <c r="AH70" i="6"/>
  <c r="AH33" i="6"/>
  <c r="AH82" i="6"/>
  <c r="AH22" i="6"/>
  <c r="AH79" i="6"/>
  <c r="AH12" i="6"/>
  <c r="AH32" i="6"/>
  <c r="AH66" i="6"/>
  <c r="AH57" i="6"/>
  <c r="AH80" i="6"/>
  <c r="AH41" i="6"/>
  <c r="AH14" i="6"/>
  <c r="AH67" i="6"/>
  <c r="AH49" i="6"/>
  <c r="AH63" i="6"/>
  <c r="AH21" i="6"/>
  <c r="AH58" i="6"/>
  <c r="AH45" i="6"/>
  <c r="AH72" i="6"/>
  <c r="AH69" i="6"/>
  <c r="AH6" i="6"/>
  <c r="AH81" i="6"/>
  <c r="AH74" i="6"/>
  <c r="AH24" i="6"/>
  <c r="AH17" i="6"/>
  <c r="AH18" i="6"/>
  <c r="I7" i="3" l="1"/>
  <c r="K7" i="3" s="1"/>
  <c r="I2" i="3" l="1"/>
  <c r="K2" i="3" s="1"/>
  <c r="I6" i="3"/>
  <c r="K6" i="3" s="1"/>
  <c r="I10" i="3"/>
  <c r="K10" i="3" s="1"/>
  <c r="I17" i="3"/>
  <c r="K17" i="3" s="1"/>
  <c r="I26" i="3"/>
  <c r="K26" i="3" s="1"/>
  <c r="I16" i="3"/>
  <c r="K16" i="3" s="1"/>
  <c r="I54" i="3"/>
  <c r="K54" i="3" s="1"/>
  <c r="I64" i="3"/>
  <c r="K64" i="3" s="1"/>
  <c r="I57" i="3"/>
  <c r="K57" i="3" s="1"/>
  <c r="I36" i="3"/>
  <c r="K36" i="3" s="1"/>
  <c r="I5" i="3"/>
  <c r="K5" i="3" s="1"/>
  <c r="I25" i="3"/>
  <c r="K25" i="3" s="1"/>
  <c r="I18" i="3"/>
  <c r="K18" i="3" s="1"/>
  <c r="I49" i="3"/>
  <c r="K49" i="3" s="1"/>
  <c r="I58" i="3"/>
  <c r="K58" i="3" s="1"/>
  <c r="I3" i="3"/>
  <c r="K3" i="3" s="1"/>
  <c r="I11" i="3"/>
  <c r="K11" i="3" s="1"/>
  <c r="I41" i="3"/>
  <c r="K41" i="3" s="1"/>
  <c r="I15" i="3"/>
  <c r="K15" i="3" s="1"/>
  <c r="I27" i="3"/>
  <c r="K27" i="3" s="1"/>
  <c r="I24" i="3"/>
  <c r="K24" i="3" s="1"/>
  <c r="I47" i="3"/>
  <c r="K47" i="3" s="1"/>
  <c r="I52" i="3"/>
  <c r="K52" i="3" s="1"/>
  <c r="I21" i="3"/>
  <c r="K21" i="3" s="1"/>
  <c r="I8" i="3"/>
  <c r="K8" i="3" s="1"/>
  <c r="I46" i="3"/>
  <c r="K46" i="3" s="1"/>
  <c r="I63" i="3"/>
  <c r="K63" i="3" s="1"/>
  <c r="I48" i="3"/>
  <c r="K48" i="3" s="1"/>
  <c r="I4" i="3"/>
  <c r="K4" i="3" s="1"/>
  <c r="I50" i="3"/>
  <c r="K50" i="3" s="1"/>
  <c r="I59" i="3"/>
  <c r="K59" i="3" s="1"/>
  <c r="I13" i="3"/>
  <c r="K13" i="3" s="1"/>
  <c r="I40" i="3"/>
  <c r="K40" i="3" s="1"/>
  <c r="I55" i="3"/>
  <c r="K55" i="3" s="1"/>
  <c r="I45" i="3"/>
  <c r="K45" i="3" s="1"/>
  <c r="I14" i="3"/>
  <c r="K14" i="3" s="1"/>
  <c r="I37" i="3"/>
  <c r="K37" i="3" s="1"/>
  <c r="I61" i="3"/>
  <c r="K61" i="3" s="1"/>
  <c r="I62" i="3"/>
  <c r="K62" i="3" s="1"/>
  <c r="I51" i="3"/>
  <c r="K51" i="3" s="1"/>
  <c r="I23" i="3"/>
  <c r="K23" i="3" s="1"/>
  <c r="I67" i="3"/>
  <c r="K67" i="3" s="1"/>
  <c r="I43" i="3"/>
  <c r="K43" i="3" s="1"/>
  <c r="I42" i="3"/>
  <c r="K42" i="3" s="1"/>
  <c r="I22" i="3"/>
  <c r="K22" i="3" s="1"/>
  <c r="I44" i="3"/>
  <c r="K44" i="3" s="1"/>
  <c r="I69" i="3"/>
  <c r="K69" i="3" s="1"/>
  <c r="I9" i="3"/>
  <c r="K9" i="3" s="1"/>
  <c r="I28" i="3"/>
  <c r="K28" i="3" s="1"/>
  <c r="I34" i="3"/>
  <c r="K34" i="3" s="1"/>
  <c r="I29" i="3"/>
  <c r="K29" i="3" s="1"/>
  <c r="I31" i="3"/>
  <c r="K31" i="3" s="1"/>
  <c r="I20" i="3"/>
  <c r="K20" i="3" s="1"/>
  <c r="I33" i="3"/>
  <c r="K33" i="3" s="1"/>
  <c r="I19" i="3"/>
  <c r="K19" i="3" s="1"/>
  <c r="I30" i="3"/>
  <c r="K30" i="3" s="1"/>
  <c r="I32" i="3"/>
  <c r="K32" i="3" s="1"/>
  <c r="I35" i="3"/>
  <c r="K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IMBERT Evodie</author>
  </authors>
  <commentList>
    <comment ref="AP78" authorId="0" shapeId="0" xr:uid="{5CE8CA67-F0DD-4CCF-A008-F0A65DBA6E8F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Changer profil vers 4 (attention lors du changement il faudra bien vérifier que la girouette avant fonctionne bien car dans la BDD Helen e profil 4 prévoir une girouette avant MC - les deux véhicules 917 et 914 de STAP ont bien une girouette Monochrome)
</t>
        </r>
      </text>
    </comment>
    <comment ref="AM79" authorId="0" shapeId="0" xr:uid="{16DE47C7-0F5B-49D8-9F76-F12FFCDADA0F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Girouette 96x17 non déclarée dans la BDD Helen. Le profil 10 indique une girouette 96x15. L'affichage est a priori convenable donc pas d'ajout de la girouette dans la BDD Helen. </t>
        </r>
      </text>
    </comment>
    <comment ref="AM80" authorId="0" shapeId="0" xr:uid="{C91D2010-2764-42AF-8319-051D433542C7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Girouette 96x17 non déclarée dans la BDD Helen. Le profil 10 indique une girouette 96x15. L'affichage est a priori convenable donc pas d'ajout de la girouette dans la BDD Helen. </t>
        </r>
      </text>
    </comment>
    <comment ref="AP81" authorId="0" shapeId="0" xr:uid="{17A0062D-3B4A-4C52-8ADA-F8AAD578829C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Changer profil vers 4 (attention lors du changement il faudra bien vérifier que la girouette avant fonctionne bien car dans la BDD Helen e profil 4 prévoir une girouette avant MC - les deux véhicules 917 et 914 de STAP ont bien une girouette Monochrome)
</t>
        </r>
      </text>
    </comment>
  </commentList>
</comments>
</file>

<file path=xl/sharedStrings.xml><?xml version="1.0" encoding="utf-8"?>
<sst xmlns="http://schemas.openxmlformats.org/spreadsheetml/2006/main" count="3401" uniqueCount="633">
  <si>
    <t>N° Parc KTLP</t>
  </si>
  <si>
    <t>Num ancien / num SST</t>
  </si>
  <si>
    <t>Exploitant</t>
  </si>
  <si>
    <t>Réseau</t>
  </si>
  <si>
    <t>Type de bus</t>
  </si>
  <si>
    <t>Marque</t>
  </si>
  <si>
    <t>Immat.</t>
  </si>
  <si>
    <t>KTLP</t>
  </si>
  <si>
    <t>Lignes régulières Tarbes</t>
  </si>
  <si>
    <t>BUS STANDARDS / MIDIBUS</t>
  </si>
  <si>
    <t>FT-831-ES</t>
  </si>
  <si>
    <t>FT-019-NG</t>
  </si>
  <si>
    <t>FT-209-PF</t>
  </si>
  <si>
    <t>FT-597-TW</t>
  </si>
  <si>
    <t>FT-363-XJ</t>
  </si>
  <si>
    <t>FT-400-YT</t>
  </si>
  <si>
    <t>FV-276-AQ</t>
  </si>
  <si>
    <t>FV-279-AQ</t>
  </si>
  <si>
    <t>FV-285-AQ</t>
  </si>
  <si>
    <t>FV-273-AQ</t>
  </si>
  <si>
    <t>FV-328-EX</t>
  </si>
  <si>
    <t>FV-324-EX</t>
  </si>
  <si>
    <t>FG-667-BX</t>
  </si>
  <si>
    <t>ED-990-SQ</t>
  </si>
  <si>
    <t>FV-039-XG</t>
  </si>
  <si>
    <t>FV-032-XG</t>
  </si>
  <si>
    <t>FV-024-XG</t>
  </si>
  <si>
    <t>FV-017-XG</t>
  </si>
  <si>
    <t>FW-839-BM</t>
  </si>
  <si>
    <t>ACTL</t>
  </si>
  <si>
    <t>Lignes régulières Lourdes</t>
  </si>
  <si>
    <t>STANDARD</t>
  </si>
  <si>
    <t>Heuliez</t>
  </si>
  <si>
    <t>CN-069-BZ</t>
  </si>
  <si>
    <t>CN-185-BZ</t>
  </si>
  <si>
    <t>MINIBUS</t>
  </si>
  <si>
    <t>FV-565-QF</t>
  </si>
  <si>
    <t>Heuliez GX137</t>
  </si>
  <si>
    <t>FW-216-XR</t>
  </si>
  <si>
    <t>GC-471-YG</t>
  </si>
  <si>
    <t>Mercedes Citaro</t>
  </si>
  <si>
    <t>BW-075-NG</t>
  </si>
  <si>
    <t>Lacoste</t>
  </si>
  <si>
    <t>BW-052-NG</t>
  </si>
  <si>
    <t>BW-041-NG</t>
  </si>
  <si>
    <t>Keolis Pyrénées</t>
  </si>
  <si>
    <t>AUTOCAR</t>
  </si>
  <si>
    <t>Mercedes Intouro</t>
  </si>
  <si>
    <t>DJ-461-KA</t>
  </si>
  <si>
    <t>DJ-616-RM</t>
  </si>
  <si>
    <t>AM-528-SY</t>
  </si>
  <si>
    <t>CF-611-MV</t>
  </si>
  <si>
    <t>CF-015-MW</t>
  </si>
  <si>
    <t>CF-315-MW</t>
  </si>
  <si>
    <t>Renault</t>
  </si>
  <si>
    <t>CK-445-QA</t>
  </si>
  <si>
    <t>CK-564-PZ</t>
  </si>
  <si>
    <t>CN-669-NH</t>
  </si>
  <si>
    <t>CW-879-VV</t>
  </si>
  <si>
    <t>DJ-914-RM</t>
  </si>
  <si>
    <t>CX-853-BS</t>
  </si>
  <si>
    <t>CX-992-BS</t>
  </si>
  <si>
    <t>CT-912-ZG</t>
  </si>
  <si>
    <t>NAVETTE BLUEBUS</t>
  </si>
  <si>
    <t>DC-063-QV</t>
  </si>
  <si>
    <t>DC-076-QV</t>
  </si>
  <si>
    <t>DC-087-QV</t>
  </si>
  <si>
    <t>DJ-378-FT</t>
  </si>
  <si>
    <t>DJ-181-RN</t>
  </si>
  <si>
    <t>DN-689-WF</t>
  </si>
  <si>
    <t>APTIS</t>
  </si>
  <si>
    <t>DJ-372-FT</t>
  </si>
  <si>
    <t>DJ-373-FT</t>
  </si>
  <si>
    <t>EK-942-DJ</t>
  </si>
  <si>
    <t>EK-185-PX</t>
  </si>
  <si>
    <t>EK-190-PX</t>
  </si>
  <si>
    <t>DJ-884-JZ</t>
  </si>
  <si>
    <t>DF-706-KJ</t>
  </si>
  <si>
    <t>AM-721-SJ</t>
  </si>
  <si>
    <t>4792 SM 65</t>
  </si>
  <si>
    <t>CY-071-BL</t>
  </si>
  <si>
    <t>DL-177-YA</t>
  </si>
  <si>
    <t xml:space="preserve">Irisbus Crossway </t>
  </si>
  <si>
    <t>CZ-619-AE</t>
  </si>
  <si>
    <t>CZ-897-AF</t>
  </si>
  <si>
    <t>CX-164-TS</t>
  </si>
  <si>
    <t>CX-519-TJ</t>
  </si>
  <si>
    <t>DL-172-YA</t>
  </si>
  <si>
    <t>PMR1</t>
  </si>
  <si>
    <t>FS-098-BQ</t>
  </si>
  <si>
    <t>PMR2</t>
  </si>
  <si>
    <t>FS-973-BP</t>
  </si>
  <si>
    <t>Base de donnée véhicule</t>
  </si>
  <si>
    <t>Age</t>
  </si>
  <si>
    <t>-</t>
  </si>
  <si>
    <t>FS-653-GY</t>
  </si>
  <si>
    <t>WW CADDY</t>
  </si>
  <si>
    <t>Citroën Jumper</t>
  </si>
  <si>
    <t>Ligne TL</t>
  </si>
  <si>
    <t>Navette Aéroport</t>
  </si>
  <si>
    <t>6093-SM-65</t>
  </si>
  <si>
    <t> 2294SK65</t>
  </si>
  <si>
    <t> 5077RW65</t>
  </si>
  <si>
    <t> AQ-962-ET</t>
  </si>
  <si>
    <t>6846-SK-65</t>
  </si>
  <si>
    <t>AK-609-YE</t>
  </si>
  <si>
    <t>Sur parc pour pieces</t>
  </si>
  <si>
    <t>BB-326-MW</t>
  </si>
  <si>
    <t>DV-292-AD</t>
  </si>
  <si>
    <t>AGORA</t>
  </si>
  <si>
    <t>Peugeot</t>
  </si>
  <si>
    <t>AP-052-BZ</t>
  </si>
  <si>
    <t>Statut véhicule</t>
  </si>
  <si>
    <t>En service</t>
  </si>
  <si>
    <t>Réformé</t>
  </si>
  <si>
    <t>Commentaire</t>
  </si>
  <si>
    <t>Services Scolaires</t>
  </si>
  <si>
    <t>NCV</t>
  </si>
  <si>
    <t>Numéro Mac</t>
  </si>
  <si>
    <t>Numéro DK</t>
  </si>
  <si>
    <t>Statut</t>
  </si>
  <si>
    <t>C2381984</t>
  </si>
  <si>
    <t>DK-2043-001615</t>
  </si>
  <si>
    <t>Fonctionne</t>
  </si>
  <si>
    <t>c2381891</t>
  </si>
  <si>
    <t>DK-2043-001608</t>
  </si>
  <si>
    <t>c2381a05</t>
  </si>
  <si>
    <t>DK-2043-001599</t>
  </si>
  <si>
    <t>c2381993</t>
  </si>
  <si>
    <t>DK-2043-001639</t>
  </si>
  <si>
    <t>c238198a</t>
  </si>
  <si>
    <t>DK-2043-001623</t>
  </si>
  <si>
    <t>c23819d5</t>
  </si>
  <si>
    <t>DK-2043-001603</t>
  </si>
  <si>
    <t>c2381a00</t>
  </si>
  <si>
    <t>DK-2043-001596</t>
  </si>
  <si>
    <t>c2381973</t>
  </si>
  <si>
    <t>DK-2043-001606</t>
  </si>
  <si>
    <t>c23818fd</t>
  </si>
  <si>
    <t>DK-2043-001597</t>
  </si>
  <si>
    <t>c238197c</t>
  </si>
  <si>
    <t>DK-2043-001628</t>
  </si>
  <si>
    <t>c238199c</t>
  </si>
  <si>
    <t>DK-2043-001626</t>
  </si>
  <si>
    <t>c23818fa</t>
  </si>
  <si>
    <t>DK-2043-001631</t>
  </si>
  <si>
    <t>c23819b6</t>
  </si>
  <si>
    <t>DK-2043-001620</t>
  </si>
  <si>
    <t>c23816be</t>
  </si>
  <si>
    <t>DK-1928-000964</t>
  </si>
  <si>
    <t>c23818e1</t>
  </si>
  <si>
    <t>DK-2043-001616</t>
  </si>
  <si>
    <t>c238199a</t>
  </si>
  <si>
    <t>DK-2043-001601</t>
  </si>
  <si>
    <t>c23816c5</t>
  </si>
  <si>
    <t>DK-2043-001638</t>
  </si>
  <si>
    <t>c23818f9</t>
  </si>
  <si>
    <t>DK-2043-001598</t>
  </si>
  <si>
    <t>c23818fb</t>
  </si>
  <si>
    <t>DK-2043-001589</t>
  </si>
  <si>
    <t>c238188f</t>
  </si>
  <si>
    <t>DK-2043-001624</t>
  </si>
  <si>
    <t>c23819d7</t>
  </si>
  <si>
    <t>DK-2043-001593</t>
  </si>
  <si>
    <t>c2381903</t>
  </si>
  <si>
    <t>DK-2043-001588</t>
  </si>
  <si>
    <t>c23816bf</t>
  </si>
  <si>
    <t>c23819a5</t>
  </si>
  <si>
    <t>DK-2043-001595</t>
  </si>
  <si>
    <t>c238199d</t>
  </si>
  <si>
    <t>DK-2043-001621</t>
  </si>
  <si>
    <t>c23819db</t>
  </si>
  <si>
    <t>DK-2043-001594 </t>
  </si>
  <si>
    <t>c2381a02</t>
  </si>
  <si>
    <t>DK-2043-001647</t>
  </si>
  <si>
    <t>c23816d4</t>
  </si>
  <si>
    <t>DK-2043-001587</t>
  </si>
  <si>
    <t>c23818f2</t>
  </si>
  <si>
    <t>DK-2147-001942</t>
  </si>
  <si>
    <t>c2381a03</t>
  </si>
  <si>
    <t>DK-2043-001646</t>
  </si>
  <si>
    <t>c23818f5</t>
  </si>
  <si>
    <t>DK-2043-001617</t>
  </si>
  <si>
    <t>c23816bc</t>
  </si>
  <si>
    <t>DK-1928-000977</t>
  </si>
  <si>
    <t>c23816c7</t>
  </si>
  <si>
    <t>DK-2043-001642</t>
  </si>
  <si>
    <t>c23819ff</t>
  </si>
  <si>
    <t>DK-2043-001609</t>
  </si>
  <si>
    <t>c23818fc</t>
  </si>
  <si>
    <t>DK-2043-001612</t>
  </si>
  <si>
    <t>c238199b</t>
  </si>
  <si>
    <t>DK-2043-001637</t>
  </si>
  <si>
    <t>c23818df</t>
  </si>
  <si>
    <t>DK-2043-001635</t>
  </si>
  <si>
    <t>c238198e</t>
  </si>
  <si>
    <t>DK-2043-001645</t>
  </si>
  <si>
    <t>DK-2043-001640</t>
  </si>
  <si>
    <t>c23819df</t>
  </si>
  <si>
    <t>c238197b</t>
  </si>
  <si>
    <t>DK-2043-001630</t>
  </si>
  <si>
    <t>c23818dc</t>
  </si>
  <si>
    <t>DK-2043-001627</t>
  </si>
  <si>
    <t>c23819d8</t>
  </si>
  <si>
    <t>DK-2043-001585</t>
  </si>
  <si>
    <t>c23819d6</t>
  </si>
  <si>
    <t>DK-2043-001641</t>
  </si>
  <si>
    <t>c23818e3</t>
  </si>
  <si>
    <t>DK-2043-001610</t>
  </si>
  <si>
    <t>c238182a</t>
  </si>
  <si>
    <t>DK-2043-001644</t>
  </si>
  <si>
    <t>c238198c</t>
  </si>
  <si>
    <t>DK-2043-001643</t>
  </si>
  <si>
    <t>c238198f</t>
  </si>
  <si>
    <t>DK-2043-001586</t>
  </si>
  <si>
    <t>c2381a17</t>
  </si>
  <si>
    <t>DK-2043-001629</t>
  </si>
  <si>
    <t>c23818f0</t>
  </si>
  <si>
    <t>DK-2043-001636</t>
  </si>
  <si>
    <t>c2381902</t>
  </si>
  <si>
    <t>DK-2043-001591</t>
  </si>
  <si>
    <t>c2381994</t>
  </si>
  <si>
    <t>DK-2043-001600</t>
  </si>
  <si>
    <t>c23819a7</t>
  </si>
  <si>
    <t>DK-2043-001613</t>
  </si>
  <si>
    <t>c23819a2</t>
  </si>
  <si>
    <t>DK-2043-001618</t>
  </si>
  <si>
    <t>c238197e</t>
  </si>
  <si>
    <t>DK-2043-001592</t>
  </si>
  <si>
    <t>c238197a</t>
  </si>
  <si>
    <t>DK-2043-001614</t>
  </si>
  <si>
    <t>c238198d</t>
  </si>
  <si>
    <t>DK-2043-001634</t>
  </si>
  <si>
    <t>c2381a04</t>
  </si>
  <si>
    <t>DK-2043-001619</t>
  </si>
  <si>
    <t>c238198b</t>
  </si>
  <si>
    <t>DK-2043-001607</t>
  </si>
  <si>
    <t>c238199e</t>
  </si>
  <si>
    <t>DK-2043-001633</t>
  </si>
  <si>
    <t>c23818f7</t>
  </si>
  <si>
    <t>DK-2043-001625</t>
  </si>
  <si>
    <t>c23818f6</t>
  </si>
  <si>
    <t>DK-2043-001605</t>
  </si>
  <si>
    <t>c23816c6</t>
  </si>
  <si>
    <t>DK-1928-000987</t>
  </si>
  <si>
    <t>c2381978</t>
  </si>
  <si>
    <t>DK-2043-001602</t>
  </si>
  <si>
    <t>Numéro valideur ACTOLL</t>
  </si>
  <si>
    <t>HANOVER</t>
  </si>
  <si>
    <t>Dispo_valideur</t>
  </si>
  <si>
    <t>SPARE detail</t>
  </si>
  <si>
    <t>Stap Evadour</t>
  </si>
  <si>
    <t>MIDIBUS</t>
  </si>
  <si>
    <t>Heuliez GX127</t>
  </si>
  <si>
    <t>BW-063-NG</t>
  </si>
  <si>
    <t>DK-1928-000981</t>
  </si>
  <si>
    <t>TAD1</t>
  </si>
  <si>
    <t>TAD2</t>
  </si>
  <si>
    <t xml:space="preserve">FZ-448-AG </t>
  </si>
  <si>
    <t xml:space="preserve">FZ-290-AG  </t>
  </si>
  <si>
    <t>Sortie du parc pour Foix</t>
  </si>
  <si>
    <t>TAD</t>
  </si>
  <si>
    <t>TPMR</t>
  </si>
  <si>
    <t>Num véhicule SST</t>
  </si>
  <si>
    <t>Transporteur</t>
  </si>
  <si>
    <t>concat</t>
  </si>
  <si>
    <t>N°HTC</t>
  </si>
  <si>
    <t>FW-815-VX</t>
  </si>
  <si>
    <t>Sortie du parc</t>
  </si>
  <si>
    <t>c2381740</t>
  </si>
  <si>
    <t>c23818fe</t>
  </si>
  <si>
    <t>c2381930</t>
  </si>
  <si>
    <t>c23819e8</t>
  </si>
  <si>
    <t>c2381a27</t>
  </si>
  <si>
    <t>DK-2043-001611</t>
  </si>
  <si>
    <t>DK-2043-001604</t>
  </si>
  <si>
    <t>DK-2147-001951</t>
  </si>
  <si>
    <t xml:space="preserve"> </t>
  </si>
  <si>
    <t>Volkswagen Caddy</t>
  </si>
  <si>
    <t>fonctionne</t>
  </si>
  <si>
    <t>Energie</t>
  </si>
  <si>
    <t>Hybride</t>
  </si>
  <si>
    <t>Electrique</t>
  </si>
  <si>
    <t>Thermique</t>
  </si>
  <si>
    <t>Norme euro</t>
  </si>
  <si>
    <t>Euro 5</t>
  </si>
  <si>
    <t>Euro 6</t>
  </si>
  <si>
    <t>?</t>
  </si>
  <si>
    <t>Numéro valideur</t>
  </si>
  <si>
    <t>Numéro bus</t>
  </si>
  <si>
    <t>antenne</t>
  </si>
  <si>
    <t>fusible</t>
  </si>
  <si>
    <t>lecteur QR code</t>
  </si>
  <si>
    <t>DK-2147-001898</t>
  </si>
  <si>
    <t>DK-2152-001974</t>
  </si>
  <si>
    <t xml:space="preserve">serie de lecteur OK </t>
  </si>
  <si>
    <t>Problème résolu / Attention, il faudra refaire un point de colle sur les fils pavé tactile car les vibrations du bus vont détacher encore le cable</t>
  </si>
  <si>
    <t>KPY</t>
  </si>
  <si>
    <t>OK</t>
  </si>
  <si>
    <t>NO</t>
  </si>
  <si>
    <t>DOUBLE CENT</t>
  </si>
  <si>
    <t>HANOVER VIANOVA</t>
  </si>
  <si>
    <t>L031EVO</t>
  </si>
  <si>
    <t>32x17 C</t>
  </si>
  <si>
    <t>128x15 M</t>
  </si>
  <si>
    <t>192x19 C</t>
  </si>
  <si>
    <t>ERIC G3</t>
  </si>
  <si>
    <t>HANO</t>
  </si>
  <si>
    <t>SNP0005</t>
  </si>
  <si>
    <t xml:space="preserve">LUMIPLAN </t>
  </si>
  <si>
    <t>32x17 M</t>
  </si>
  <si>
    <t>160x17 M</t>
  </si>
  <si>
    <r>
      <t>VERIFIER CORRESPONDANCES N° PARC SOUS TRAITANT ET N° PARC KTLP, SUR LA CALANDRE EST NOTE 914, DANS LE SYSTÈME ID 54, BUS 914, SUR VOTRE FICHIER TRANSMIS</t>
    </r>
    <r>
      <rPr>
        <b/>
        <sz val="11"/>
        <color rgb="FFFF0000"/>
        <rFont val="Calibri"/>
        <family val="2"/>
        <scheme val="minor"/>
      </rPr>
      <t xml:space="preserve"> 917</t>
    </r>
  </si>
  <si>
    <t>L026</t>
  </si>
  <si>
    <t>192x19M</t>
  </si>
  <si>
    <t>ERIC+</t>
  </si>
  <si>
    <r>
      <rPr>
        <strike/>
        <sz val="11"/>
        <color rgb="FFFF0000"/>
        <rFont val="Calibri"/>
        <family val="2"/>
      </rPr>
      <t>917</t>
    </r>
    <r>
      <rPr>
        <sz val="11"/>
        <rFont val="Calibri"/>
        <family val="2"/>
      </rPr>
      <t xml:space="preserve"> - 914</t>
    </r>
  </si>
  <si>
    <t>PAS EQUIPE DE TFT, PAS EQUIPE DE JLB, DETRESSE KO, PUPITRE DRS NON EQUIPE DE PLUG IN RS232, BASE DES GIROUETTES NE SERA PAS MISE A JOUR A DISTANCE ET PAS DE PILOTAGE GIROUETTE</t>
  </si>
  <si>
    <t>KO</t>
  </si>
  <si>
    <t>96x8 M</t>
  </si>
  <si>
    <t>96x17 M</t>
  </si>
  <si>
    <t>DRS01-0-0</t>
  </si>
  <si>
    <t>PAS EQUIPE DE TFT, PAS EQUIPE DE JLB, PUPITRE DRS NON EQUIPE DE PLUG IN RS232, BASE DES GIROUETTES NE SERA PAS MISE A JOUR A DISTANCE ET PAS DE PILOTAGE GIROUETTE</t>
  </si>
  <si>
    <r>
      <t>VERIFIER CORRESPONDANCES N° PARC SOUS TRAITANT ET N° PARC KTLP, SUR LA CALANDRE EST NOTE 914, DANS LE SYSTÈME ID 54, BUS 914, SUR VOTRE FICHIER TRANSMIS</t>
    </r>
    <r>
      <rPr>
        <b/>
        <sz val="11"/>
        <color rgb="FFFF0000"/>
        <rFont val="Calibri"/>
        <family val="2"/>
        <scheme val="minor"/>
      </rPr>
      <t xml:space="preserve"> 914</t>
    </r>
  </si>
  <si>
    <r>
      <rPr>
        <strike/>
        <sz val="11"/>
        <color rgb="FFFF0000"/>
        <rFont val="Calibri"/>
        <family val="2"/>
      </rPr>
      <t>914</t>
    </r>
    <r>
      <rPr>
        <sz val="11"/>
        <rFont val="Calibri"/>
        <family val="2"/>
      </rPr>
      <t>- 917</t>
    </r>
  </si>
  <si>
    <t>32 x 17 C</t>
  </si>
  <si>
    <t>128x15 C</t>
  </si>
  <si>
    <t>160x17 C</t>
  </si>
  <si>
    <t>31 x 17 C</t>
  </si>
  <si>
    <t>ERIC G2</t>
  </si>
  <si>
    <t>PAS EQUIPE DE TFT, PAS EQUIPE DE JLB, DETRESSE KO</t>
  </si>
  <si>
    <t xml:space="preserve">128x15 C </t>
  </si>
  <si>
    <t xml:space="preserve">ECRAN TFT ETEINT PAS  D'AFFICHAGE </t>
  </si>
  <si>
    <t>SIMPLE AV</t>
  </si>
  <si>
    <t>LUMIPLAN</t>
  </si>
  <si>
    <t>PSC0028 E15 P1</t>
  </si>
  <si>
    <t>32x17M</t>
  </si>
  <si>
    <t>JLB N'AFFICHE RIEN APPART LUMIPLAN ; COM GIR OK MAIS ERIC+ PAS PILOTE, PROFIL A MODIFIER EN ZERO, ECRAN TFT NON PILOTE AFFICHE BIENVENUE A BORD EXPLOITE PAR KEOLIS ET MAUVAISE HEURE</t>
  </si>
  <si>
    <t>ECRAN TFT NON PILOTE AFFICHE BIENVENUE A BORD EXPLOITE PAR KEOLIS ET MAUVAISE HEURE</t>
  </si>
  <si>
    <t>HANOVER WD071</t>
  </si>
  <si>
    <t>L060x2</t>
  </si>
  <si>
    <t>160x19 C</t>
  </si>
  <si>
    <t>DG3</t>
  </si>
  <si>
    <t>DIAG TFT A FAIRE, RASPBERRY !, HDMI ou TFT ? UN VERT ALLUME UN NOIR ETEINT - ADAPTATEUR HDMI MICRO HDMI PRIS POUR LE 74</t>
  </si>
  <si>
    <t>KO ?</t>
  </si>
  <si>
    <t>KO VERT &amp; 1 NOIR HS</t>
  </si>
  <si>
    <t>96x15 C</t>
  </si>
  <si>
    <t>IMAGE DEFAULT TLP NE PREND PAS TOUT L'ECRAN</t>
  </si>
  <si>
    <t>ADAPTATEUR MICRO HDMI PRIS SUR LE 81 CAR MANQUANT ECRANS OK</t>
  </si>
  <si>
    <t>MAUVAIS PROFIL 7 DONC GIROUETTE NE MARCHAIT PAS MODIFIE EN 2 A FAIRE SUR LE 70 EGALEMENT ? - JLB MAL ADRESSE ET PARAMETRAGE SD POUR JLB A FAIRE</t>
  </si>
  <si>
    <t>96x15</t>
  </si>
  <si>
    <t>ok</t>
  </si>
  <si>
    <t xml:space="preserve">PAS VU - VEHICULE A LA CONCESSION PAU </t>
  </si>
  <si>
    <t>MANQUE ECRAN LUMIPLAN AV, MANQUE JLB LUMIPLAN AR, MANQUE ADAPTATEUR MICRO HDMI, RASPBERRY SWITCH PRESENTS, HP EXTERIEUR GRESILLE</t>
  </si>
  <si>
    <t>VU CHEZ ACTL ? MAUVAIS NOM DE SOUS TRAITANT DANS LE FICHIER ?</t>
  </si>
  <si>
    <t xml:space="preserve">PAS DE TFT UNIQUEMENT JLB, VU CHEZ STAP EVADOUR </t>
  </si>
  <si>
    <t>1 COTE ECRAN ETEINT NOIR 2EME OK VERIFIER ALIM OU COUPLE MAITRE ESCLAVE, PB HUMIDITE INFILTRATION CAPUCINE GIR FRONTALE</t>
  </si>
  <si>
    <t>1/2 OK</t>
  </si>
  <si>
    <t>CONVERSION TFT + RASPBERRY + SWITCH A INSTALLER + PUPITRE CONDUCTEUR REFIXE CORRECTEMENT + JLB OK MODIF ADR INTERNE JLB ET LOGICIEL</t>
  </si>
  <si>
    <t>BUS HS IMPOSSIBLE DE METTRE LE CONTACT , REMPLACEMENT EN OCT NOV SELON LE CLIENT ?</t>
  </si>
  <si>
    <t>ECRAN TFT NOIR PAS DE RASPBERRY NI SWITCH, ET ADAPTATEUR MICRO HDMI, JLB HS PAS ALIMENTE ? AUDIO INTERIEUR KO - GIROUETTES LUMIPLAN NON PILOTEES ET NON A JOUR</t>
  </si>
  <si>
    <t>x</t>
  </si>
  <si>
    <t>PF5005</t>
  </si>
  <si>
    <t>ECRAN TFT NOIR PAS DE RASPBERRY NI SWITCH, ET ADAPTATEUR MICRO HDMI - PAS DE BOUTON DE DETRESSE - GIROUETTES LUMIPLAN NON PILOTEES ET NON A JOUR</t>
  </si>
  <si>
    <t>96x15 M</t>
  </si>
  <si>
    <t xml:space="preserve">OK </t>
  </si>
  <si>
    <t>SNP005</t>
  </si>
  <si>
    <t>32x17 C(A)</t>
  </si>
  <si>
    <t>ERIC F3</t>
  </si>
  <si>
    <t>Commentaires</t>
  </si>
  <si>
    <t>Bouton de détresse</t>
  </si>
  <si>
    <t>Annonce Extérieure</t>
  </si>
  <si>
    <t>Annonce Intérieure</t>
  </si>
  <si>
    <t>Pupitre Conducteur</t>
  </si>
  <si>
    <t>Rasberry</t>
  </si>
  <si>
    <t>Switch</t>
  </si>
  <si>
    <t>µHDMI</t>
  </si>
  <si>
    <t>AFFICHAGE TFT</t>
  </si>
  <si>
    <t>Type écran TFT</t>
  </si>
  <si>
    <t>Marque écran TFT</t>
  </si>
  <si>
    <t>AFFICHAGE JLB</t>
  </si>
  <si>
    <t>Type JLB</t>
  </si>
  <si>
    <t>Marque JLB</t>
  </si>
  <si>
    <t xml:space="preserve">Profil Girouettes déclaré </t>
  </si>
  <si>
    <t>Format Girouette Latérale</t>
  </si>
  <si>
    <t>Format Girouette Arrière</t>
  </si>
  <si>
    <t>Format Girouette Avant</t>
  </si>
  <si>
    <t>Type Pupitre Girouette</t>
  </si>
  <si>
    <t>Marque girouettes</t>
  </si>
  <si>
    <t>COM SERVEUR (GPRS)</t>
  </si>
  <si>
    <t>Vérification fichier de suivi + terrain</t>
  </si>
  <si>
    <t>KEOLIS - VERIFIER CORRESPONDANCES N° PARC</t>
  </si>
  <si>
    <t>Installation PLUG RS232 dans le pupitre pour garantir la MAJ girouette auto</t>
  </si>
  <si>
    <r>
      <t xml:space="preserve">(1) Achat de TFT + JLB
</t>
    </r>
    <r>
      <rPr>
        <sz val="11"/>
        <color rgb="FFFF0000"/>
        <rFont val="Calibri"/>
        <family val="2"/>
        <scheme val="minor"/>
      </rPr>
      <t>Demande d'installation TFT + JLB par le client à définir &gt; JBV ? annexe 11 du contrat / norme accessibilité</t>
    </r>
  </si>
  <si>
    <t>KEOLIS - CONFIRMER SI JLB ET TFT A INSTALLER</t>
  </si>
  <si>
    <t>HANOVER - INSTALLATION PLUG IN DRS ET VERIF RS 232 HANO-1</t>
  </si>
  <si>
    <t>redimension de l'image par défaut dans la raspberry &gt; à voir si possible de le faire à distance ? / Marine pour confirmation</t>
  </si>
  <si>
    <t>HANOVER - JLB MODIFIER ADRESSE + CONFIG TEST SD</t>
  </si>
  <si>
    <t>Prévoir vérification bouton de détresse</t>
  </si>
  <si>
    <t>HANOVER - VERIFICATION REMISE EN CONFORMITE DETRESSE</t>
  </si>
  <si>
    <t>(1) ECRAN TFT + JLB : Demande intervention Lumiplan pour pbl écran
Relancer pour intervention Lumiplan / définir si on souhaite conserver l'écran TFT en l'état ou démontage des écrans pour pièce supplémentaire
En attendant demander une MAJ du logo sur les écrans / image par défaut ?</t>
  </si>
  <si>
    <t>KEOLIS VERIFICATION MATERIEL LUMIPLAN A MODIFIER POUR PILOTAGE ?</t>
  </si>
  <si>
    <t>installation Switch et raspberry à vérifier si écran TFL Lumiplan fonctionnel (dans un deuxième temps)</t>
  </si>
  <si>
    <r>
      <t xml:space="preserve">(1) ECRAN TFT + JLB : Demande intervention Lumiplan pour pbl écran
</t>
    </r>
    <r>
      <rPr>
        <sz val="11"/>
        <color rgb="FFFF0000"/>
        <rFont val="Calibri"/>
        <family val="2"/>
        <scheme val="minor"/>
      </rPr>
      <t>Relancer pour intervention Lumiplan / définir si on souhaite conserver l'écran TFT en l'état ou démontage des écrans pour pièce supplémentaire
En attendant demander une MAJ du logo sur les écrans / image par défaut ?</t>
    </r>
  </si>
  <si>
    <r>
      <t xml:space="preserve">(1) ECRAN TFT + JLB : Demande intervention Lumiplan pour passer en esclave + régler pbl heure
</t>
    </r>
    <r>
      <rPr>
        <sz val="11"/>
        <color rgb="FFFF0000"/>
        <rFont val="Calibri"/>
        <family val="2"/>
        <scheme val="minor"/>
      </rPr>
      <t>Relancer pour intervention Lumiplan / définir si on souhaite conserver l'écran TFT en l'état ou démontage des écrans pour pièce supplémentaire
En attendant demander une MAJ du logo sur les écrans / image par défaut ?</t>
    </r>
  </si>
  <si>
    <t>HANOVER - VERIFICATION COM ET ADR JLB - TEST ERIC+ OU HTC HANO -1 - PROFIL 10 A MODIFIER EN 0</t>
  </si>
  <si>
    <r>
      <t xml:space="preserve">Demande intervention Lumiplan pour passer en esclave + régler pbl heure
</t>
    </r>
    <r>
      <rPr>
        <sz val="11"/>
        <color rgb="FFFF0000"/>
        <rFont val="Calibri"/>
        <family val="2"/>
        <scheme val="minor"/>
      </rPr>
      <t>Relancer pour intervention Lumiplan / définir si on souhaite conserver l'écran TFT en l'état ou démontage des écrans pour pièce supplémentaire
En attendant demander une MAJ du logo sur les écrans / image par défaut ?</t>
    </r>
  </si>
  <si>
    <t>Intervention à prévoir / diagnos pour déterminer quel élement ne fonctionne pas correctement. Prévoir un véhicule fonctionnel à côté.
Installation adaptateur micro HDMI</t>
  </si>
  <si>
    <r>
      <t xml:space="preserve">Demande intervention Lumiplan pour problème TFT </t>
    </r>
    <r>
      <rPr>
        <sz val="11"/>
        <color rgb="FFFF0000"/>
        <rFont val="Calibri"/>
        <family val="2"/>
        <scheme val="minor"/>
      </rPr>
      <t>&gt; Relancer pour intervention Lumiplan après intervention de Hanover.</t>
    </r>
  </si>
  <si>
    <t xml:space="preserve">KEOLIS VERIFICATIONS MATERIEL LUMIPLAN </t>
  </si>
  <si>
    <t>HANOVER - INSTALLATION ADAPTATEUR HDMI ET TEST RASPBERRY</t>
  </si>
  <si>
    <r>
      <t xml:space="preserve">(1) HP : demande de vérification maintenance
(2) JLB arri : pas d'achat
(3) ECRAN AV : quid de l'achat TFT HANOVER + HDMI
</t>
    </r>
    <r>
      <rPr>
        <sz val="11"/>
        <color rgb="FFFF0000"/>
        <rFont val="Calibri"/>
        <family val="2"/>
        <scheme val="minor"/>
      </rPr>
      <t>Demande d'installation TFT + JLB par le client à définir &gt; JBV ? annexe 11 du contrat / norme accessibilité</t>
    </r>
  </si>
  <si>
    <t>Vérification fichier de suivi + terrain / ok</t>
  </si>
  <si>
    <t>KEOLIS - VERIFIER NOM SS TRAITANT ACTL OU STAP</t>
  </si>
  <si>
    <t xml:space="preserve">Pas d'achat de TFT car véhicule vieux / pas d'action </t>
  </si>
  <si>
    <t>KEOLIS - CONFIRMER SI TFT A INSTALLER</t>
  </si>
  <si>
    <r>
      <t xml:space="preserve">(1) Demande Lumiplan de passer l'alim en esclave </t>
    </r>
    <r>
      <rPr>
        <sz val="11"/>
        <color rgb="FFFF0000"/>
        <rFont val="Calibri"/>
        <family val="2"/>
        <scheme val="minor"/>
      </rPr>
      <t>&gt; Relancer pour intervention Lumiplan / passage écran en esclave</t>
    </r>
    <r>
      <rPr>
        <sz val="11"/>
        <color theme="1"/>
        <rFont val="Calibri"/>
        <family val="2"/>
        <scheme val="minor"/>
      </rPr>
      <t xml:space="preserve">
(2) intervenir sur la girouette pour régler le pbl d'étanchéité </t>
    </r>
    <r>
      <rPr>
        <sz val="11"/>
        <color rgb="FFFF0000"/>
        <rFont val="Calibri"/>
        <family val="2"/>
        <scheme val="minor"/>
      </rPr>
      <t>&gt; relancer KPY</t>
    </r>
  </si>
  <si>
    <t>KEOLIS - VERIFICATIONS MATERIEL LUMIPLAN - ETANCHEITE CAPUCINE</t>
  </si>
  <si>
    <t>Commande Raspberry dans un deuxième temps lorsque l'écran est passé en esclave</t>
  </si>
  <si>
    <r>
      <t xml:space="preserve">Commande raspberry à faire ok
</t>
    </r>
    <r>
      <rPr>
        <sz val="11"/>
        <color rgb="FFFF0000"/>
        <rFont val="Calibri"/>
        <family val="2"/>
        <scheme val="minor"/>
      </rPr>
      <t>Relancer pour intervention Lumiplan / passage écran en esclave</t>
    </r>
  </si>
  <si>
    <t xml:space="preserve">KEOLIS - MODIFICATION ECRAN LUMIPLAN </t>
  </si>
  <si>
    <t>HANOVER INSTALLER RASPBERRY</t>
  </si>
  <si>
    <r>
      <t xml:space="preserve">RETOUR </t>
    </r>
    <r>
      <rPr>
        <b/>
        <sz val="11"/>
        <color rgb="FFFF0000"/>
        <rFont val="Calibri"/>
        <family val="2"/>
      </rPr>
      <t>HANOVER</t>
    </r>
    <r>
      <rPr>
        <b/>
        <sz val="11"/>
        <color rgb="FF00B0F0"/>
        <rFont val="Calibri"/>
        <family val="2"/>
      </rPr>
      <t xml:space="preserve"> </t>
    </r>
  </si>
  <si>
    <r>
      <t xml:space="preserve">RETOUR </t>
    </r>
    <r>
      <rPr>
        <b/>
        <sz val="11"/>
        <color rgb="FF00B0F0"/>
        <rFont val="Calibri"/>
        <family val="2"/>
      </rPr>
      <t xml:space="preserve">KEOLIS </t>
    </r>
  </si>
  <si>
    <r>
      <t xml:space="preserve">ACTIONS N°1 </t>
    </r>
    <r>
      <rPr>
        <b/>
        <sz val="11"/>
        <color rgb="FF00B0F0"/>
        <rFont val="Calibri"/>
        <family val="2"/>
      </rPr>
      <t xml:space="preserve">KEOLIS </t>
    </r>
    <r>
      <rPr>
        <sz val="11"/>
        <color theme="0"/>
        <rFont val="Calibri"/>
        <family val="2"/>
      </rPr>
      <t>A faire</t>
    </r>
  </si>
  <si>
    <r>
      <t xml:space="preserve">ACTIONS N°1 </t>
    </r>
    <r>
      <rPr>
        <b/>
        <sz val="11"/>
        <color rgb="FFFF0000"/>
        <rFont val="Calibri"/>
        <family val="2"/>
      </rPr>
      <t>HANOVER</t>
    </r>
  </si>
  <si>
    <t>Mise en circulation</t>
  </si>
  <si>
    <t>Bouton de détresse fonctionnement</t>
  </si>
  <si>
    <t>OK latence</t>
  </si>
  <si>
    <t>déjà le bon lecteur</t>
  </si>
  <si>
    <t>déjà fait</t>
  </si>
  <si>
    <r>
      <t xml:space="preserve">RETOUR </t>
    </r>
    <r>
      <rPr>
        <b/>
        <sz val="11"/>
        <color rgb="FFFF0000"/>
        <rFont val="Calibri"/>
        <family val="2"/>
      </rPr>
      <t>HANOVER</t>
    </r>
    <r>
      <rPr>
        <b/>
        <sz val="11"/>
        <color rgb="FF00B0F0"/>
        <rFont val="Calibri"/>
        <family val="2"/>
      </rPr>
      <t xml:space="preserve"> </t>
    </r>
    <r>
      <rPr>
        <sz val="11"/>
        <color theme="0"/>
        <rFont val="Calibri"/>
        <family val="2"/>
      </rPr>
      <t xml:space="preserve"> 28/10/22</t>
    </r>
  </si>
  <si>
    <t>A faire</t>
  </si>
  <si>
    <t>retour détresse débranché au niveau du bouton. Rebranché, OK.</t>
  </si>
  <si>
    <t xml:space="preserve">A faire </t>
  </si>
  <si>
    <t>Véhicules équipés de DRS, voir pour les passer en ERIC+. Si c’est le cas, prévoir deux entourages de pupitres + câbles 232 SubD 25.</t>
  </si>
  <si>
    <t xml:space="preserve">ACTION FINALISEE ? </t>
  </si>
  <si>
    <t>40 (35) : HP exter présent mais pas relié au bornier, les câbles y sont d’un côté comme de l’autre. Fonctionne avec un HP volant. Voir avec Heuliez pour les pré cablage. Ou recâblage par nos soins ; temps estimé, 2H</t>
  </si>
  <si>
    <t xml:space="preserve">Prévoir MAJ girouette lors du point spé girouette
MAJ adressage à prévoir sur le parc Intervention à prévoir + possible adressage à prévoir également (idem véhicule 72)
</t>
  </si>
  <si>
    <r>
      <t xml:space="preserve">Re adressage JLB. Fonctionnel
Prévoir la MAJ avec clé sur ce véhicule la veille de la mise à jour </t>
    </r>
    <r>
      <rPr>
        <sz val="11"/>
        <color rgb="FFFF0000"/>
        <rFont val="Calibri"/>
        <family val="2"/>
        <scheme val="minor"/>
      </rPr>
      <t>HELEN généralisée sur le parc</t>
    </r>
  </si>
  <si>
    <t>câble HDMI/ micro HDMI vers Raspberry OK. Bonnes informations sur écran mais écran divisé en 4. Port à revoir ou micro HDMI ?</t>
  </si>
  <si>
    <t>A faire  ECRAN TFT NON PILOTE AFFICHE BIENVENUE A BORD EXPLOITE PAR KEOLIS ET MAUVAISE HEURE</t>
  </si>
  <si>
    <t>ECRAN TFT ETEINT PAS  D'AFFICHAGE</t>
  </si>
  <si>
    <t>PAS EQUIPE DE TFT, PAS EQUIPE DE JLB</t>
  </si>
  <si>
    <t>MANQUE ECRAN LUMIPLAN AV, MANQUE JLB LUMIPLAN AR, MANQUE ADAPTATEUR MICRO HDMI, RASPBERRY SWITCH PRESENTS</t>
  </si>
  <si>
    <r>
      <rPr>
        <sz val="11"/>
        <color rgb="FFFF0000"/>
        <rFont val="Calibri"/>
        <family val="2"/>
        <scheme val="minor"/>
      </rPr>
      <t>PAS EQUIPE DE TFT, PAS EQUIPE DE JLB</t>
    </r>
    <r>
      <rPr>
        <sz val="11"/>
        <color theme="1"/>
        <rFont val="Calibri"/>
        <family val="2"/>
        <scheme val="minor"/>
      </rPr>
      <t xml:space="preserve"> / changer les pupitres DRS en ERIC+ &gt; intervention à prévoir / + modifier le profil 10 sur BDD Helen après intervention pour le passer en ERIC + / prévoir deux entourages de pupitres + câbles 232 SubD 25.</t>
    </r>
  </si>
  <si>
    <t>DEFAUT GIROUETTE A LA COUPURE MAIS LIAISON OK ( version firmware EG3 ?) / Cela n'altère pas le bon fonctionnement du véhicule mais possible MAJ du logicielle du pupitre. Pas urgent</t>
  </si>
  <si>
    <t>PAS DE TFT UNIQUEMENT JLB</t>
  </si>
  <si>
    <t>ACTIONS MATERIEL MANQUANT</t>
  </si>
  <si>
    <t>ACTION MAJ LOGICIELLE</t>
  </si>
  <si>
    <t>ACTION CONSTRUCTEUR</t>
  </si>
  <si>
    <t>rajout de HP Extérieurs dans le véhicule. Validé par Jean Brebion Lapierre. Après test de Arnaud et Jean HP Extérieurs non fonctionnel + HP intérieur uniquement celui du milieu qui fonctionne</t>
  </si>
  <si>
    <t xml:space="preserve">Après test Arnaud et Jean HP ext ne fonctionne pas </t>
  </si>
  <si>
    <t>Après test Arnaud et Jean HP intérieur uniquement 1 seul fonctionne</t>
  </si>
  <si>
    <t>Action Test</t>
  </si>
  <si>
    <t>GL-266-RA</t>
  </si>
  <si>
    <t xml:space="preserve">Euro 6 </t>
  </si>
  <si>
    <t>GL-893-RD</t>
  </si>
  <si>
    <t>128x15M</t>
  </si>
  <si>
    <t>PB HAUT PARLEUR INTERIEUR VOIR MERCEDES</t>
  </si>
  <si>
    <t>A suivre, problèmes de lenteur dans le car 17 de KPY mais ok au bureau</t>
  </si>
  <si>
    <t>01/02/2023</t>
  </si>
  <si>
    <t>Fred doit renommer ce véhicule en 101 au lieu de 106) &gt; erreur saisie</t>
  </si>
  <si>
    <t>Problème comunication entre HTC et girouettes : intervention prévue le 23/03</t>
  </si>
  <si>
    <t>com 232 HTC  KO. Changement HTC liaison ok. /!\ la vérification de la communication avec le serveur n'a pas été faite. Le véhicule ne parle pas avec le serveur. &gt; intervention prévue le 23/03</t>
  </si>
  <si>
    <t>Changement de cablage ou  de HP extérieur &gt; intervention prévue le 23/03</t>
  </si>
  <si>
    <t>Oui</t>
  </si>
  <si>
    <t>Num boitier ZENBUS</t>
  </si>
  <si>
    <t>Num série boitiers ZENBUS</t>
  </si>
  <si>
    <t>Problème HP interieur / Intervention Mercedes à prévoir</t>
  </si>
  <si>
    <t>v</t>
  </si>
  <si>
    <t>Commentaires / constat initial</t>
  </si>
  <si>
    <t>PAS DE JLB / installation du métériel à prévoir</t>
  </si>
  <si>
    <t xml:space="preserve">Si jamais panne : Slot SIM coller à vérifier </t>
  </si>
  <si>
    <t>Problème HP Extérieur / Intervention Heuliez à prévoir
HP exter présent mais pas relié au bornier, les câbles y sont d’un côté comme de l’autre. Fonctionne avec un 
HP volant. Voir avec Heuliez pour les pré cablage. Ou recâblage par nos soins ; temps estimé, 2H</t>
  </si>
  <si>
    <t>ACTL doit régler les problèmes des girouettes sur les véhicules 28 et 29.</t>
  </si>
  <si>
    <t>ACTIONS PANNE</t>
  </si>
  <si>
    <t>vérification de l'écran avec Lumiplan &gt; voir mail RONAN
(4) quand l'écran est réparé &gt; intervention Hanover pour installer RASPBERRY + SWITCH + ADAPTATEUR MICRO HDM pour régler ECRAN TFT NOIR</t>
  </si>
  <si>
    <t>Problème de cablage identifié sur le véhicule / Demande à ACTL de faire passer le véhicule en garantie pour vérifier les branchements
Vérifier si installation JLB à prévoir / vérif détresse + HP int</t>
  </si>
  <si>
    <t>Problème de vibrations, antenne HS, molex HS</t>
  </si>
  <si>
    <t>Anciennement sur véhicule 59 Lacoste / présentait des signes de faiblesse au niveau des validations /relance de la carte SIM effectuée &gt; semble être ok. A suivre ?</t>
  </si>
  <si>
    <t>Problème CB / anciennement dans véhicule 5 / relance de la carte SIM effectuée &gt; semble être ok. A suivre ?</t>
  </si>
  <si>
    <t>Financement</t>
  </si>
  <si>
    <t>AOM</t>
  </si>
  <si>
    <t>Contrat</t>
  </si>
  <si>
    <t>Non prévu au contrat</t>
  </si>
  <si>
    <t>Véhicule de réserve</t>
  </si>
  <si>
    <t>Non</t>
  </si>
  <si>
    <t>Oui / doit rester jusqu'à la fin du contrat en réserve</t>
  </si>
  <si>
    <t>Oui / doit rester jusqu'en 2027</t>
  </si>
  <si>
    <t>Oui / réserve</t>
  </si>
  <si>
    <t>Oui / réserve à partir de 2023</t>
  </si>
  <si>
    <t>oui</t>
  </si>
  <si>
    <t>Oui / normalement doit circuler jusqu'en 2026</t>
  </si>
  <si>
    <t>Inventaire A - MAD AOM</t>
  </si>
  <si>
    <t>Parc</t>
  </si>
  <si>
    <t>Réserve</t>
  </si>
  <si>
    <t>Étiquettes de lignes</t>
  </si>
  <si>
    <t>Total général</t>
  </si>
  <si>
    <t>Nombre de N° Parc KTLP</t>
  </si>
  <si>
    <t>Étiquettes de colonnes</t>
  </si>
  <si>
    <t>(Plusieurs éléments)</t>
  </si>
  <si>
    <t>Non déployé</t>
  </si>
  <si>
    <t>A surveiller. Enlevé du bus 3 car écran blanc mais ok au bureau</t>
  </si>
  <si>
    <t>inventaire AOM / 06/2023</t>
  </si>
  <si>
    <t>Nom Véhicule</t>
  </si>
  <si>
    <t>Identifiant du boitier</t>
  </si>
  <si>
    <t>Navette4</t>
  </si>
  <si>
    <t>vendor-capte-e97f45aa9847-29472</t>
  </si>
  <si>
    <t>Navette1</t>
  </si>
  <si>
    <t>vendor-capte-d9a9fd6484ce-20604</t>
  </si>
  <si>
    <t>Navette2</t>
  </si>
  <si>
    <t>vendor-capte-e12c15a9668d-31940</t>
  </si>
  <si>
    <t>Navette5</t>
  </si>
  <si>
    <t>vendor-capte-c4e76485fe78-31650</t>
  </si>
  <si>
    <t>Navette3</t>
  </si>
  <si>
    <t>vendor-capte-f7622ff6c61a-37467</t>
  </si>
  <si>
    <t>3 - KTLP - FT-209-PF</t>
  </si>
  <si>
    <t>vendor-capte-cb8aac3a3420-06871</t>
  </si>
  <si>
    <t>81 - KP - DL-177-YA</t>
  </si>
  <si>
    <t>vendor-capte-f316068a80f0-18033</t>
  </si>
  <si>
    <t>17 - KTLP - FV-032-XG</t>
  </si>
  <si>
    <t>vendor-capte-f29a4a033f24-26978</t>
  </si>
  <si>
    <t>67 - STAP Evadour - CF-611-MV</t>
  </si>
  <si>
    <t>vendor-capte-cc15128bef39-19957</t>
  </si>
  <si>
    <t>25 - KP - DF-706-KJ</t>
  </si>
  <si>
    <t>vendor-capte-c606b81c5468-39620</t>
  </si>
  <si>
    <t>16 - KP - DJ-372-FT</t>
  </si>
  <si>
    <t>vendor-capte-f7fe02c7f438-20070</t>
  </si>
  <si>
    <t>21 - KP - DJ-884-JZ</t>
  </si>
  <si>
    <t>vendor-capte-fd5e718af2e1-12341</t>
  </si>
  <si>
    <t>Téléphone 2</t>
  </si>
  <si>
    <t>android-id-1348381288b7de39</t>
  </si>
  <si>
    <t>104 - KP - DJ-616-RM</t>
  </si>
  <si>
    <t>vendor-capte-f268ca3e8e4b-10972</t>
  </si>
  <si>
    <t>101 - KP - DJ-181-RN</t>
  </si>
  <si>
    <t>vendor-capte-c1902728fb72-11384</t>
  </si>
  <si>
    <t>9 - KTLP - FV-285-AQ</t>
  </si>
  <si>
    <t>vendor-capte-d991a2dea432-10121</t>
  </si>
  <si>
    <t>107 - KP - EK-190-PX</t>
  </si>
  <si>
    <t>vendor-capte-e7561d6b2ea8-23520</t>
  </si>
  <si>
    <t>75 - ACTL - CX-853-BS</t>
  </si>
  <si>
    <t>vendor-capte-f9f1febd9068-02623</t>
  </si>
  <si>
    <t>1 - KTLP - FT-831-ES</t>
  </si>
  <si>
    <t>vendor-capte-f701330ea531-25863</t>
  </si>
  <si>
    <t>10 - KTLP - FV-273-AQ</t>
  </si>
  <si>
    <t>vendor-capte-c97bfce8d936-24585</t>
  </si>
  <si>
    <t>100 - KP - DJ-914-RM</t>
  </si>
  <si>
    <t>vendor-capte-eb5c9b202ad4-02193</t>
  </si>
  <si>
    <t>Téléphone 1</t>
  </si>
  <si>
    <t>android-id-643fa2ebb2902656</t>
  </si>
  <si>
    <t>82 - KP - DL-172-YA</t>
  </si>
  <si>
    <t>vendor-capte-eb8ae27b345f-19171</t>
  </si>
  <si>
    <t>12 - KTLP - FV-324-EX</t>
  </si>
  <si>
    <t>vendor-capte-f16dcb5b32de-08737</t>
  </si>
  <si>
    <t>11 - KTLP - FV-328-EX</t>
  </si>
  <si>
    <t>vendor-capte-eeb1aee47f53-20906</t>
  </si>
  <si>
    <t>19 - KTLP - FV-017-XG</t>
  </si>
  <si>
    <t>vendor-capte-d6cee25ad5d4-03143</t>
  </si>
  <si>
    <t>18 - KTLP - FV-024-XG</t>
  </si>
  <si>
    <t>vendor-capte-f14bb92a05f3-11939</t>
  </si>
  <si>
    <t>5 - KTLP - FT-363-XJ</t>
  </si>
  <si>
    <t>vendor-capte-c2afc94a466f-25624</t>
  </si>
  <si>
    <t>7 - KTLP - FV-276-AQ</t>
  </si>
  <si>
    <t>vendor-capte-d8a9e87841ad-23868</t>
  </si>
  <si>
    <t>4 - KTLP - FT-597-TW</t>
  </si>
  <si>
    <t>vendor-capte-c6556536054c-19650</t>
  </si>
  <si>
    <t>2 - KTLP - FT-019-NG</t>
  </si>
  <si>
    <t>vendor-capte-fa5f20b1fd80-17431</t>
  </si>
  <si>
    <t>17 - KP - DJ-373-FT</t>
  </si>
  <si>
    <t>vendor-capte-f6023c7911f7-02780</t>
  </si>
  <si>
    <t>14 - KTLP - ED-990-SQ</t>
  </si>
  <si>
    <t>vendor-capte-e6347bdac38f-23355</t>
  </si>
  <si>
    <t>6 - KTLP - FT-400-YT</t>
  </si>
  <si>
    <t>vendor-capte-ffb72f83065c-19379</t>
  </si>
  <si>
    <t>14 - KP - DJ-378-FT</t>
  </si>
  <si>
    <t>vendor-capte-e02d5964475f-15369</t>
  </si>
  <si>
    <t>35 - ACTL - FW-216-XR</t>
  </si>
  <si>
    <t>vendor-capte-ee81e5f6574a-07465</t>
  </si>
  <si>
    <t>64 - ACTL - AM-528-SY</t>
  </si>
  <si>
    <t>vendor-capte-df6f1fe064fa-23546</t>
  </si>
  <si>
    <t>102 - KP - DJ-461-KA</t>
  </si>
  <si>
    <t>vendor-capte-c7aa3f92e6bc-16425</t>
  </si>
  <si>
    <t>20 - KTLP - FW-839-BM</t>
  </si>
  <si>
    <t>vendor-capte-e8e6357cb63b-16862</t>
  </si>
  <si>
    <t>8 - KTLP - FV-279-AQ</t>
  </si>
  <si>
    <t>vendor-capte-c5cde604d7e0-20252</t>
  </si>
  <si>
    <t>16 - KTLP - FV-039-XG</t>
  </si>
  <si>
    <t>vendor-capte-ed8b1967eb6f-26788</t>
  </si>
  <si>
    <t>13 - KTLP - FG-667-BX</t>
  </si>
  <si>
    <t>vendor-capte-d562203762b4-10485</t>
  </si>
  <si>
    <t>74 - KP - CY-071-BL</t>
  </si>
  <si>
    <t>vendor-capte-d6668595a71f-02863</t>
  </si>
  <si>
    <t>55 - Lacoste - BW-052-NG</t>
  </si>
  <si>
    <t>vendor-capte-f563a6795838-02821</t>
  </si>
  <si>
    <t>110 - KP- DJ-884-JZ</t>
  </si>
  <si>
    <t>vendor-capte-ee36b0d65c55-20617</t>
  </si>
  <si>
    <t>61 - KP - 4792-SM-65</t>
  </si>
  <si>
    <t>vendor-capte-df0c1c7ec188-06970</t>
  </si>
  <si>
    <t>62 - LACOSTE - GL-893-RD</t>
  </si>
  <si>
    <t>vendor-capte-e1361a9fd2bd-20419</t>
  </si>
  <si>
    <t>108 - KP - EK-185-PX</t>
  </si>
  <si>
    <t>vendor-capte-e699b08f06c6-25210</t>
  </si>
  <si>
    <t>58 - KTLP - 6846-SK-65</t>
  </si>
  <si>
    <t>vendor-capte-ddee47e2e614-03225</t>
  </si>
  <si>
    <t>109 - KP - EK-942-DJ</t>
  </si>
  <si>
    <t>vendor-capte-cc1add47dab0-10642</t>
  </si>
  <si>
    <t>56 - ACTL - GC-471-YG</t>
  </si>
  <si>
    <t>vendor-capte-c5a78da010af-06293</t>
  </si>
  <si>
    <t>99 - KTLP APIS - FW-815-VX</t>
  </si>
  <si>
    <t>vendor-capte-ee70c731c64e-16011</t>
  </si>
  <si>
    <t>63 - KP - AM-721-SJ</t>
  </si>
  <si>
    <t>vendor-capte-c18db45e2aa8-09305</t>
  </si>
  <si>
    <t>59 - Lacoste - CX-992-BS</t>
  </si>
  <si>
    <t>vendor-capte-cb29d883dc24-15625</t>
  </si>
  <si>
    <t>69 - ACTL - CF-315-FW</t>
  </si>
  <si>
    <t>vendor-capte-c3d99c0a7aaf-04413</t>
  </si>
  <si>
    <t>TORENAME C8099BCED492-26267</t>
  </si>
  <si>
    <t>vendor-capte-c8099bced492-26267</t>
  </si>
  <si>
    <t>TORENAME CE681323CD41-16649</t>
  </si>
  <si>
    <t>vendor-capte-ce681323cd41-16649</t>
  </si>
  <si>
    <t>TORENAMEF0DD7B3BAF02-12515</t>
  </si>
  <si>
    <t>vendor-capte-f0dd7b3baf02-12515</t>
  </si>
  <si>
    <t>TORENAME EB3E69EF75BD-06632</t>
  </si>
  <si>
    <t>vendor-capte-eb3e69ef75bd-06632</t>
  </si>
  <si>
    <t>68 - ACTL - CF-015-MW</t>
  </si>
  <si>
    <t>vendor-capte-cd7d2a35fc5b-25343</t>
  </si>
  <si>
    <t>Remplacer faisceau</t>
  </si>
  <si>
    <t>mettre dérivateur</t>
  </si>
  <si>
    <t>HS</t>
  </si>
  <si>
    <t>Disfonctionnement</t>
  </si>
  <si>
    <t>Ne prends pas les TU</t>
  </si>
  <si>
    <t>été 2023 - date à confirmer / achat anticipé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</si>
</sst>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€"/>
    <numFmt numFmtId="165" formatCode="d/m/yy;@"/>
    <numFmt numFmtId="166" formatCode="dd/mm/yy;@"/>
    <numFmt numFmtId="167" formatCode="0.0"/>
    <numFmt numFmtId="168" formatCode="[$-40C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B0F0"/>
      <name val="Calibri"/>
      <family val="2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B0F0"/>
      <name val="Calibri"/>
      <family val="2"/>
    </font>
    <font>
      <sz val="11"/>
      <color rgb="FF00B05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color theme="1"/>
      <name val="Calibri"/>
      <scheme val="minor"/>
    </font>
    <font>
      <sz val="11"/>
      <color rgb="FF000000"/>
      <name val="Calibri"/>
    </font>
    <font>
      <sz val="10"/>
      <color theme="1"/>
      <name val="Calibri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66FF99"/>
        <bgColor rgb="FFFFD966"/>
      </patternFill>
    </fill>
    <fill>
      <patternFill patternType="solid">
        <fgColor theme="6" tint="0.39997558519241921"/>
        <bgColor rgb="FFE0666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06666"/>
        <bgColor rgb="FFE0666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5" fontId="1" fillId="0" borderId="2" applyFill="0">
      <alignment horizontal="center" vertical="center"/>
    </xf>
  </cellStyleXfs>
  <cellXfs count="14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6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4" xfId="0" applyFont="1" applyBorder="1" applyAlignment="1" applyProtection="1">
      <alignment horizontal="center" vertical="center"/>
      <protection locked="0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0" fillId="8" borderId="6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0" borderId="0" xfId="0" applyFill="1"/>
    <xf numFmtId="0" fontId="0" fillId="8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Alignment="1">
      <alignment wrapText="1"/>
    </xf>
    <xf numFmtId="168" fontId="0" fillId="0" borderId="0" xfId="0" applyNumberFormat="1" applyAlignment="1">
      <alignment horizontal="center"/>
    </xf>
    <xf numFmtId="168" fontId="11" fillId="14" borderId="3" xfId="0" applyNumberFormat="1" applyFont="1" applyFill="1" applyBorder="1" applyAlignment="1">
      <alignment horizontal="center" vertical="center" wrapText="1"/>
    </xf>
    <xf numFmtId="0" fontId="0" fillId="9" borderId="6" xfId="0" applyFill="1" applyBorder="1"/>
    <xf numFmtId="0" fontId="9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9" borderId="0" xfId="0" applyFill="1"/>
    <xf numFmtId="0" fontId="0" fillId="15" borderId="0" xfId="0" applyFill="1"/>
    <xf numFmtId="0" fontId="0" fillId="16" borderId="0" xfId="0" applyFill="1"/>
    <xf numFmtId="17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0" fillId="9" borderId="6" xfId="0" applyFill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/>
    </xf>
    <xf numFmtId="17" fontId="0" fillId="9" borderId="6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/>
    <xf numFmtId="17" fontId="0" fillId="9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0" fillId="10" borderId="1" xfId="0" applyFill="1" applyBorder="1" applyAlignment="1">
      <alignment wrapText="1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0" fillId="17" borderId="1" xfId="0" applyFill="1" applyBorder="1" applyAlignment="1" applyProtection="1">
      <alignment horizontal="center" vertical="center"/>
      <protection locked="0"/>
    </xf>
    <xf numFmtId="14" fontId="0" fillId="17" borderId="1" xfId="0" applyNumberFormat="1" applyFill="1" applyBorder="1" applyAlignment="1" applyProtection="1">
      <alignment horizontal="center" vertical="center"/>
      <protection locked="0"/>
    </xf>
    <xf numFmtId="167" fontId="5" fillId="17" borderId="1" xfId="0" applyNumberFormat="1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14" fontId="0" fillId="17" borderId="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8" fontId="11" fillId="1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1" xfId="0" applyFill="1" applyBorder="1"/>
    <xf numFmtId="0" fontId="0" fillId="10" borderId="1" xfId="0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17" borderId="0" xfId="0" applyFill="1"/>
    <xf numFmtId="167" fontId="5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0" fillId="20" borderId="0" xfId="0" applyFill="1" applyAlignment="1" applyProtection="1">
      <alignment horizontal="center" vertical="center" wrapText="1"/>
      <protection locked="0"/>
    </xf>
    <xf numFmtId="0" fontId="0" fillId="20" borderId="0" xfId="0" applyFill="1" applyAlignment="1" applyProtection="1">
      <alignment horizontal="left" vertical="center"/>
      <protection locked="0"/>
    </xf>
    <xf numFmtId="0" fontId="0" fillId="20" borderId="0" xfId="0" applyFill="1" applyAlignment="1" applyProtection="1">
      <alignment horizontal="center" vertical="center"/>
      <protection locked="0"/>
    </xf>
    <xf numFmtId="0" fontId="20" fillId="19" borderId="8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4" borderId="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21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5" fillId="0" borderId="0" xfId="0" applyFont="1" applyAlignment="1" applyProtection="1">
      <alignment horizontal="center" vertical="center"/>
      <protection locked="0"/>
    </xf>
    <xf numFmtId="14" fontId="21" fillId="22" borderId="1" xfId="0" applyNumberFormat="1" applyFont="1" applyFill="1" applyBorder="1" applyAlignment="1">
      <alignment horizontal="center" vertical="center" wrapText="1"/>
    </xf>
    <xf numFmtId="2" fontId="0" fillId="0" borderId="7" xfId="0" applyNumberFormat="1" applyBorder="1" applyAlignment="1" applyProtection="1">
      <alignment horizontal="center" vertical="center"/>
      <protection locked="0"/>
    </xf>
    <xf numFmtId="2" fontId="0" fillId="20" borderId="7" xfId="0" applyNumberFormat="1" applyFill="1" applyBorder="1" applyAlignment="1" applyProtection="1">
      <alignment horizontal="center" vertical="center"/>
      <protection locked="0"/>
    </xf>
    <xf numFmtId="166" fontId="1" fillId="0" borderId="1" xfId="1" applyNumberForma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 vertical="center"/>
      <protection locked="0"/>
    </xf>
    <xf numFmtId="2" fontId="0" fillId="23" borderId="7" xfId="0" applyNumberForma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2" fontId="0" fillId="17" borderId="7" xfId="0" applyNumberFormat="1" applyFill="1" applyBorder="1" applyAlignment="1" applyProtection="1">
      <alignment horizontal="center" vertical="center"/>
      <protection locked="0"/>
    </xf>
    <xf numFmtId="14" fontId="0" fillId="23" borderId="7" xfId="0" applyNumberForma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14" fontId="0" fillId="6" borderId="7" xfId="0" applyNumberForma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2" fillId="24" borderId="9" xfId="0" applyFont="1" applyFill="1" applyBorder="1" applyAlignment="1">
      <alignment horizontal="center" vertical="center"/>
    </xf>
    <xf numFmtId="0" fontId="23" fillId="25" borderId="9" xfId="0" applyFont="1" applyFill="1" applyBorder="1"/>
    <xf numFmtId="0" fontId="24" fillId="0" borderId="10" xfId="0" applyFont="1" applyBorder="1"/>
    <xf numFmtId="0" fontId="23" fillId="26" borderId="9" xfId="0" applyFont="1" applyFill="1" applyBorder="1"/>
    <xf numFmtId="0" fontId="23" fillId="27" borderId="9" xfId="0" applyFont="1" applyFill="1" applyBorder="1"/>
    <xf numFmtId="0" fontId="24" fillId="0" borderId="11" xfId="0" applyFont="1" applyBorder="1"/>
    <xf numFmtId="0" fontId="23" fillId="28" borderId="9" xfId="0" applyFont="1" applyFill="1" applyBorder="1"/>
    <xf numFmtId="0" fontId="0" fillId="29" borderId="0" xfId="0" applyFill="1"/>
    <xf numFmtId="0" fontId="23" fillId="30" borderId="9" xfId="0" applyFont="1" applyFill="1" applyBorder="1"/>
    <xf numFmtId="0" fontId="0" fillId="17" borderId="0" xfId="0" applyFill="1" applyAlignment="1">
      <alignment vertical="center" wrapText="1"/>
    </xf>
    <xf numFmtId="0" fontId="0" fillId="10" borderId="1" xfId="0" applyFill="1" applyBorder="1" applyAlignment="1">
      <alignment horizontal="center"/>
    </xf>
  </cellXfs>
  <cellStyles count="2">
    <cellStyle name="Date" xfId="1" xr:uid="{EAF6886D-76F6-452F-BC1A-E7C1B1941404}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002_MARKETING\21_OUTILS\04_ZenBus\Copie%20de%20Capte-Cloud%20-%20Fichier%20de%20Recensement.xlsx" TargetMode="External"/><Relationship Id="rId1" Type="http://schemas.openxmlformats.org/officeDocument/2006/relationships/externalLinkPath" Target="04_ZenBus/Copie%20de%20Capte-Cloud%20-%20Fichier%20de%20Recen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Feuil2"/>
      <sheetName val="Boitiers"/>
      <sheetName val="Feuil3"/>
      <sheetName val="Registre Véhicules"/>
      <sheetName val="Registre Véhicules OLD"/>
      <sheetName val="Registre Points d'Intérêt"/>
      <sheetName val="Registre Utilisateurs"/>
      <sheetName val="Check User"/>
      <sheetName val="Feuil1"/>
      <sheetName val="Copie de Capte-Cloud - Fichier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MBERT Evodie" refreshedDate="45063.676998379633" createdVersion="8" refreshedVersion="8" minRefreshableVersion="3" recordCount="81" xr:uid="{A57142FD-0B35-4BEB-9085-10FC5119DC8E}">
  <cacheSource type="worksheet">
    <worksheetSource ref="A4:AF86" sheet="BDD Véhicule"/>
  </cacheSource>
  <cacheFields count="31">
    <cacheField name="N° Parc KTLP" numFmtId="0">
      <sharedItems containsMixedTypes="1" containsNumber="1" containsInteger="1" minValue="1" maxValue="158"/>
    </cacheField>
    <cacheField name="Num ancien / num SST" numFmtId="0">
      <sharedItems containsMixedTypes="1" containsNumber="1" containsInteger="1" minValue="1" maxValue="917"/>
    </cacheField>
    <cacheField name="Exploitant" numFmtId="0">
      <sharedItems/>
    </cacheField>
    <cacheField name="Statut véhicule" numFmtId="0">
      <sharedItems/>
    </cacheField>
    <cacheField name="Energie" numFmtId="0">
      <sharedItems containsBlank="1"/>
    </cacheField>
    <cacheField name="Financement" numFmtId="0">
      <sharedItems containsBlank="1" count="3">
        <s v="Exploitant"/>
        <s v="AOM"/>
        <m/>
      </sharedItems>
    </cacheField>
    <cacheField name="Inventaire A - MAD AOM" numFmtId="0">
      <sharedItems containsBlank="1"/>
    </cacheField>
    <cacheField name="Contrat" numFmtId="0">
      <sharedItems containsBlank="1"/>
    </cacheField>
    <cacheField name="Norme euro" numFmtId="0">
      <sharedItems containsBlank="1"/>
    </cacheField>
    <cacheField name="Réseau" numFmtId="0">
      <sharedItems containsBlank="1"/>
    </cacheField>
    <cacheField name="Type de bus" numFmtId="0">
      <sharedItems count="9">
        <s v="MINIBUS"/>
        <s v="MIDIBUS"/>
        <s v="STANDARD"/>
        <s v="AUTOCAR"/>
        <s v="NAVETTE BLUEBUS"/>
        <s v="BUS STANDARDS / MIDIBUS"/>
        <s v="AGORA"/>
        <s v="APTIS"/>
        <s v="AUTOCAR - TRANSITION" u="1"/>
      </sharedItems>
    </cacheField>
    <cacheField name="Marque" numFmtId="0">
      <sharedItems containsBlank="1"/>
    </cacheField>
    <cacheField name="Immat." numFmtId="0">
      <sharedItems/>
    </cacheField>
    <cacheField name="Mise en circulation" numFmtId="0">
      <sharedItems containsDate="1" containsMixedTypes="1" minDate="2003-03-04T00:00:00" maxDate="2023-01-02T00:00:00"/>
    </cacheField>
    <cacheField name="Sortie du parc" numFmtId="0">
      <sharedItems containsDate="1" containsBlank="1" containsMixedTypes="1" minDate="2015-12-31T00:00:00" maxDate="2023-02-02T00:00:00" count="13">
        <s v="Sortie du parc pour Foix"/>
        <m/>
        <d v="2022-03-01T00:00:00"/>
        <d v="2021-05-28T00:00:00"/>
        <d v="2023-02-01T00:00:00"/>
        <d v="2022-02-01T00:00:00"/>
        <d v="2023-01-31T00:00:00"/>
        <s v="Sur parc pour pieces"/>
        <d v="2017-01-01T00:00:00"/>
        <d v="2019-01-01T00:00:00"/>
        <d v="2015-12-31T00:00:00"/>
        <d v="2018-01-01T00:00:00"/>
        <d v="2021-05-21T00:00:00"/>
      </sharedItems>
    </cacheField>
    <cacheField name="31/12/2020" numFmtId="14">
      <sharedItems/>
    </cacheField>
    <cacheField name="31/12/2021" numFmtId="14">
      <sharedItems count="4">
        <s v="Parc"/>
        <s v="Réserve"/>
        <s v="Réformé"/>
        <s v="Non déployé"/>
      </sharedItems>
    </cacheField>
    <cacheField name="31/12/2022" numFmtId="14">
      <sharedItems/>
    </cacheField>
    <cacheField name="31/12/2023" numFmtId="14">
      <sharedItems/>
    </cacheField>
    <cacheField name="31/12/2024" numFmtId="14">
      <sharedItems/>
    </cacheField>
    <cacheField name="31/12/2025" numFmtId="14">
      <sharedItems/>
    </cacheField>
    <cacheField name="31/12/2026" numFmtId="14">
      <sharedItems/>
    </cacheField>
    <cacheField name="31/12/2027" numFmtId="14">
      <sharedItems/>
    </cacheField>
    <cacheField name="31/12/20202" numFmtId="2">
      <sharedItems containsString="0" containsBlank="1" containsNumber="1" minValue="-0.33675564681724846" maxValue="12.991101984941821"/>
    </cacheField>
    <cacheField name="31/12/20212" numFmtId="2">
      <sharedItems containsString="0" containsBlank="1" containsNumber="1" minValue="0.66255989048596853" maxValue="13.990417522245037"/>
    </cacheField>
    <cacheField name="31/12/20222" numFmtId="2">
      <sharedItems containsString="0" containsBlank="1" containsNumber="1" minValue="1.1362080766598219" maxValue="14.989733059548255"/>
    </cacheField>
    <cacheField name="31/12/20232" numFmtId="2">
      <sharedItems containsString="0" containsBlank="1" containsNumber="1" minValue="0.9117043121149897" maxValue="15.989048596851472"/>
    </cacheField>
    <cacheField name="31/12/20242" numFmtId="2">
      <sharedItems containsString="0" containsBlank="1" containsNumber="1" minValue="1.9137577002053388" maxValue="16.991101984941821"/>
    </cacheField>
    <cacheField name="31/12/20252" numFmtId="2">
      <sharedItems containsString="0" containsBlank="1" containsNumber="1" minValue="2.9130732375085557" maxValue="17.990417522245039"/>
    </cacheField>
    <cacheField name="31/12/20262" numFmtId="2">
      <sharedItems containsString="0" containsBlank="1" containsNumber="1" minValue="3.9123887748117729" maxValue="18.989733059548254"/>
    </cacheField>
    <cacheField name="31/12/20272" numFmtId="2">
      <sharedItems containsString="0" containsBlank="1" containsNumber="1" minValue="4.9117043121149901" maxValue="19.5865845311430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s v="TAD1"/>
    <s v="TAD1"/>
    <s v="KTLP"/>
    <s v="En service"/>
    <s v="Thermique"/>
    <x v="0"/>
    <s v="Non"/>
    <s v="Oui"/>
    <s v="Euro 6"/>
    <s v="TAD"/>
    <x v="0"/>
    <s v="Volkswagen Caddy"/>
    <s v="FZ-448-AG "/>
    <d v="2021-05-03T00:00:00"/>
    <x v="0"/>
    <s v="Parc"/>
    <x v="0"/>
    <s v="Parc"/>
    <s v="Parc"/>
    <s v="Parc"/>
    <s v="Parc"/>
    <s v="Parc"/>
    <s v="Parc"/>
    <n v="-0.33675564681724846"/>
    <n v="0.66255989048596853"/>
    <n v="1.6618754277891854"/>
    <n v="2.6611909650924024"/>
    <n v="3.6632443531827517"/>
    <n v="4.6625598904859684"/>
    <n v="5.6618754277891856"/>
    <n v="6.6611909650924028"/>
  </r>
  <r>
    <s v="TAD2"/>
    <s v="TAD2"/>
    <s v="KTLP"/>
    <s v="En service"/>
    <s v="Thermique"/>
    <x v="0"/>
    <s v="Non"/>
    <s v="Oui"/>
    <s v="Euro 6"/>
    <s v="TAD"/>
    <x v="0"/>
    <s v="Volkswagen Caddy"/>
    <s v="FZ-290-AG  "/>
    <d v="2021-05-03T00:00:00"/>
    <x v="0"/>
    <s v="Parc"/>
    <x v="0"/>
    <s v="Parc"/>
    <s v="Parc"/>
    <s v="Parc"/>
    <s v="Parc"/>
    <s v="Parc"/>
    <s v="Parc"/>
    <n v="-0.33675564681724846"/>
    <n v="0.66255989048596853"/>
    <n v="1.6618754277891854"/>
    <n v="2.6611909650924024"/>
    <n v="3.6632443531827517"/>
    <n v="4.6625598904859684"/>
    <n v="5.6618754277891856"/>
    <n v="6.6611909650924028"/>
  </r>
  <r>
    <n v="40"/>
    <n v="35"/>
    <s v="ACTL"/>
    <s v="En service"/>
    <s v="Thermique"/>
    <x v="0"/>
    <s v="Non"/>
    <s v="Oui"/>
    <s v="Euro 5"/>
    <s v="Lignes régulières Lourdes"/>
    <x v="1"/>
    <s v="Heuliez GX137"/>
    <s v="FW-216-XR"/>
    <d v="2021-02-02T00:00:00"/>
    <x v="1"/>
    <s v="Parc"/>
    <x v="0"/>
    <s v="Parc"/>
    <s v="Parc"/>
    <s v="Parc"/>
    <s v="Parc"/>
    <s v="Parc"/>
    <s v="Parc"/>
    <n v="-9.034907597535935E-2"/>
    <n v="0.90896646132785763"/>
    <n v="1.9082819986310746"/>
    <n v="2.9075975359342916"/>
    <n v="3.9096509240246409"/>
    <n v="4.9089664613278572"/>
    <n v="5.9082819986310744"/>
    <n v="6.9075975359342916"/>
  </r>
  <r>
    <n v="20"/>
    <n v="20"/>
    <s v="KTLP"/>
    <s v="En service"/>
    <s v="Hybride"/>
    <x v="0"/>
    <s v="Non"/>
    <s v="Oui"/>
    <s v="Euro 6"/>
    <s v="Lignes régulières Tarbes"/>
    <x v="1"/>
    <s v="Mercedes Citaro"/>
    <s v="FW-839-BM"/>
    <d v="2020-12-23T00:00:00"/>
    <x v="1"/>
    <s v="Réserve"/>
    <x v="1"/>
    <s v="Réserve"/>
    <s v="Réserve"/>
    <s v="Réserve"/>
    <s v="Réserve"/>
    <s v="Réserve"/>
    <s v="Réserve"/>
    <n v="2.190280629705681E-2"/>
    <n v="1.0212183436002737"/>
    <n v="2.020533880903491"/>
    <n v="3.0198494182067077"/>
    <n v="4.0219028062970565"/>
    <n v="5.0212183436002737"/>
    <n v="6.020533880903491"/>
    <n v="7.0198494182067082"/>
  </r>
  <r>
    <n v="16"/>
    <n v="16"/>
    <s v="KTLP"/>
    <s v="En service"/>
    <s v="Hybride"/>
    <x v="0"/>
    <s v="Non"/>
    <s v="Oui"/>
    <s v="Euro 6"/>
    <s v="Lignes régulières Tarbes"/>
    <x v="1"/>
    <s v="Mercedes Citaro"/>
    <s v="FV-039-XG"/>
    <d v="2020-12-16T00:00:00"/>
    <x v="1"/>
    <s v="Parc"/>
    <x v="0"/>
    <s v="Parc"/>
    <s v="Parc"/>
    <s v="Parc"/>
    <s v="Parc"/>
    <s v="Parc"/>
    <s v="Parc"/>
    <n v="4.1067761806981518E-2"/>
    <n v="1.0403832991101984"/>
    <n v="2.0396988364134154"/>
    <n v="3.0390143737166326"/>
    <n v="4.0410677618069819"/>
    <n v="5.0403832991101982"/>
    <n v="6.0396988364134154"/>
    <n v="7.0390143737166326"/>
  </r>
  <r>
    <n v="17"/>
    <n v="17"/>
    <s v="KTLP"/>
    <s v="En service"/>
    <s v="Hybride"/>
    <x v="0"/>
    <s v="Non"/>
    <s v="Oui"/>
    <s v="Euro 6"/>
    <s v="Lignes régulières Tarbes"/>
    <x v="1"/>
    <s v="Mercedes Citaro"/>
    <s v="FV-032-XG"/>
    <d v="2020-12-16T00:00:00"/>
    <x v="1"/>
    <s v="Parc"/>
    <x v="0"/>
    <s v="Parc"/>
    <s v="Parc"/>
    <s v="Parc"/>
    <s v="Parc"/>
    <s v="Parc"/>
    <s v="Parc"/>
    <n v="4.1067761806981518E-2"/>
    <n v="1.0403832991101984"/>
    <n v="2.0396988364134154"/>
    <n v="3.0390143737166326"/>
    <n v="4.0410677618069819"/>
    <n v="5.0403832991101982"/>
    <n v="6.0396988364134154"/>
    <n v="7.0390143737166326"/>
  </r>
  <r>
    <n v="18"/>
    <n v="18"/>
    <s v="KTLP"/>
    <s v="En service"/>
    <s v="Hybride"/>
    <x v="0"/>
    <s v="Non"/>
    <s v="Oui"/>
    <s v="Euro 6"/>
    <s v="Lignes régulières Tarbes"/>
    <x v="1"/>
    <s v="Mercedes Citaro"/>
    <s v="FV-024-XG"/>
    <d v="2020-12-16T00:00:00"/>
    <x v="1"/>
    <s v="Parc"/>
    <x v="0"/>
    <s v="Parc"/>
    <s v="Parc"/>
    <s v="Parc"/>
    <s v="Parc"/>
    <s v="Parc"/>
    <s v="Parc"/>
    <n v="4.1067761806981518E-2"/>
    <n v="1.0403832991101984"/>
    <n v="2.0396988364134154"/>
    <n v="3.0390143737166326"/>
    <n v="4.0410677618069819"/>
    <n v="5.0403832991101982"/>
    <n v="6.0396988364134154"/>
    <n v="7.0390143737166326"/>
  </r>
  <r>
    <n v="19"/>
    <n v="19"/>
    <s v="KTLP"/>
    <s v="En service"/>
    <s v="Hybride"/>
    <x v="0"/>
    <s v="Non"/>
    <s v="Oui"/>
    <s v="Euro 6"/>
    <s v="Lignes régulières Tarbes"/>
    <x v="1"/>
    <s v="Mercedes Citaro"/>
    <s v="FV-017-XG"/>
    <d v="2020-12-16T00:00:00"/>
    <x v="1"/>
    <s v="Parc"/>
    <x v="0"/>
    <s v="Parc"/>
    <s v="Parc"/>
    <s v="Parc"/>
    <s v="Parc"/>
    <s v="Parc"/>
    <s v="Parc"/>
    <n v="4.1067761806981518E-2"/>
    <n v="1.0403832991101984"/>
    <n v="2.0396988364134154"/>
    <n v="3.0390143737166326"/>
    <n v="4.0410677618069819"/>
    <n v="5.0403832991101982"/>
    <n v="6.0396988364134154"/>
    <n v="7.0390143737166326"/>
  </r>
  <r>
    <n v="34"/>
    <n v="34"/>
    <s v="ACTL"/>
    <s v="En service"/>
    <s v="Thermique"/>
    <x v="0"/>
    <s v="Non"/>
    <s v="Oui"/>
    <s v="Euro 5"/>
    <s v="TAD"/>
    <x v="0"/>
    <s v="Citroën Jumper"/>
    <s v="FV-565-QF"/>
    <d v="2020-12-07T00:00:00"/>
    <x v="1"/>
    <s v="Parc"/>
    <x v="0"/>
    <s v="Parc"/>
    <s v="Parc"/>
    <s v="Parc"/>
    <s v="Parc"/>
    <s v="Parc"/>
    <s v="Parc"/>
    <n v="6.5708418891170434E-2"/>
    <n v="1.0650239561943875"/>
    <n v="2.0643394934976045"/>
    <n v="3.0636550308008212"/>
    <n v="4.0657084188911705"/>
    <n v="5.0650239561943877"/>
    <n v="6.064339493497604"/>
    <n v="7.0636550308008212"/>
  </r>
  <r>
    <n v="11"/>
    <n v="11"/>
    <s v="KTLP"/>
    <s v="En service"/>
    <s v="Hybride"/>
    <x v="0"/>
    <s v="Non"/>
    <s v="Oui"/>
    <s v="Euro 6"/>
    <s v="Lignes régulières Tarbes"/>
    <x v="2"/>
    <s v="Mercedes Citaro"/>
    <s v="FV-328-EX"/>
    <d v="2020-11-19T00:00:00"/>
    <x v="1"/>
    <s v="Parc"/>
    <x v="0"/>
    <s v="Parc"/>
    <s v="Parc"/>
    <s v="Parc"/>
    <s v="Parc"/>
    <s v="Parc"/>
    <s v="Parc"/>
    <n v="0.11498973305954825"/>
    <n v="1.1143052703627652"/>
    <n v="2.1136208076659821"/>
    <n v="3.1129363449691994"/>
    <n v="4.1149897330595486"/>
    <n v="5.1143052703627649"/>
    <n v="6.1136208076659821"/>
    <n v="7.1129363449691994"/>
  </r>
  <r>
    <n v="12"/>
    <n v="12"/>
    <s v="KTLP"/>
    <s v="En service"/>
    <s v="Hybride"/>
    <x v="0"/>
    <s v="Non"/>
    <s v="Oui"/>
    <s v="Euro 6"/>
    <s v="Lignes régulières Tarbes"/>
    <x v="2"/>
    <s v="Mercedes Citaro"/>
    <s v="FV-324-EX"/>
    <d v="2020-11-19T00:00:00"/>
    <x v="1"/>
    <s v="Parc"/>
    <x v="0"/>
    <s v="Parc"/>
    <s v="Parc"/>
    <s v="Parc"/>
    <s v="Parc"/>
    <s v="Parc"/>
    <s v="Parc"/>
    <n v="0.11498973305954825"/>
    <n v="1.1143052703627652"/>
    <n v="2.1136208076659821"/>
    <n v="3.1129363449691994"/>
    <n v="4.1149897330595486"/>
    <n v="5.1143052703627649"/>
    <n v="6.1136208076659821"/>
    <n v="7.1129363449691994"/>
  </r>
  <r>
    <n v="7"/>
    <n v="7"/>
    <s v="KTLP"/>
    <s v="En service"/>
    <s v="Hybride"/>
    <x v="0"/>
    <s v="Non"/>
    <s v="Oui"/>
    <s v="Euro 6"/>
    <s v="Lignes régulières Tarbes"/>
    <x v="2"/>
    <s v="Mercedes Citaro"/>
    <s v="FV-276-AQ"/>
    <d v="2020-11-10T00:00:00"/>
    <x v="1"/>
    <s v="Parc"/>
    <x v="0"/>
    <s v="Parc"/>
    <s v="Parc"/>
    <s v="Parc"/>
    <s v="Parc"/>
    <s v="Parc"/>
    <s v="Parc"/>
    <n v="0.13963039014373715"/>
    <n v="1.1389459274469542"/>
    <n v="2.1382614647501712"/>
    <n v="3.137577002053388"/>
    <n v="4.1396303901437372"/>
    <n v="5.1389459274469544"/>
    <n v="6.1382614647501708"/>
    <n v="7.137577002053388"/>
  </r>
  <r>
    <n v="8"/>
    <n v="8"/>
    <s v="KTLP"/>
    <s v="En service"/>
    <s v="Hybride"/>
    <x v="0"/>
    <s v="Non"/>
    <s v="Oui"/>
    <s v="Euro 6"/>
    <s v="Lignes régulières Tarbes"/>
    <x v="2"/>
    <s v="Mercedes Citaro"/>
    <s v="FV-279-AQ"/>
    <d v="2020-11-10T00:00:00"/>
    <x v="1"/>
    <s v="Parc"/>
    <x v="0"/>
    <s v="Parc"/>
    <s v="Parc"/>
    <s v="Parc"/>
    <s v="Parc"/>
    <s v="Parc"/>
    <s v="Parc"/>
    <n v="0.13963039014373715"/>
    <n v="1.1389459274469542"/>
    <n v="2.1382614647501712"/>
    <n v="3.137577002053388"/>
    <n v="4.1396303901437372"/>
    <n v="5.1389459274469544"/>
    <n v="6.1382614647501708"/>
    <n v="7.137577002053388"/>
  </r>
  <r>
    <n v="9"/>
    <n v="9"/>
    <s v="KTLP"/>
    <s v="En service"/>
    <s v="Hybride"/>
    <x v="0"/>
    <s v="Non"/>
    <s v="Oui"/>
    <s v="Euro 6"/>
    <s v="Lignes régulières Tarbes"/>
    <x v="2"/>
    <s v="Mercedes Citaro"/>
    <s v="FV-285-AQ"/>
    <d v="2020-11-10T00:00:00"/>
    <x v="1"/>
    <s v="Parc"/>
    <x v="0"/>
    <s v="Parc"/>
    <s v="Parc"/>
    <s v="Parc"/>
    <s v="Parc"/>
    <s v="Parc"/>
    <s v="Parc"/>
    <n v="0.13963039014373715"/>
    <n v="1.1389459274469542"/>
    <n v="2.1382614647501712"/>
    <n v="3.137577002053388"/>
    <n v="4.1396303901437372"/>
    <n v="5.1389459274469544"/>
    <n v="6.1382614647501708"/>
    <n v="7.137577002053388"/>
  </r>
  <r>
    <n v="10"/>
    <n v="10"/>
    <s v="KTLP"/>
    <s v="En service"/>
    <s v="Hybride"/>
    <x v="0"/>
    <s v="Non"/>
    <s v="Oui"/>
    <s v="Euro 6"/>
    <s v="Lignes régulières Tarbes"/>
    <x v="2"/>
    <s v="Mercedes Citaro"/>
    <s v="FV-273-AQ"/>
    <d v="2020-11-10T00:00:00"/>
    <x v="1"/>
    <s v="Parc"/>
    <x v="0"/>
    <s v="Parc"/>
    <s v="Parc"/>
    <s v="Parc"/>
    <s v="Parc"/>
    <s v="Parc"/>
    <s v="Parc"/>
    <n v="0.13963039014373715"/>
    <n v="1.1389459274469542"/>
    <n v="2.1382614647501712"/>
    <n v="3.137577002053388"/>
    <n v="4.1396303901437372"/>
    <n v="5.1389459274469544"/>
    <n v="6.1382614647501708"/>
    <n v="7.137577002053388"/>
  </r>
  <r>
    <n v="6"/>
    <n v="6"/>
    <s v="KTLP"/>
    <s v="En service"/>
    <s v="Hybride"/>
    <x v="0"/>
    <s v="Non"/>
    <s v="Oui"/>
    <s v="Euro 6"/>
    <s v="Lignes régulières Tarbes"/>
    <x v="2"/>
    <s v="Mercedes Citaro"/>
    <s v="FT-400-YT"/>
    <d v="2020-11-05T00:00:00"/>
    <x v="1"/>
    <s v="Parc"/>
    <x v="0"/>
    <s v="Parc"/>
    <s v="Parc"/>
    <s v="Parc"/>
    <s v="Parc"/>
    <s v="Parc"/>
    <s v="Parc"/>
    <n v="0.15331964407939766"/>
    <n v="1.1526351813826146"/>
    <n v="2.1519507186858315"/>
    <n v="3.1512662559890487"/>
    <n v="4.1533196440793976"/>
    <n v="5.1526351813826148"/>
    <n v="6.151950718685832"/>
    <n v="7.1512662559890483"/>
  </r>
  <r>
    <n v="5"/>
    <n v="5"/>
    <s v="KTLP"/>
    <s v="En service"/>
    <s v="Hybride"/>
    <x v="0"/>
    <s v="Non"/>
    <s v="Oui"/>
    <s v="Euro 6"/>
    <s v="Lignes régulières Tarbes"/>
    <x v="2"/>
    <s v="Mercedes Citaro"/>
    <s v="FT-363-XJ"/>
    <d v="2020-11-02T00:00:00"/>
    <x v="1"/>
    <s v="Parc"/>
    <x v="0"/>
    <s v="Parc"/>
    <s v="Parc"/>
    <s v="Parc"/>
    <s v="Parc"/>
    <s v="Parc"/>
    <s v="Parc"/>
    <n v="0.16153319644079397"/>
    <n v="1.160848733744011"/>
    <n v="2.1601642710472277"/>
    <n v="3.159479808350445"/>
    <n v="4.1615331964407938"/>
    <n v="5.160848733744011"/>
    <n v="6.1601642710472282"/>
    <n v="7.1594798083504445"/>
  </r>
  <r>
    <n v="4"/>
    <n v="4"/>
    <s v="KTLP"/>
    <s v="En service"/>
    <s v="Hybride"/>
    <x v="0"/>
    <s v="Non"/>
    <s v="Oui"/>
    <s v="Euro 6"/>
    <s v="Lignes régulières Tarbes"/>
    <x v="2"/>
    <s v="Mercedes Citaro"/>
    <s v="FT-597-TW"/>
    <d v="2020-10-29T00:00:00"/>
    <x v="1"/>
    <s v="Parc"/>
    <x v="0"/>
    <s v="Parc"/>
    <s v="Parc"/>
    <s v="Parc"/>
    <s v="Parc"/>
    <s v="Parc"/>
    <s v="Parc"/>
    <n v="0.17248459958932238"/>
    <n v="1.1718001368925393"/>
    <n v="2.1711156741957565"/>
    <n v="3.1704312114989732"/>
    <n v="4.1724845995893221"/>
    <n v="5.1718001368925393"/>
    <n v="6.1711156741957565"/>
    <n v="7.1704312114989737"/>
  </r>
  <r>
    <n v="3"/>
    <n v="3"/>
    <s v="KTLP"/>
    <s v="En service"/>
    <s v="Hybride"/>
    <x v="0"/>
    <s v="Non"/>
    <s v="Oui"/>
    <s v="Euro 6"/>
    <s v="Lignes régulières Tarbes"/>
    <x v="2"/>
    <s v="Mercedes Citaro"/>
    <s v="FT-209-PF"/>
    <d v="2020-10-22T00:00:00"/>
    <x v="1"/>
    <s v="Parc"/>
    <x v="0"/>
    <s v="Parc"/>
    <s v="Parc"/>
    <s v="Parc"/>
    <s v="Parc"/>
    <s v="Parc"/>
    <s v="Parc"/>
    <n v="0.19164955509924708"/>
    <n v="1.1909650924024642"/>
    <n v="2.1902806297056809"/>
    <n v="3.1895961670088981"/>
    <n v="4.1916495550992474"/>
    <n v="5.1909650924024637"/>
    <n v="6.1902806297056809"/>
    <n v="7.1895961670088981"/>
  </r>
  <r>
    <n v="2"/>
    <n v="2"/>
    <s v="KTLP"/>
    <s v="En service"/>
    <s v="Hybride"/>
    <x v="0"/>
    <s v="Non"/>
    <s v="Oui"/>
    <s v="Euro 6"/>
    <s v="Lignes régulières Tarbes"/>
    <x v="2"/>
    <s v="Mercedes Citaro"/>
    <s v="FT-019-NG"/>
    <d v="2020-10-20T00:00:00"/>
    <x v="1"/>
    <s v="Parc"/>
    <x v="0"/>
    <s v="Parc"/>
    <s v="Parc"/>
    <s v="Parc"/>
    <s v="Parc"/>
    <s v="Parc"/>
    <s v="Parc"/>
    <n v="0.1971252566735113"/>
    <n v="1.1964407939767283"/>
    <n v="2.1957563312799451"/>
    <n v="3.1950718685831623"/>
    <n v="4.1971252566735116"/>
    <n v="5.1964407939767279"/>
    <n v="6.1957563312799451"/>
    <n v="7.1950718685831623"/>
  </r>
  <r>
    <n v="1"/>
    <n v="1"/>
    <s v="KTLP"/>
    <s v="En service"/>
    <s v="Hybride"/>
    <x v="0"/>
    <s v="Non"/>
    <s v="Oui"/>
    <s v="Euro 6"/>
    <s v="Lignes régulières Tarbes"/>
    <x v="2"/>
    <s v="Mercedes Citaro"/>
    <s v="FT-831-ES"/>
    <d v="2020-10-06T00:00:00"/>
    <x v="1"/>
    <s v="Parc"/>
    <x v="0"/>
    <s v="Parc"/>
    <s v="Parc"/>
    <s v="Parc"/>
    <s v="Parc"/>
    <s v="Parc"/>
    <s v="Parc"/>
    <n v="0.23545516769336072"/>
    <n v="1.2347707049965777"/>
    <n v="2.2340862422997945"/>
    <n v="3.2334017796030117"/>
    <n v="4.2354551676933605"/>
    <n v="5.2347707049965777"/>
    <n v="6.2340862422997949"/>
    <n v="7.2334017796030112"/>
  </r>
  <r>
    <n v="33"/>
    <n v="33"/>
    <s v="ACTL"/>
    <s v="En service"/>
    <s v="Thermique"/>
    <x v="0"/>
    <s v="Non"/>
    <s v="Oui"/>
    <s v="Euro 5"/>
    <s v="TPMR"/>
    <x v="0"/>
    <s v="WW CADDY"/>
    <s v="FS-653-GY"/>
    <d v="2020-08-28T00:00:00"/>
    <x v="1"/>
    <s v="Parc"/>
    <x v="0"/>
    <s v="Parc"/>
    <s v="Parc"/>
    <s v="Parc"/>
    <s v="Parc"/>
    <s v="Parc"/>
    <s v="Parc"/>
    <n v="0.34223134839151265"/>
    <n v="1.3415468856947297"/>
    <n v="2.3408624229979464"/>
    <n v="3.3401779603011637"/>
    <n v="4.3422313483915129"/>
    <n v="5.3415468856947292"/>
    <n v="6.3408624229979464"/>
    <n v="7.3401779603011637"/>
  </r>
  <r>
    <s v="PMR1"/>
    <s v="PMR1"/>
    <s v="KTLP"/>
    <s v="En service"/>
    <s v="Thermique"/>
    <x v="0"/>
    <s v="Non"/>
    <s v="Oui"/>
    <s v="Euro 6"/>
    <s v="TPMR"/>
    <x v="0"/>
    <s v="Renault"/>
    <s v="FS-098-BQ"/>
    <d v="2020-08-14T00:00:00"/>
    <x v="1"/>
    <s v="Parc"/>
    <x v="0"/>
    <s v="Parc"/>
    <s v="Parc"/>
    <s v="Parc"/>
    <s v="Parc"/>
    <s v="Parc"/>
    <s v="Parc"/>
    <n v="0.3805612594113621"/>
    <n v="1.3798767967145791"/>
    <n v="2.3791923340177958"/>
    <n v="3.378507871321013"/>
    <n v="4.3805612594113619"/>
    <n v="5.3798767967145791"/>
    <n v="6.3791923340177963"/>
    <n v="7.3785078713210126"/>
  </r>
  <r>
    <s v="PMR2"/>
    <s v="PMR2"/>
    <s v="KTLP"/>
    <s v="En service"/>
    <s v="Thermique"/>
    <x v="0"/>
    <s v="Non"/>
    <s v="Oui"/>
    <s v="Euro 6"/>
    <s v="TPMR"/>
    <x v="0"/>
    <s v="Renault"/>
    <s v="FS-973-BP"/>
    <d v="2020-08-14T00:00:00"/>
    <x v="1"/>
    <s v="Parc"/>
    <x v="0"/>
    <s v="Parc"/>
    <s v="Parc"/>
    <s v="Parc"/>
    <s v="Réserve"/>
    <s v="Réserve"/>
    <s v="Réserve"/>
    <n v="0.3805612594113621"/>
    <n v="1.3798767967145791"/>
    <n v="2.3791923340177958"/>
    <n v="3.378507871321013"/>
    <n v="4.3805612594113619"/>
    <n v="5.3798767967145791"/>
    <n v="6.3791923340177963"/>
    <n v="7.3785078713210126"/>
  </r>
  <r>
    <n v="13"/>
    <n v="85"/>
    <s v="KTLP"/>
    <s v="En service"/>
    <s v="Hybride"/>
    <x v="1"/>
    <s v="Oui"/>
    <s v="Oui"/>
    <s v="Euro 6"/>
    <s v="Lignes régulières Tarbes"/>
    <x v="2"/>
    <s v="Mercedes Citaro"/>
    <s v="FG-667-BX"/>
    <d v="2019-05-13T00:00:00"/>
    <x v="1"/>
    <s v="Parc"/>
    <x v="0"/>
    <s v="Parc"/>
    <s v="Parc"/>
    <s v="Réserve"/>
    <s v="Réserve"/>
    <s v="Réserve"/>
    <s v="Réserve"/>
    <n v="1.6372347707049966"/>
    <n v="2.6365503080082138"/>
    <n v="3.6358658453114305"/>
    <n v="4.6351813826146477"/>
    <n v="5.637234770704997"/>
    <n v="6.6365503080082133"/>
    <n v="7.6358658453114305"/>
    <n v="8.6351813826146469"/>
  </r>
  <r>
    <n v="107"/>
    <n v="20"/>
    <s v="Keolis Pyrénées"/>
    <s v="En service"/>
    <s v="Thermique"/>
    <x v="0"/>
    <s v="Non"/>
    <s v="Oui"/>
    <s v="Euro 5"/>
    <s v="Services Scolaires"/>
    <x v="3"/>
    <s v="Mercedes Intouro"/>
    <s v="EK-190-PX"/>
    <d v="2017-03-08T00:00:00"/>
    <x v="1"/>
    <s v="Parc"/>
    <x v="0"/>
    <s v="Parc"/>
    <s v="Parc"/>
    <s v="Parc"/>
    <s v="Parc"/>
    <s v="Parc"/>
    <s v="Parc"/>
    <n v="3.8165639972621492"/>
    <n v="4.815879534565366"/>
    <n v="5.8151950718685832"/>
    <n v="6.8145106091718004"/>
    <n v="7.8165639972621488"/>
    <n v="8.8158795345653669"/>
    <n v="9.8151950718685832"/>
    <n v="10.8145106091718"/>
  </r>
  <r>
    <n v="108"/>
    <n v="19"/>
    <s v="Keolis Pyrénées"/>
    <s v="En service"/>
    <s v="Thermique"/>
    <x v="0"/>
    <s v="Non"/>
    <s v="Oui"/>
    <s v="Euro 5"/>
    <s v="Services Scolaires"/>
    <x v="3"/>
    <s v="Mercedes Intouro"/>
    <s v="EK-185-PX"/>
    <d v="2017-03-08T00:00:00"/>
    <x v="1"/>
    <s v="Parc"/>
    <x v="0"/>
    <s v="Parc"/>
    <s v="Parc"/>
    <s v="Parc"/>
    <s v="Parc"/>
    <s v="Parc"/>
    <s v="Parc"/>
    <n v="3.8165639972621492"/>
    <n v="4.815879534565366"/>
    <n v="5.8151950718685832"/>
    <n v="6.8145106091718004"/>
    <n v="7.8165639972621488"/>
    <n v="8.8158795345653669"/>
    <n v="9.8151950718685832"/>
    <n v="10.8145106091718"/>
  </r>
  <r>
    <n v="109"/>
    <n v="18"/>
    <s v="Keolis Pyrénées"/>
    <s v="En service"/>
    <s v="Thermique"/>
    <x v="0"/>
    <s v="Non"/>
    <s v="Oui"/>
    <s v="Euro 5"/>
    <s v="Services Scolaires"/>
    <x v="3"/>
    <s v="Mercedes Intouro"/>
    <s v="EK-942-DJ"/>
    <d v="2017-02-20T00:00:00"/>
    <x v="1"/>
    <s v="Parc"/>
    <x v="0"/>
    <s v="Parc"/>
    <s v="Parc"/>
    <s v="Parc"/>
    <s v="Parc"/>
    <s v="Parc"/>
    <s v="Parc"/>
    <n v="3.8603696098562628"/>
    <n v="4.85968514715948"/>
    <n v="5.8590006844626972"/>
    <n v="6.8583162217659135"/>
    <n v="7.8603696098562628"/>
    <n v="8.85968514715948"/>
    <n v="9.8590006844626963"/>
    <n v="10.858316221765914"/>
  </r>
  <r>
    <n v="14"/>
    <n v="83"/>
    <s v="KTLP"/>
    <s v="En service"/>
    <s v="Thermique"/>
    <x v="1"/>
    <s v="Oui"/>
    <s v="Oui"/>
    <s v="Euro 6"/>
    <s v="Lignes régulières Tarbes"/>
    <x v="2"/>
    <s v="Mercedes Citaro"/>
    <s v="ED-990-SQ"/>
    <d v="2016-07-05T00:00:00"/>
    <x v="1"/>
    <s v="Réserve"/>
    <x v="1"/>
    <s v="Réserve"/>
    <s v="Réserve"/>
    <s v="Réserve"/>
    <s v="Réserve"/>
    <s v="Réserve"/>
    <s v="Réserve"/>
    <n v="4.4900752908966464"/>
    <n v="5.4893908281998627"/>
    <n v="6.4887063655030799"/>
    <n v="7.4880219028062971"/>
    <n v="8.4900752908966464"/>
    <n v="9.4893908281998627"/>
    <n v="10.488706365503081"/>
    <n v="11.488021902806297"/>
  </r>
  <r>
    <n v="84"/>
    <n v="84"/>
    <s v="KTLP"/>
    <s v="En service"/>
    <s v="Thermique"/>
    <x v="1"/>
    <s v="Oui"/>
    <s v="Oui / réserve à partir de 2023"/>
    <s v="Euro 6"/>
    <s v="TPMR"/>
    <x v="0"/>
    <s v="Renault"/>
    <s v="DN-689-WF"/>
    <d v="2015-02-06T00:00:00"/>
    <x v="1"/>
    <s v="Parc"/>
    <x v="0"/>
    <s v="Parc"/>
    <s v="Réserve"/>
    <s v="Réserve"/>
    <s v="Réformé"/>
    <s v="Réformé"/>
    <s v="Réformé"/>
    <n v="5.9000684462696782"/>
    <n v="6.8993839835728954"/>
    <n v="7.8986995208761126"/>
    <n v="8.8980150581793289"/>
    <n v="9.9000684462696782"/>
    <m/>
    <m/>
    <m/>
  </r>
  <r>
    <n v="81"/>
    <n v="81"/>
    <s v="Keolis Pyrénées"/>
    <s v="En service"/>
    <s v="Thermique"/>
    <x v="1"/>
    <s v="Oui"/>
    <s v="Oui"/>
    <s v="Euro 5"/>
    <s v="Lignes régulières Tarbes"/>
    <x v="2"/>
    <s v="Mercedes Citaro"/>
    <s v="DL-177-YA"/>
    <d v="2014-11-21T00:00:00"/>
    <x v="1"/>
    <s v="Parc"/>
    <x v="0"/>
    <s v="Parc"/>
    <s v="Parc"/>
    <s v="Parc"/>
    <s v="Parc"/>
    <s v="Parc"/>
    <s v="Parc"/>
    <n v="6.1108829568788501"/>
    <n v="7.1101984941820673"/>
    <n v="8.1095140314852845"/>
    <n v="9.1088295687885008"/>
    <n v="10.11088295687885"/>
    <n v="11.110198494182066"/>
    <n v="12.109514031485284"/>
    <n v="13.108829568788501"/>
  </r>
  <r>
    <n v="82"/>
    <n v="82"/>
    <s v="Keolis Pyrénées"/>
    <s v="En service"/>
    <s v="Thermique"/>
    <x v="1"/>
    <s v="Oui"/>
    <s v="Oui"/>
    <s v="Euro 5"/>
    <s v="Lignes régulières Lourdes"/>
    <x v="2"/>
    <s v="Mercedes Citaro"/>
    <s v="DL-172-YA"/>
    <d v="2014-11-21T00:00:00"/>
    <x v="1"/>
    <s v="Parc"/>
    <x v="0"/>
    <s v="Parc"/>
    <s v="Parc"/>
    <s v="Parc"/>
    <s v="Parc"/>
    <s v="Parc"/>
    <s v="Parc"/>
    <n v="6.1108829568788501"/>
    <n v="7.1101984941820673"/>
    <n v="8.1095140314852845"/>
    <n v="9.1088295687885008"/>
    <n v="10.11088295687885"/>
    <n v="11.110198494182066"/>
    <n v="12.109514031485284"/>
    <n v="13.108829568788501"/>
  </r>
  <r>
    <n v="100"/>
    <n v="12"/>
    <s v="Keolis Pyrénées"/>
    <s v="En service"/>
    <s v="Thermique"/>
    <x v="0"/>
    <s v="Non"/>
    <s v="Oui"/>
    <s v="Euro 5"/>
    <s v="Ligne TL"/>
    <x v="3"/>
    <s v="Mercedes Intouro"/>
    <s v="DJ-914-RM"/>
    <d v="2014-08-28T00:00:00"/>
    <x v="1"/>
    <s v="Parc"/>
    <x v="0"/>
    <s v="Parc"/>
    <s v="Parc"/>
    <s v="Parc"/>
    <s v="Parc"/>
    <s v="Parc"/>
    <s v="Parc"/>
    <n v="6.3436002737850785"/>
    <n v="7.3429158110882957"/>
    <n v="8.3422313483915129"/>
    <n v="9.3415468856947292"/>
    <n v="10.343600273785079"/>
    <n v="11.342915811088295"/>
    <n v="12.342231348391513"/>
    <n v="13.341546885694729"/>
  </r>
  <r>
    <n v="101"/>
    <n v="15"/>
    <s v="Keolis Pyrénées"/>
    <s v="En service"/>
    <s v="Thermique"/>
    <x v="0"/>
    <s v="Non"/>
    <s v="Oui"/>
    <s v="Euro 5"/>
    <s v="Ligne TL"/>
    <x v="3"/>
    <s v="Mercedes Intouro"/>
    <s v="DJ-181-RN"/>
    <d v="2014-08-28T00:00:00"/>
    <x v="1"/>
    <s v="Parc"/>
    <x v="0"/>
    <s v="Parc"/>
    <s v="Parc"/>
    <s v="Parc"/>
    <s v="Parc"/>
    <s v="Parc"/>
    <s v="Parc"/>
    <n v="6.3436002737850785"/>
    <n v="7.3429158110882957"/>
    <n v="8.3422313483915129"/>
    <n v="9.3415468856947292"/>
    <n v="10.343600273785079"/>
    <n v="11.342915811088295"/>
    <n v="12.342231348391513"/>
    <n v="13.341546885694729"/>
  </r>
  <r>
    <n v="104"/>
    <n v="11"/>
    <s v="Keolis Pyrénées"/>
    <s v="En service"/>
    <s v="Thermique"/>
    <x v="0"/>
    <s v="Non"/>
    <s v="Oui"/>
    <s v="Euro 5"/>
    <s v="Ligne TL"/>
    <x v="3"/>
    <s v="Mercedes Intouro"/>
    <s v="DJ-616-RM"/>
    <d v="2014-08-28T00:00:00"/>
    <x v="1"/>
    <s v="Réserve"/>
    <x v="1"/>
    <s v="Réserve"/>
    <s v="Réserve"/>
    <s v="Réserve"/>
    <s v="Réserve"/>
    <s v="Réserve"/>
    <s v="Réserve"/>
    <n v="6.3436002737850785"/>
    <n v="7.3429158110882957"/>
    <n v="8.3422313483915129"/>
    <n v="9.3415468856947292"/>
    <n v="10.343600273785079"/>
    <n v="11.342915811088295"/>
    <n v="12.342231348391513"/>
    <n v="13.341546885694729"/>
  </r>
  <r>
    <n v="102"/>
    <n v="10"/>
    <s v="Keolis Pyrénées"/>
    <s v="En service"/>
    <s v="Thermique"/>
    <x v="0"/>
    <s v="Non"/>
    <s v="Oui"/>
    <s v="Euro 5"/>
    <s v="Ligne TL"/>
    <x v="3"/>
    <s v="Mercedes Intouro"/>
    <s v="DJ-461-KA"/>
    <d v="2014-08-13T00:00:00"/>
    <x v="1"/>
    <s v="Parc"/>
    <x v="0"/>
    <s v="Parc"/>
    <s v="Parc"/>
    <s v="Parc"/>
    <s v="Parc"/>
    <s v="Parc"/>
    <s v="Parc"/>
    <n v="6.3846680355920604"/>
    <n v="7.3839835728952776"/>
    <n v="8.3832991101984948"/>
    <n v="9.3826146475017111"/>
    <n v="10.38466803559206"/>
    <n v="11.383983572895277"/>
    <n v="12.383299110198495"/>
    <n v="13.382614647501711"/>
  </r>
  <r>
    <n v="110"/>
    <n v="21"/>
    <s v="Keolis Pyrénées"/>
    <s v="En service"/>
    <s v="Thermique"/>
    <x v="0"/>
    <s v="Non"/>
    <s v="Non prévu au contrat"/>
    <s v="Euro 5"/>
    <s v="Navette Aéroport"/>
    <x v="3"/>
    <s v="Mercedes Intouro"/>
    <s v="DJ-884-JZ"/>
    <d v="2014-08-13T00:00:00"/>
    <x v="1"/>
    <s v="Parc"/>
    <x v="0"/>
    <s v="Parc"/>
    <s v="Parc"/>
    <s v="Parc"/>
    <s v="Parc"/>
    <s v="Parc"/>
    <s v="Parc"/>
    <n v="6.3846680355920604"/>
    <n v="7.3839835728952776"/>
    <n v="8.3832991101984948"/>
    <n v="9.3826146475017111"/>
    <n v="10.38466803559206"/>
    <n v="11.383983572895277"/>
    <n v="12.383299110198495"/>
    <n v="13.382614647501711"/>
  </r>
  <r>
    <n v="103"/>
    <n v="14"/>
    <s v="Keolis Pyrénées"/>
    <s v="En service"/>
    <s v="Thermique"/>
    <x v="0"/>
    <s v="Non"/>
    <s v="Oui"/>
    <s v="Euro 5"/>
    <s v="Ligne TL"/>
    <x v="3"/>
    <s v="Mercedes Intouro"/>
    <s v="DJ-378-FT"/>
    <d v="2014-08-06T00:00:00"/>
    <x v="1"/>
    <s v="Réserve"/>
    <x v="1"/>
    <s v="Réserve"/>
    <s v="Réserve"/>
    <s v="Réserve"/>
    <s v="Réserve"/>
    <s v="Réserve"/>
    <s v="Réserve"/>
    <n v="6.4038329911019849"/>
    <n v="7.4031485284052021"/>
    <n v="8.4024640657084184"/>
    <n v="9.4017796030116365"/>
    <n v="10.403832991101986"/>
    <n v="11.403148528405202"/>
    <n v="12.402464065708418"/>
    <n v="13.401779603011637"/>
  </r>
  <r>
    <n v="105"/>
    <n v="16"/>
    <s v="Keolis Pyrénées"/>
    <s v="En service"/>
    <s v="Thermique"/>
    <x v="0"/>
    <s v="Non"/>
    <s v="Oui"/>
    <s v="Euro 5"/>
    <s v="Ligne TL"/>
    <x v="3"/>
    <s v="Mercedes Intouro"/>
    <s v="DJ-372-FT"/>
    <d v="2014-08-06T00:00:00"/>
    <x v="1"/>
    <s v="Parc"/>
    <x v="0"/>
    <s v="Parc"/>
    <s v="Parc"/>
    <s v="Parc"/>
    <s v="Parc"/>
    <s v="Parc"/>
    <s v="Parc"/>
    <n v="6.4038329911019849"/>
    <n v="7.4031485284052021"/>
    <n v="8.4024640657084184"/>
    <n v="9.4017796030116365"/>
    <n v="10.403832991101986"/>
    <n v="11.403148528405202"/>
    <n v="12.402464065708418"/>
    <n v="13.401779603011637"/>
  </r>
  <r>
    <n v="106"/>
    <n v="17"/>
    <s v="Keolis Pyrénées"/>
    <s v="En service"/>
    <s v="Thermique"/>
    <x v="0"/>
    <s v="Non"/>
    <s v="Oui"/>
    <s v="Euro 5"/>
    <s v="Ligne TL"/>
    <x v="3"/>
    <s v="Mercedes Intouro"/>
    <s v="DJ-373-FT"/>
    <d v="2014-08-06T00:00:00"/>
    <x v="1"/>
    <s v="Parc"/>
    <x v="0"/>
    <s v="Parc"/>
    <s v="Parc"/>
    <s v="Parc"/>
    <s v="Parc"/>
    <s v="Parc"/>
    <s v="Parc"/>
    <n v="6.4038329911019849"/>
    <n v="7.4031485284052021"/>
    <n v="8.4024640657084184"/>
    <n v="9.4017796030116365"/>
    <n v="10.403832991101986"/>
    <n v="11.403148528405202"/>
    <n v="12.402464065708418"/>
    <n v="13.401779603011637"/>
  </r>
  <r>
    <n v="158"/>
    <n v="25"/>
    <s v="Keolis Pyrénées"/>
    <s v="En service"/>
    <s v="Thermique"/>
    <x v="0"/>
    <s v="Non"/>
    <s v="Oui"/>
    <s v="Euro 5"/>
    <s v="Lignes régulières Tarbes"/>
    <x v="2"/>
    <s v="Mercedes Citaro"/>
    <s v="DF-706-KJ"/>
    <d v="2014-04-30T00:00:00"/>
    <x v="1"/>
    <s v="Parc"/>
    <x v="0"/>
    <s v="Parc"/>
    <s v="Parc"/>
    <s v="Parc"/>
    <s v="Parc"/>
    <s v="Parc"/>
    <s v="Parc"/>
    <n v="6.6721423682409311"/>
    <n v="7.6714579055441474"/>
    <n v="8.6707734428473646"/>
    <n v="9.6700889801505809"/>
    <n v="10.67214236824093"/>
    <n v="11.671457905544148"/>
    <n v="12.670773442847365"/>
    <n v="13.670088980150581"/>
  </r>
  <r>
    <n v="78"/>
    <n v="78"/>
    <s v="KTLP"/>
    <s v="En service"/>
    <s v="Electrique"/>
    <x v="1"/>
    <s v="Oui"/>
    <s v="Oui"/>
    <s v="-"/>
    <s v="NCV"/>
    <x v="4"/>
    <s v="Renault"/>
    <s v="DC-063-QV"/>
    <d v="2014-01-30T00:00:00"/>
    <x v="1"/>
    <s v="Parc"/>
    <x v="0"/>
    <s v="Parc"/>
    <s v="Parc"/>
    <s v="Parc"/>
    <s v="Parc"/>
    <s v="Parc"/>
    <s v="Parc"/>
    <n v="6.9185489390828199"/>
    <n v="7.9178644763860371"/>
    <n v="8.9171800136892543"/>
    <n v="9.9164955509924706"/>
    <n v="10.91854893908282"/>
    <n v="11.917864476386036"/>
    <n v="12.917180013689254"/>
    <n v="13.916495550992471"/>
  </r>
  <r>
    <n v="79"/>
    <n v="79"/>
    <s v="KTLP"/>
    <s v="En service"/>
    <s v="Electrique"/>
    <x v="1"/>
    <s v="Oui"/>
    <s v="Oui"/>
    <s v="-"/>
    <s v="NCV"/>
    <x v="4"/>
    <s v="Renault"/>
    <s v="DC-076-QV"/>
    <d v="2014-01-30T00:00:00"/>
    <x v="1"/>
    <s v="Parc"/>
    <x v="0"/>
    <s v="Parc"/>
    <s v="Parc"/>
    <s v="Parc"/>
    <s v="Parc"/>
    <s v="Parc"/>
    <s v="Parc"/>
    <n v="6.9185489390828199"/>
    <n v="7.9178644763860371"/>
    <n v="8.9171800136892543"/>
    <n v="9.9164955509924706"/>
    <n v="10.91854893908282"/>
    <n v="11.917864476386036"/>
    <n v="12.917180013689254"/>
    <n v="13.916495550992471"/>
  </r>
  <r>
    <n v="80"/>
    <n v="80"/>
    <s v="KTLP"/>
    <s v="En service"/>
    <s v="Electrique"/>
    <x v="1"/>
    <s v="Oui"/>
    <s v="Oui"/>
    <s v="-"/>
    <s v="NCV"/>
    <x v="4"/>
    <s v="Renault"/>
    <s v="DC-087-QV"/>
    <d v="2014-01-30T00:00:00"/>
    <x v="1"/>
    <s v="Parc"/>
    <x v="0"/>
    <s v="Parc"/>
    <s v="Parc"/>
    <s v="Parc"/>
    <s v="Parc"/>
    <s v="Parc"/>
    <s v="Parc"/>
    <n v="6.9185489390828199"/>
    <n v="7.9178644763860371"/>
    <n v="8.9171800136892543"/>
    <n v="9.9164955509924706"/>
    <n v="10.91854893908282"/>
    <n v="11.917864476386036"/>
    <n v="12.917180013689254"/>
    <n v="13.916495550992471"/>
  </r>
  <r>
    <n v="111"/>
    <n v="917"/>
    <s v="Stap Evadour"/>
    <s v="En service"/>
    <s v="Thermique"/>
    <x v="0"/>
    <s v="Non"/>
    <s v="Oui"/>
    <s v="Euro 5"/>
    <s v="Services Scolaires"/>
    <x v="3"/>
    <s v="Irisbus Crossway "/>
    <s v="CZ-619-AE"/>
    <d v="2013-09-27T00:00:00"/>
    <x v="1"/>
    <s v="Parc"/>
    <x v="0"/>
    <s v="Parc"/>
    <s v="Parc"/>
    <s v="Parc"/>
    <s v="Parc"/>
    <s v="Parc"/>
    <s v="Parc"/>
    <n v="7.2607802874743328"/>
    <n v="8.2600958247775491"/>
    <n v="9.2594113620807672"/>
    <n v="10.258726899383984"/>
    <n v="11.260780287474333"/>
    <n v="12.260095824777549"/>
    <n v="13.259411362080767"/>
    <n v="14.258726899383984"/>
  </r>
  <r>
    <n v="112"/>
    <n v="915"/>
    <s v="Stap Evadour"/>
    <s v="En service"/>
    <s v="Thermique"/>
    <x v="0"/>
    <s v="Non"/>
    <s v="Oui"/>
    <s v="Euro 5"/>
    <s v="Services Scolaires"/>
    <x v="3"/>
    <s v="Irisbus Crossway "/>
    <s v="CZ-897-AF"/>
    <d v="2013-09-27T00:00:00"/>
    <x v="1"/>
    <s v="Parc"/>
    <x v="0"/>
    <s v="Parc"/>
    <s v="Parc"/>
    <s v="Parc"/>
    <s v="Parc"/>
    <s v="Parc"/>
    <s v="Parc"/>
    <n v="7.2607802874743328"/>
    <n v="8.2600958247775491"/>
    <n v="9.2594113620807672"/>
    <n v="10.258726899383984"/>
    <n v="11.260780287474333"/>
    <n v="12.260095824777549"/>
    <n v="13.259411362080767"/>
    <n v="14.258726899383984"/>
  </r>
  <r>
    <n v="74"/>
    <n v="74"/>
    <s v="Keolis Pyrénées"/>
    <s v="En service"/>
    <s v="Thermique"/>
    <x v="1"/>
    <s v="Oui"/>
    <s v="Oui"/>
    <s v="Euro 5"/>
    <s v="Lignes régulières Tarbes"/>
    <x v="2"/>
    <s v="Mercedes Citaro"/>
    <s v="CY-071-BL"/>
    <d v="2013-08-27T00:00:00"/>
    <x v="1"/>
    <s v="Parc"/>
    <x v="0"/>
    <s v="Parc"/>
    <s v="Parc"/>
    <s v="Parc"/>
    <s v="Parc"/>
    <s v="Réserve"/>
    <s v="Réserve"/>
    <n v="7.3456536618754278"/>
    <n v="8.3449691991786441"/>
    <n v="9.3442847364818622"/>
    <n v="10.343600273785079"/>
    <n v="11.345653661875428"/>
    <n v="12.344969199178644"/>
    <n v="13.344284736481862"/>
    <n v="14.343600273785079"/>
  </r>
  <r>
    <n v="113"/>
    <n v="916"/>
    <s v="Stap Evadour"/>
    <s v="En service"/>
    <s v="Thermique"/>
    <x v="0"/>
    <s v="Non"/>
    <s v="Oui"/>
    <s v="Euro 5"/>
    <s v="Services Scolaires"/>
    <x v="3"/>
    <s v="Irisbus Crossway "/>
    <s v="CX-164-TS"/>
    <d v="2013-08-12T00:00:00"/>
    <x v="1"/>
    <s v="Parc"/>
    <x v="0"/>
    <s v="Parc"/>
    <s v="Parc"/>
    <s v="Parc"/>
    <s v="Parc"/>
    <s v="Parc"/>
    <s v="Parc"/>
    <n v="7.3867214236824097"/>
    <n v="8.386036960985626"/>
    <n v="9.3853524982888441"/>
    <n v="10.38466803559206"/>
    <n v="11.38672142368241"/>
    <n v="12.386036960985626"/>
    <n v="13.385352498288844"/>
    <n v="14.38466803559206"/>
  </r>
  <r>
    <n v="114"/>
    <n v="914"/>
    <s v="Stap Evadour"/>
    <s v="En service"/>
    <s v="Thermique"/>
    <x v="0"/>
    <s v="Non"/>
    <s v="Oui"/>
    <s v="Euro 5"/>
    <s v="Services Scolaires"/>
    <x v="3"/>
    <s v="Irisbus Crossway "/>
    <s v="CX-519-TJ"/>
    <d v="2013-08-12T00:00:00"/>
    <x v="1"/>
    <s v="Parc"/>
    <x v="0"/>
    <s v="Parc"/>
    <s v="Parc"/>
    <s v="Parc"/>
    <s v="Parc"/>
    <s v="Parc"/>
    <s v="Parc"/>
    <n v="7.3867214236824097"/>
    <n v="8.386036960985626"/>
    <n v="9.3853524982888441"/>
    <n v="10.38466803559206"/>
    <n v="11.38672142368241"/>
    <n v="12.386036960985626"/>
    <n v="13.385352498288844"/>
    <n v="14.38466803559206"/>
  </r>
  <r>
    <n v="75"/>
    <n v="75"/>
    <s v="ACTL"/>
    <s v="En service"/>
    <s v="Thermique"/>
    <x v="1"/>
    <s v="Oui"/>
    <s v="Oui"/>
    <s v="Euro 5"/>
    <s v="Lignes régulières Lourdes"/>
    <x v="1"/>
    <s v="Heuliez GX127"/>
    <s v="CX-853-BS"/>
    <d v="2013-07-19T00:00:00"/>
    <x v="1"/>
    <s v="Parc"/>
    <x v="0"/>
    <s v="Parc"/>
    <s v="Parc"/>
    <s v="Parc"/>
    <s v="Parc"/>
    <s v="Parc"/>
    <s v="Parc"/>
    <n v="7.4524298425735793"/>
    <n v="8.4517453798767974"/>
    <n v="9.4510609171800137"/>
    <n v="10.45037645448323"/>
    <n v="11.452429842573579"/>
    <n v="12.451745379876797"/>
    <n v="13.451060917180014"/>
    <n v="14.45037645448323"/>
  </r>
  <r>
    <n v="76"/>
    <n v="59"/>
    <s v="Lacoste"/>
    <s v="En service"/>
    <s v="Thermique"/>
    <x v="1"/>
    <s v="Oui"/>
    <s v="Oui"/>
    <s v="Euro 5"/>
    <s v="Lignes régulières Tarbes"/>
    <x v="2"/>
    <s v="Heuliez GX127"/>
    <s v="CX-992-BS"/>
    <d v="2013-07-19T00:00:00"/>
    <x v="1"/>
    <s v="Parc"/>
    <x v="0"/>
    <s v="Parc"/>
    <s v="Réserve"/>
    <s v="Réserve"/>
    <s v="Réserve"/>
    <s v="Réserve"/>
    <s v="Réserve"/>
    <n v="7.4524298425735793"/>
    <n v="8.4517453798767974"/>
    <n v="9.4510609171800137"/>
    <n v="10.45037645448323"/>
    <n v="11.452429842573579"/>
    <n v="12.451745379876797"/>
    <n v="13.451060917180014"/>
    <n v="14.45037645448323"/>
  </r>
  <r>
    <n v="73"/>
    <n v="24"/>
    <s v="KTLP"/>
    <s v="Réformé"/>
    <m/>
    <x v="1"/>
    <s v="Oui"/>
    <s v="Oui / doit rester jusqu'à la fin du contrat en réserve"/>
    <m/>
    <s v="NCV"/>
    <x v="0"/>
    <s v="Renault"/>
    <s v="CW-879-VV"/>
    <d v="2013-07-11T00:00:00"/>
    <x v="2"/>
    <s v="Réserve"/>
    <x v="1"/>
    <s v="Réserve"/>
    <s v="Réserve"/>
    <s v="Réserve"/>
    <s v="Réserve"/>
    <s v="Réserve"/>
    <s v="Réserve"/>
    <n v="7.4743326488706368"/>
    <n v="8.473648186173854"/>
    <n v="9.4729637234770703"/>
    <n v="10.472279260780287"/>
    <n v="11.474332648870636"/>
    <n v="12.473648186173854"/>
    <n v="13.47296372347707"/>
    <n v="14.472279260780287"/>
  </r>
  <r>
    <n v="77"/>
    <n v="77"/>
    <s v="KTLP"/>
    <s v="En service"/>
    <s v="Thermique"/>
    <x v="1"/>
    <s v="Oui"/>
    <s v="Oui / réserve"/>
    <s v="Euro 6"/>
    <s v="TPMR"/>
    <x v="0"/>
    <s v="Renault"/>
    <s v="CT-912-ZG"/>
    <d v="2013-05-23T00:00:00"/>
    <x v="1"/>
    <s v="Réserve"/>
    <x v="1"/>
    <s v="Réserve"/>
    <s v="Réformé"/>
    <s v="Réformé"/>
    <s v="Réformé"/>
    <s v="Réformé"/>
    <s v="Réformé"/>
    <n v="7.6084873374401099"/>
    <n v="8.6078028747433262"/>
    <n v="9.6071184120465443"/>
    <m/>
    <m/>
    <m/>
    <m/>
    <m/>
  </r>
  <r>
    <n v="72"/>
    <n v="23"/>
    <s v="KTLP"/>
    <s v="En service"/>
    <s v="Thermique"/>
    <x v="1"/>
    <s v="Oui"/>
    <s v="Oui"/>
    <s v="Euro 6"/>
    <s v="NCV"/>
    <x v="0"/>
    <s v="Renault"/>
    <s v="CN-669-NH"/>
    <d v="2012-12-04T00:00:00"/>
    <x v="1"/>
    <s v="Parc"/>
    <x v="0"/>
    <s v="Parc"/>
    <s v="Parc"/>
    <s v="Parc"/>
    <s v="Parc"/>
    <s v="Parc"/>
    <s v="Réformé"/>
    <n v="8.0739219712525667"/>
    <n v="9.073237508555783"/>
    <n v="10.072553045859001"/>
    <n v="11.071868583162217"/>
    <n v="12.073921971252567"/>
    <n v="13.073237508555783"/>
    <n v="14.072553045859001"/>
    <m/>
  </r>
  <r>
    <n v="41"/>
    <n v="28"/>
    <s v="ACTL"/>
    <s v="En service"/>
    <s v="Thermique"/>
    <x v="1"/>
    <s v="Non"/>
    <s v="Oui"/>
    <s v="Euro 5"/>
    <s v="Lignes régulières Lourdes"/>
    <x v="1"/>
    <s v="Heuliez GX127"/>
    <s v="CN-069-BZ"/>
    <d v="2012-11-21T00:00:00"/>
    <x v="1"/>
    <s v="Parc"/>
    <x v="0"/>
    <s v="Parc"/>
    <s v="Parc"/>
    <s v="Parc"/>
    <s v="Parc"/>
    <s v="Parc"/>
    <s v="Réserve"/>
    <n v="8.1095140314852845"/>
    <n v="9.1088295687885008"/>
    <n v="10.108145106091717"/>
    <n v="11.107460643394935"/>
    <n v="12.109514031485284"/>
    <n v="13.108829568788501"/>
    <n v="14.108145106091717"/>
    <n v="15.107460643394935"/>
  </r>
  <r>
    <n v="42"/>
    <n v="29"/>
    <s v="ACTL"/>
    <s v="En service"/>
    <s v="Thermique"/>
    <x v="1"/>
    <s v="Non"/>
    <s v="Oui"/>
    <s v="Euro 5"/>
    <s v="Lignes régulières Lourdes"/>
    <x v="1"/>
    <s v="Heuliez GX127"/>
    <s v="CN-185-BZ"/>
    <d v="2012-11-21T00:00:00"/>
    <x v="1"/>
    <s v="Parc"/>
    <x v="0"/>
    <s v="Parc"/>
    <s v="Parc"/>
    <s v="Parc"/>
    <s v="Parc"/>
    <s v="Parc"/>
    <s v="Réserve"/>
    <n v="8.1095140314852845"/>
    <n v="9.1088295687885008"/>
    <n v="10.108145106091717"/>
    <n v="11.107460643394935"/>
    <n v="12.109514031485284"/>
    <n v="13.108829568788501"/>
    <n v="14.108145106091717"/>
    <n v="15.107460643394935"/>
  </r>
  <r>
    <n v="70"/>
    <n v="21"/>
    <s v="KTLP"/>
    <s v="En service"/>
    <s v="Thermique"/>
    <x v="1"/>
    <s v="Oui"/>
    <s v="Oui"/>
    <s v="Euro 6"/>
    <s v="NCV"/>
    <x v="0"/>
    <s v="Renault"/>
    <s v="CK-445-QA"/>
    <d v="2012-09-12T00:00:00"/>
    <x v="1"/>
    <s v="Parc"/>
    <x v="0"/>
    <s v="Parc"/>
    <s v="Parc"/>
    <s v="Parc"/>
    <s v="Parc"/>
    <s v="Parc"/>
    <s v="Réformé"/>
    <n v="8.301163586584531"/>
    <n v="9.3004791238877473"/>
    <n v="10.299794661190965"/>
    <n v="11.299110198494182"/>
    <n v="12.301163586584531"/>
    <n v="13.300479123887747"/>
    <n v="14.299794661190965"/>
    <m/>
  </r>
  <r>
    <n v="71"/>
    <n v="22"/>
    <s v="KTLP"/>
    <s v="Réformé"/>
    <m/>
    <x v="1"/>
    <s v="Oui"/>
    <s v="Oui / doit rester jusqu'en 2027"/>
    <m/>
    <s v="NCV"/>
    <x v="0"/>
    <s v="Renault"/>
    <s v="CK-564-PZ"/>
    <d v="2012-09-12T00:00:00"/>
    <x v="3"/>
    <s v="Parc"/>
    <x v="0"/>
    <s v="Parc"/>
    <s v="Parc"/>
    <s v="Parc"/>
    <s v="Parc"/>
    <s v="Parc"/>
    <s v="Réformé"/>
    <n v="8.301163586584531"/>
    <n v="9.3004791238877473"/>
    <n v="10.299794661190965"/>
    <n v="11.299110198494182"/>
    <n v="12.301163586584531"/>
    <n v="13.300479123887747"/>
    <n v="14.299794661190965"/>
    <m/>
  </r>
  <r>
    <n v="67"/>
    <n v="67"/>
    <s v="Stap Evadour"/>
    <s v="En service"/>
    <s v="Thermique"/>
    <x v="1"/>
    <s v="Oui"/>
    <m/>
    <s v="Euro 5"/>
    <s v="Lignes régulières Tarbes"/>
    <x v="2"/>
    <s v="Heuliez GX127"/>
    <s v="CF-611-MV"/>
    <d v="2012-07-01T00:00:00"/>
    <x v="1"/>
    <s v="Parc"/>
    <x v="0"/>
    <s v="Parc"/>
    <s v="Parc"/>
    <s v="Parc"/>
    <s v="Parc"/>
    <s v="Parc"/>
    <s v="Réformé"/>
    <n v="8.5010266940451746"/>
    <n v="9.500342231348391"/>
    <n v="10.499657768651609"/>
    <n v="11.498973305954825"/>
    <n v="12.501026694045175"/>
    <n v="13.500342231348391"/>
    <n v="14.499657768651609"/>
    <m/>
  </r>
  <r>
    <n v="68"/>
    <n v="68"/>
    <s v="ACTL"/>
    <s v="En service"/>
    <s v="Thermique"/>
    <x v="1"/>
    <s v="Oui"/>
    <s v="Oui"/>
    <s v="Euro 5"/>
    <s v="Lignes régulières Lourdes"/>
    <x v="1"/>
    <s v="Heuliez GX127"/>
    <s v="CF-015-MW"/>
    <d v="2012-07-01T00:00:00"/>
    <x v="1"/>
    <s v="Parc"/>
    <x v="0"/>
    <s v="Parc"/>
    <s v="Parc"/>
    <s v="Parc"/>
    <s v="Parc"/>
    <s v="Parc"/>
    <s v="Réformé"/>
    <n v="8.5010266940451746"/>
    <n v="9.500342231348391"/>
    <n v="10.499657768651609"/>
    <n v="11.498973305954825"/>
    <n v="12.501026694045175"/>
    <n v="13.500342231348391"/>
    <n v="14.499657768651609"/>
    <m/>
  </r>
  <r>
    <n v="69"/>
    <n v="69"/>
    <s v="ACTL"/>
    <s v="En service"/>
    <s v="Thermique"/>
    <x v="1"/>
    <s v="Oui"/>
    <s v="Oui"/>
    <s v="Euro 5"/>
    <s v="Lignes régulières Lourdes"/>
    <x v="1"/>
    <s v="Heuliez GX127"/>
    <s v="CF-315-MW"/>
    <d v="2012-07-01T00:00:00"/>
    <x v="1"/>
    <s v="Parc"/>
    <x v="0"/>
    <s v="Parc"/>
    <s v="Réserve"/>
    <s v="Réserve"/>
    <s v="Réserve"/>
    <s v="Réserve"/>
    <s v="Réformé"/>
    <n v="8.5010266940451746"/>
    <n v="9.500342231348391"/>
    <n v="10.499657768651609"/>
    <n v="11.498973305954825"/>
    <n v="12.501026694045175"/>
    <n v="13.500342231348391"/>
    <n v="14.499657768651609"/>
    <m/>
  </r>
  <r>
    <n v="63"/>
    <n v="63"/>
    <s v="Keolis Pyrénées"/>
    <s v="En service"/>
    <s v="Thermique"/>
    <x v="1"/>
    <s v="Oui"/>
    <s v="Oui"/>
    <s v="Euro 5"/>
    <s v="Lignes régulières Tarbes"/>
    <x v="2"/>
    <s v="Mercedes Citaro"/>
    <s v="AM-721-SJ"/>
    <d v="2010-03-03T00:00:00"/>
    <x v="1"/>
    <s v="Parc"/>
    <x v="0"/>
    <s v="Parc"/>
    <s v="Parc"/>
    <s v="Parc"/>
    <s v="Réserve"/>
    <s v="Réformé"/>
    <s v="Réformé"/>
    <n v="10.830937713894592"/>
    <n v="11.83025325119781"/>
    <n v="12.829568788501026"/>
    <n v="13.828884325804244"/>
    <n v="14.830937713894592"/>
    <n v="15.83025325119781"/>
    <m/>
    <m/>
  </r>
  <r>
    <n v="64"/>
    <n v="64"/>
    <s v="Stap Evadour"/>
    <s v="En service"/>
    <s v="Thermique"/>
    <x v="1"/>
    <s v="Oui"/>
    <s v="Oui"/>
    <s v="Euro 5"/>
    <s v="Lignes régulières Tarbes"/>
    <x v="1"/>
    <s v="Mercedes Citaro"/>
    <s v="AM-528-SY"/>
    <d v="2010-03-03T00:00:00"/>
    <x v="1"/>
    <s v="Réserve"/>
    <x v="1"/>
    <s v="Réserve"/>
    <s v="Réserve"/>
    <s v="Réserve"/>
    <s v="Réformé"/>
    <s v="Réformé"/>
    <s v="Réformé"/>
    <n v="10.830937713894592"/>
    <n v="11.83025325119781"/>
    <n v="12.829568788501026"/>
    <n v="13.828884325804244"/>
    <n v="14.830937713894592"/>
    <m/>
    <m/>
    <m/>
  </r>
  <r>
    <n v="15"/>
    <n v="62"/>
    <s v="KTLP"/>
    <s v="En service"/>
    <s v="Thermique"/>
    <x v="1"/>
    <s v="Oui"/>
    <s v="Oui"/>
    <s v="Euro 5"/>
    <s v="Lignes régulières Tarbes"/>
    <x v="2"/>
    <s v="Mercedes Citaro"/>
    <s v="6093-SM-65"/>
    <d v="2009-03-10T00:00:00"/>
    <x v="1"/>
    <s v="Réserve"/>
    <x v="1"/>
    <s v="Réserve"/>
    <s v="Réserve"/>
    <s v="Réformé"/>
    <s v="Réformé"/>
    <s v="Réformé"/>
    <s v="Réformé"/>
    <n v="11.811088295687885"/>
    <n v="12.810403832991103"/>
    <n v="13.809719370294319"/>
    <n v="14.809034907597535"/>
    <m/>
    <m/>
    <m/>
    <m/>
  </r>
  <r>
    <n v="61"/>
    <n v="61"/>
    <s v="Keolis Pyrénées"/>
    <s v="En service"/>
    <s v="Thermique"/>
    <x v="1"/>
    <s v="Oui"/>
    <s v="Oui"/>
    <s v="Euro 5"/>
    <s v="Lignes régulières Tarbes"/>
    <x v="2"/>
    <s v="Mercedes Citaro"/>
    <s v="4792 SM 65"/>
    <d v="2009-02-19T00:00:00"/>
    <x v="1"/>
    <s v="Réserve"/>
    <x v="1"/>
    <s v="Réserve"/>
    <s v="Réserve"/>
    <s v="Réserve"/>
    <s v="Réformé"/>
    <s v="Réformé"/>
    <s v="Réformé"/>
    <n v="11.863107460643395"/>
    <n v="12.862422997946611"/>
    <n v="13.861738535249829"/>
    <n v="14.861054072553046"/>
    <n v="15.863107460643395"/>
    <m/>
    <m/>
    <m/>
  </r>
  <r>
    <n v="58"/>
    <n v="58"/>
    <s v="KTLP"/>
    <s v="En service"/>
    <s v="Thermique"/>
    <x v="1"/>
    <s v="Oui"/>
    <s v="Non prévu au contrat"/>
    <s v="Euro 5"/>
    <s v="Lignes régulières Tarbes"/>
    <x v="2"/>
    <s v="Mercedes Citaro"/>
    <s v="6846-SK-65"/>
    <d v="2008-05-30T00:00:00"/>
    <x v="1"/>
    <s v="Parc"/>
    <x v="0"/>
    <s v="Parc"/>
    <s v="Parc"/>
    <s v="Parc"/>
    <s v="Parc"/>
    <s v="Parc"/>
    <s v="Parc"/>
    <n v="12.588637919233403"/>
    <n v="13.587953456536619"/>
    <n v="14.587268993839835"/>
    <n v="15.586584531143053"/>
    <n v="16.588637919233403"/>
    <n v="17.587953456536617"/>
    <n v="18.587268993839835"/>
    <n v="19.586584531143053"/>
  </r>
  <r>
    <n v="54"/>
    <n v="54"/>
    <s v="Stap Evadour"/>
    <s v="Réformé"/>
    <s v="Thermique"/>
    <x v="1"/>
    <s v="Oui"/>
    <s v="Oui / normalement doit circuler jusqu'en 2026"/>
    <s v="Euro 5"/>
    <s v="Lignes régulières Tarbes"/>
    <x v="2"/>
    <s v="Mercedes Citaro"/>
    <s v="BW-075-NG"/>
    <d v="2008-01-04T00:00:00"/>
    <x v="4"/>
    <s v="Parc"/>
    <x v="0"/>
    <s v="Parc"/>
    <s v="Parc"/>
    <s v="Parc"/>
    <s v="Réserve"/>
    <s v="Réserve"/>
    <s v="Réformé"/>
    <n v="12.991101984941821"/>
    <n v="13.990417522245037"/>
    <n v="14.989733059548255"/>
    <n v="15.989048596851472"/>
    <n v="16.991101984941821"/>
    <n v="17.990417522245039"/>
    <n v="18.989733059548254"/>
    <m/>
  </r>
  <r>
    <n v="55"/>
    <n v="55"/>
    <s v="Lacoste"/>
    <s v="En service"/>
    <s v="Thermique"/>
    <x v="1"/>
    <s v="Oui"/>
    <s v="Oui"/>
    <s v="Euro 5"/>
    <s v="Lignes régulières Tarbes"/>
    <x v="2"/>
    <s v="Mercedes Citaro"/>
    <s v="BW-052-NG"/>
    <d v="2008-01-04T00:00:00"/>
    <x v="1"/>
    <s v="Parc"/>
    <x v="0"/>
    <s v="Parc"/>
    <s v="Réformé"/>
    <s v="Réformé"/>
    <s v="Réformé"/>
    <s v="Réformé"/>
    <s v="Réformé"/>
    <n v="12.991101984941821"/>
    <n v="13.990417522245037"/>
    <n v="14.989733059548255"/>
    <m/>
    <m/>
    <m/>
    <m/>
    <m/>
  </r>
  <r>
    <n v="56"/>
    <n v="56"/>
    <s v="ACTL"/>
    <s v="Réformé"/>
    <m/>
    <x v="1"/>
    <s v="Oui"/>
    <s v="Oui"/>
    <m/>
    <m/>
    <x v="2"/>
    <s v="Mercedes Citaro"/>
    <s v="BW-041-NG"/>
    <d v="2008-01-04T00:00:00"/>
    <x v="5"/>
    <s v="Réserve"/>
    <x v="1"/>
    <s v="Réserve"/>
    <s v="Réformé"/>
    <s v="Réformé"/>
    <s v="Réformé"/>
    <s v="Réformé"/>
    <s v="Réformé"/>
    <n v="12.991101984941821"/>
    <n v="13.990417522245037"/>
    <n v="14.989733059548255"/>
    <m/>
    <m/>
    <m/>
    <m/>
    <m/>
  </r>
  <r>
    <n v="57"/>
    <n v="57"/>
    <s v="Lacoste"/>
    <s v="Réformé"/>
    <s v="Thermique"/>
    <x v="1"/>
    <s v="Oui"/>
    <s v="Oui"/>
    <s v="Euro 5"/>
    <s v="Lignes régulières Tarbes"/>
    <x v="2"/>
    <s v="Mercedes Citaro"/>
    <s v="BW-063-NG"/>
    <d v="2008-01-04T00:00:00"/>
    <x v="6"/>
    <s v="Réserve"/>
    <x v="1"/>
    <s v="Réserve"/>
    <s v="Réformé"/>
    <s v="Réformé"/>
    <s v="Réformé"/>
    <s v="Réformé"/>
    <s v="Réformé"/>
    <n v="12.991101984941821"/>
    <n v="13.990417522245037"/>
    <n v="14.989733059548255"/>
    <m/>
    <m/>
    <m/>
    <m/>
    <m/>
  </r>
  <r>
    <n v="26"/>
    <n v="26"/>
    <s v="ACTL"/>
    <s v="Réformé"/>
    <m/>
    <x v="2"/>
    <m/>
    <m/>
    <m/>
    <m/>
    <x v="5"/>
    <s v="Heuliez"/>
    <s v="BB-326-MW"/>
    <d v="2006-05-11T00:00:00"/>
    <x v="7"/>
    <s v="Réformé"/>
    <x v="2"/>
    <s v="Réformé"/>
    <s v="Réformé"/>
    <s v="Réformé"/>
    <s v="Réformé"/>
    <s v="Réformé"/>
    <s v="Réformé"/>
    <m/>
    <m/>
    <m/>
    <m/>
    <m/>
    <m/>
    <m/>
    <m/>
  </r>
  <r>
    <n v="31"/>
    <n v="31"/>
    <s v="ACTL"/>
    <s v="Réformé"/>
    <m/>
    <x v="2"/>
    <m/>
    <m/>
    <m/>
    <m/>
    <x v="5"/>
    <s v="Heuliez"/>
    <s v="DV-292-AD"/>
    <d v="2015-08-28T00:00:00"/>
    <x v="7"/>
    <s v="Réformé"/>
    <x v="2"/>
    <s v="Réformé"/>
    <s v="Réformé"/>
    <s v="Réformé"/>
    <s v="Réformé"/>
    <s v="Réformé"/>
    <s v="Réformé"/>
    <m/>
    <m/>
    <m/>
    <m/>
    <m/>
    <m/>
    <m/>
    <m/>
  </r>
  <r>
    <n v="37"/>
    <n v="37"/>
    <s v="ACTL"/>
    <s v="En service"/>
    <s v="Thermique"/>
    <x v="0"/>
    <s v="Non"/>
    <s v="Oui"/>
    <s v="Euro 6 "/>
    <s v="Lignes régulières Lourdes"/>
    <x v="1"/>
    <s v="Mercedes Citaro"/>
    <s v="GL-266-RA"/>
    <s v="01/02/2023"/>
    <x v="1"/>
    <s v="Non déployé"/>
    <x v="3"/>
    <s v="Non déployé"/>
    <s v="Parc"/>
    <s v="Parc"/>
    <s v="Parc"/>
    <s v="Parc"/>
    <s v="Parc"/>
    <m/>
    <m/>
    <m/>
    <n v="0.9117043121149897"/>
    <n v="1.9137577002053388"/>
    <n v="2.9130732375085557"/>
    <n v="3.9123887748117729"/>
    <n v="4.9117043121149901"/>
  </r>
  <r>
    <n v="42"/>
    <n v="42"/>
    <s v="KTLP"/>
    <s v="Réformé"/>
    <m/>
    <x v="2"/>
    <m/>
    <m/>
    <m/>
    <m/>
    <x v="6"/>
    <m/>
    <s v=" 5077RW65"/>
    <d v="2003-03-04T00:00:00"/>
    <x v="8"/>
    <s v="Réformé"/>
    <x v="2"/>
    <s v="Réformé"/>
    <s v="Réformé"/>
    <s v="Réformé"/>
    <s v="Réformé"/>
    <s v="Réformé"/>
    <s v="Réformé"/>
    <m/>
    <m/>
    <m/>
    <m/>
    <m/>
    <m/>
    <m/>
    <m/>
  </r>
  <r>
    <n v="46"/>
    <n v="46"/>
    <s v="KTLP"/>
    <s v="Réformé"/>
    <m/>
    <x v="2"/>
    <m/>
    <m/>
    <m/>
    <m/>
    <x v="0"/>
    <s v="Peugeot"/>
    <s v="AK-609-YE"/>
    <d v="2004-06-15T00:00:00"/>
    <x v="9"/>
    <s v="Réformé"/>
    <x v="2"/>
    <s v="Réformé"/>
    <s v="Réformé"/>
    <s v="Réformé"/>
    <s v="Réformé"/>
    <s v="Réformé"/>
    <s v="Réformé"/>
    <m/>
    <m/>
    <m/>
    <m/>
    <m/>
    <m/>
    <m/>
    <m/>
  </r>
  <r>
    <n v="56"/>
    <n v="36"/>
    <s v="ACTL"/>
    <s v="En service"/>
    <s v="Thermique"/>
    <x v="0"/>
    <s v="Non"/>
    <s v="Oui"/>
    <s v="Euro 5"/>
    <s v="Lignes régulières Lourdes"/>
    <x v="2"/>
    <s v="Mercedes Citaro"/>
    <s v="GC-471-YG"/>
    <d v="2021-11-11T00:00:00"/>
    <x v="1"/>
    <s v="Non déployé"/>
    <x v="3"/>
    <s v="Parc"/>
    <s v="Parc"/>
    <s v="Parc"/>
    <s v="Parc"/>
    <s v="Parc"/>
    <s v="Parc"/>
    <m/>
    <m/>
    <n v="1.1362080766598219"/>
    <n v="2.1355236139630391"/>
    <n v="3.137577002053388"/>
    <n v="4.1368925393566052"/>
    <n v="5.1362080766598224"/>
    <n v="6.1355236139630387"/>
  </r>
  <r>
    <n v="59"/>
    <n v="59"/>
    <s v="KTLP"/>
    <s v="Réformé"/>
    <m/>
    <x v="2"/>
    <m/>
    <m/>
    <m/>
    <m/>
    <x v="0"/>
    <m/>
    <s v=" 2294SK65"/>
    <d v="2008-03-28T00:00:00"/>
    <x v="10"/>
    <s v="Réformé"/>
    <x v="2"/>
    <s v="Réformé"/>
    <s v="Réformé"/>
    <s v="Réformé"/>
    <s v="Réformé"/>
    <s v="Réformé"/>
    <s v="Réformé"/>
    <m/>
    <m/>
    <m/>
    <m/>
    <m/>
    <m/>
    <m/>
    <m/>
  </r>
  <r>
    <n v="62"/>
    <n v="62"/>
    <s v="Lacoste"/>
    <s v="En service"/>
    <s v="Thermique"/>
    <x v="0"/>
    <s v="Non"/>
    <s v="Oui"/>
    <m/>
    <s v="Lignes régulières Tarbes"/>
    <x v="2"/>
    <s v="Mercedes Citaro"/>
    <s v="GL-893-RD"/>
    <d v="2023-01-01T00:00:00"/>
    <x v="1"/>
    <s v="Non déployé"/>
    <x v="3"/>
    <s v="Non déployé"/>
    <s v="Parc"/>
    <s v="Parc"/>
    <s v="Parc"/>
    <s v="Parc"/>
    <s v="Parc"/>
    <m/>
    <m/>
    <m/>
    <n v="0.99657768651608492"/>
    <n v="1.998631074606434"/>
    <n v="2.9979466119096507"/>
    <n v="3.9972621492128679"/>
    <n v="4.9965776865160851"/>
  </r>
  <r>
    <n v="65"/>
    <n v="65"/>
    <s v="KTLP"/>
    <s v="Réformé"/>
    <m/>
    <x v="2"/>
    <s v="Non"/>
    <s v="Non"/>
    <m/>
    <m/>
    <x v="5"/>
    <m/>
    <s v=" AQ-962-ET"/>
    <d v="2020-04-13T00:00:00"/>
    <x v="11"/>
    <s v="Réformé"/>
    <x v="2"/>
    <s v="Réformé"/>
    <s v="Réformé"/>
    <s v="Réformé"/>
    <s v="Réformé"/>
    <s v="Réformé"/>
    <s v="Réformé"/>
    <m/>
    <m/>
    <m/>
    <m/>
    <m/>
    <m/>
    <m/>
    <m/>
  </r>
  <r>
    <n v="66"/>
    <n v="66"/>
    <s v="KTLP"/>
    <s v="Réformé"/>
    <m/>
    <x v="2"/>
    <s v="Non"/>
    <s v="Non"/>
    <m/>
    <s v="TPMR"/>
    <x v="0"/>
    <m/>
    <s v="AP-052-BZ"/>
    <d v="2010-03-26T00:00:00"/>
    <x v="12"/>
    <s v="Réformé"/>
    <x v="2"/>
    <s v="Réformé"/>
    <s v="Réformé"/>
    <s v="Réformé"/>
    <s v="Réformé"/>
    <s v="Réformé"/>
    <s v="Réformé"/>
    <m/>
    <m/>
    <m/>
    <m/>
    <m/>
    <m/>
    <m/>
    <m/>
  </r>
  <r>
    <n v="99"/>
    <n v="100"/>
    <s v="KTLP"/>
    <s v="En service"/>
    <s v="Electrique"/>
    <x v="0"/>
    <s v="Non"/>
    <s v="Oui"/>
    <s v="-"/>
    <s v="Lignes régulières Tarbes"/>
    <x v="7"/>
    <s v="APTIS"/>
    <s v="FW-815-VX"/>
    <d v="2021-01-29T00:00:00"/>
    <x v="1"/>
    <s v="Non déployé"/>
    <x v="0"/>
    <s v="Parc"/>
    <s v="Parc"/>
    <s v="Parc"/>
    <s v="Parc"/>
    <s v="Parc"/>
    <s v="Parc"/>
    <m/>
    <n v="0.91991786447638602"/>
    <n v="1.9192334017796031"/>
    <n v="2.9185489390828199"/>
    <n v="3.9206023271731691"/>
    <n v="4.9199178644763863"/>
    <n v="5.9192334017796027"/>
    <n v="6.9185489390828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49510-13B1-4624-90BE-A4EBF8F84649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4:D8" firstHeaderRow="1" firstDataRow="2" firstDataCol="1" rowPageCount="2" colPageCount="1"/>
  <pivotFields count="31">
    <pivotField dataField="1"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0">
        <item x="6"/>
        <item x="7"/>
        <item h="1" x="3"/>
        <item m="1" x="8"/>
        <item h="1" x="5"/>
        <item h="1" x="1"/>
        <item h="1" x="0"/>
        <item h="1" x="4"/>
        <item x="2"/>
        <item t="default"/>
      </items>
    </pivotField>
    <pivotField showAll="0"/>
    <pivotField showAll="0"/>
    <pivotField showAll="0"/>
    <pivotField axis="axisPage" multipleItemSelectionAllowed="1" showAll="0">
      <items count="14">
        <item h="1" x="0"/>
        <item h="1" x="7"/>
        <item h="1" x="10"/>
        <item h="1" x="8"/>
        <item h="1" x="11"/>
        <item h="1" x="9"/>
        <item h="1" x="12"/>
        <item h="1" x="3"/>
        <item x="5"/>
        <item x="2"/>
        <item x="6"/>
        <item x="4"/>
        <item x="1"/>
        <item t="default"/>
      </items>
    </pivotField>
    <pivotField showAll="0"/>
    <pivotField axis="axisCol" showAll="0">
      <items count="5">
        <item x="0"/>
        <item x="2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16"/>
  </colFields>
  <colItems count="3">
    <i>
      <x/>
    </i>
    <i>
      <x v="2"/>
    </i>
    <i t="grand">
      <x/>
    </i>
  </colItems>
  <pageFields count="2">
    <pageField fld="10" hier="-1"/>
    <pageField fld="14" hier="-1"/>
  </pageFields>
  <dataFields count="1">
    <dataField name="Nombre de N° Parc KTLP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04B5-6ED5-46A7-A18D-E92FEC49F42B}">
  <sheetPr codeName="Feuil4"/>
  <dimension ref="A1:M26"/>
  <sheetViews>
    <sheetView zoomScale="70" zoomScaleNormal="70" workbookViewId="0">
      <pane xSplit="3" topLeftCell="D1" activePane="topRight" state="frozen"/>
      <selection pane="topRight" activeCell="G29" sqref="G29"/>
    </sheetView>
  </sheetViews>
  <sheetFormatPr baseColWidth="10" defaultColWidth="8.85546875" defaultRowHeight="25.5" customHeight="1" x14ac:dyDescent="0.25"/>
  <cols>
    <col min="1" max="1" width="19.85546875" style="1" bestFit="1" customWidth="1"/>
    <col min="2" max="2" width="28.140625" style="1" bestFit="1" customWidth="1"/>
    <col min="3" max="3" width="11.85546875" style="59" customWidth="1"/>
    <col min="4" max="4" width="19.85546875" style="1" bestFit="1" customWidth="1"/>
    <col min="5" max="5" width="16.85546875" style="1" bestFit="1" customWidth="1"/>
    <col min="6" max="6" width="13.85546875" style="1" bestFit="1" customWidth="1"/>
    <col min="7" max="7" width="109.42578125" style="34" customWidth="1"/>
    <col min="8" max="8" width="127.85546875" style="34" bestFit="1" customWidth="1"/>
    <col min="9" max="9" width="75.85546875" style="34" bestFit="1" customWidth="1"/>
    <col min="10" max="10" width="120.140625" bestFit="1" customWidth="1"/>
    <col min="11" max="11" width="165.140625" style="34" customWidth="1"/>
    <col min="12" max="12" width="194.140625" style="84" bestFit="1" customWidth="1"/>
    <col min="13" max="13" width="26.5703125" bestFit="1" customWidth="1"/>
  </cols>
  <sheetData>
    <row r="1" spans="1:13" ht="25.5" customHeight="1" x14ac:dyDescent="0.25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6</v>
      </c>
      <c r="G1" s="36" t="s">
        <v>471</v>
      </c>
      <c r="H1" s="36" t="s">
        <v>425</v>
      </c>
      <c r="I1" s="36" t="s">
        <v>424</v>
      </c>
      <c r="J1" s="36" t="s">
        <v>423</v>
      </c>
      <c r="K1" s="36" t="s">
        <v>422</v>
      </c>
      <c r="L1" s="83" t="s">
        <v>431</v>
      </c>
      <c r="M1" s="83" t="s">
        <v>436</v>
      </c>
    </row>
    <row r="2" spans="1:13" ht="83.25" customHeight="1" x14ac:dyDescent="0.25">
      <c r="A2" s="3">
        <v>61</v>
      </c>
      <c r="B2" s="3">
        <v>61</v>
      </c>
      <c r="C2" s="61" t="s">
        <v>45</v>
      </c>
      <c r="D2" s="4" t="s">
        <v>31</v>
      </c>
      <c r="E2" s="3" t="s">
        <v>40</v>
      </c>
      <c r="F2" s="4" t="s">
        <v>79</v>
      </c>
      <c r="G2" s="60" t="s">
        <v>358</v>
      </c>
      <c r="H2" s="63" t="s">
        <v>421</v>
      </c>
      <c r="I2" s="60" t="s">
        <v>420</v>
      </c>
      <c r="J2" s="60" t="s">
        <v>419</v>
      </c>
      <c r="K2" s="55" t="s">
        <v>418</v>
      </c>
      <c r="L2" s="55"/>
      <c r="M2" s="9"/>
    </row>
    <row r="3" spans="1:13" ht="83.25" customHeight="1" x14ac:dyDescent="0.25">
      <c r="A3" s="3">
        <v>63</v>
      </c>
      <c r="B3" s="4">
        <v>63</v>
      </c>
      <c r="C3" s="61" t="s">
        <v>45</v>
      </c>
      <c r="D3" s="4" t="s">
        <v>31</v>
      </c>
      <c r="E3" s="3" t="s">
        <v>40</v>
      </c>
      <c r="F3" s="4" t="s">
        <v>78</v>
      </c>
      <c r="G3" s="60" t="s">
        <v>356</v>
      </c>
      <c r="H3" s="60" t="s">
        <v>94</v>
      </c>
      <c r="I3" s="60" t="s">
        <v>417</v>
      </c>
      <c r="J3" s="55" t="s">
        <v>416</v>
      </c>
      <c r="K3" s="55"/>
      <c r="L3" s="55"/>
      <c r="M3" s="9"/>
    </row>
    <row r="4" spans="1:13" ht="83.25" customHeight="1" x14ac:dyDescent="0.25">
      <c r="A4" s="3">
        <v>64</v>
      </c>
      <c r="B4" s="3">
        <v>64</v>
      </c>
      <c r="C4" s="61" t="s">
        <v>251</v>
      </c>
      <c r="D4" s="4" t="s">
        <v>252</v>
      </c>
      <c r="E4" s="3" t="s">
        <v>40</v>
      </c>
      <c r="F4" s="4" t="s">
        <v>50</v>
      </c>
      <c r="G4" s="60" t="s">
        <v>355</v>
      </c>
      <c r="H4" s="60" t="s">
        <v>94</v>
      </c>
      <c r="I4" s="60" t="s">
        <v>415</v>
      </c>
      <c r="J4" s="60" t="s">
        <v>414</v>
      </c>
      <c r="K4" s="55"/>
      <c r="L4" s="55"/>
      <c r="M4" s="9"/>
    </row>
    <row r="5" spans="1:13" ht="83.25" customHeight="1" x14ac:dyDescent="0.25">
      <c r="A5" s="3">
        <v>67</v>
      </c>
      <c r="B5" s="3">
        <v>67</v>
      </c>
      <c r="C5" s="61" t="s">
        <v>29</v>
      </c>
      <c r="D5" s="4" t="s">
        <v>31</v>
      </c>
      <c r="E5" s="32" t="s">
        <v>253</v>
      </c>
      <c r="F5" s="4" t="s">
        <v>51</v>
      </c>
      <c r="G5" s="60" t="s">
        <v>354</v>
      </c>
      <c r="H5" s="60" t="s">
        <v>94</v>
      </c>
      <c r="I5" s="60" t="s">
        <v>413</v>
      </c>
      <c r="J5" s="55" t="s">
        <v>412</v>
      </c>
      <c r="K5" s="55"/>
      <c r="L5" s="55"/>
      <c r="M5" s="9"/>
    </row>
    <row r="6" spans="1:13" ht="83.25" customHeight="1" x14ac:dyDescent="0.25">
      <c r="A6" s="3">
        <v>68</v>
      </c>
      <c r="B6" s="3">
        <v>68</v>
      </c>
      <c r="C6" s="61" t="s">
        <v>29</v>
      </c>
      <c r="D6" s="4" t="s">
        <v>252</v>
      </c>
      <c r="E6" s="32" t="s">
        <v>253</v>
      </c>
      <c r="F6" s="4" t="s">
        <v>52</v>
      </c>
      <c r="G6" s="60" t="s">
        <v>353</v>
      </c>
      <c r="H6" s="60" t="s">
        <v>94</v>
      </c>
      <c r="I6" s="60" t="s">
        <v>394</v>
      </c>
      <c r="J6" s="60" t="s">
        <v>411</v>
      </c>
      <c r="K6" s="55"/>
      <c r="L6" s="55"/>
      <c r="M6" s="9"/>
    </row>
    <row r="7" spans="1:13" ht="83.25" customHeight="1" x14ac:dyDescent="0.25">
      <c r="A7" s="3">
        <v>72</v>
      </c>
      <c r="B7" s="4">
        <v>23</v>
      </c>
      <c r="C7" s="62" t="s">
        <v>7</v>
      </c>
      <c r="D7" s="3" t="s">
        <v>35</v>
      </c>
      <c r="E7" s="3" t="s">
        <v>54</v>
      </c>
      <c r="F7" s="4" t="s">
        <v>57</v>
      </c>
      <c r="G7" s="60" t="s">
        <v>349</v>
      </c>
      <c r="H7" s="60" t="s">
        <v>397</v>
      </c>
      <c r="I7" s="60"/>
      <c r="J7" s="60"/>
      <c r="K7" s="87" t="s">
        <v>438</v>
      </c>
      <c r="L7" s="88" t="s">
        <v>439</v>
      </c>
      <c r="M7" s="9"/>
    </row>
    <row r="8" spans="1:13" ht="83.25" customHeight="1" x14ac:dyDescent="0.25">
      <c r="A8" s="3">
        <v>74</v>
      </c>
      <c r="B8" s="3">
        <v>74</v>
      </c>
      <c r="C8" s="61" t="s">
        <v>45</v>
      </c>
      <c r="D8" s="4" t="s">
        <v>31</v>
      </c>
      <c r="E8" s="3" t="s">
        <v>40</v>
      </c>
      <c r="F8" s="4" t="s">
        <v>80</v>
      </c>
      <c r="G8" s="60" t="s">
        <v>348</v>
      </c>
      <c r="H8" s="60" t="s">
        <v>94</v>
      </c>
      <c r="I8" s="60" t="s">
        <v>94</v>
      </c>
      <c r="J8" s="9"/>
      <c r="K8" s="55"/>
      <c r="L8" s="55"/>
      <c r="M8" s="9"/>
    </row>
    <row r="9" spans="1:13" ht="83.25" customHeight="1" x14ac:dyDescent="0.25">
      <c r="A9" s="3">
        <v>76</v>
      </c>
      <c r="B9" s="3">
        <v>59</v>
      </c>
      <c r="C9" s="61" t="s">
        <v>42</v>
      </c>
      <c r="D9" s="4" t="s">
        <v>31</v>
      </c>
      <c r="E9" s="32" t="s">
        <v>253</v>
      </c>
      <c r="F9" s="4" t="s">
        <v>61</v>
      </c>
      <c r="G9" s="60" t="s">
        <v>347</v>
      </c>
      <c r="H9" s="60" t="s">
        <v>94</v>
      </c>
      <c r="I9" s="60" t="s">
        <v>94</v>
      </c>
      <c r="J9" s="9"/>
      <c r="K9" s="55" t="s">
        <v>396</v>
      </c>
      <c r="L9" s="55"/>
      <c r="M9" s="9"/>
    </row>
    <row r="10" spans="1:13" ht="83.25" customHeight="1" x14ac:dyDescent="0.25">
      <c r="A10" s="67">
        <v>81</v>
      </c>
      <c r="B10" s="67">
        <v>81</v>
      </c>
      <c r="C10" s="86" t="s">
        <v>45</v>
      </c>
      <c r="D10" s="66" t="s">
        <v>31</v>
      </c>
      <c r="E10" s="67" t="s">
        <v>40</v>
      </c>
      <c r="F10" s="66" t="s">
        <v>81</v>
      </c>
      <c r="G10" s="65" t="s">
        <v>343</v>
      </c>
      <c r="H10" s="65" t="s">
        <v>410</v>
      </c>
      <c r="I10" s="65" t="s">
        <v>409</v>
      </c>
      <c r="J10" s="65" t="s">
        <v>408</v>
      </c>
      <c r="K10" s="64" t="s">
        <v>407</v>
      </c>
      <c r="L10" s="65" t="s">
        <v>434</v>
      </c>
      <c r="M10" s="85"/>
    </row>
    <row r="11" spans="1:13" ht="83.25" customHeight="1" x14ac:dyDescent="0.25">
      <c r="A11" s="3">
        <v>100</v>
      </c>
      <c r="B11" s="3">
        <v>12</v>
      </c>
      <c r="C11" s="61" t="s">
        <v>45</v>
      </c>
      <c r="D11" s="4" t="s">
        <v>46</v>
      </c>
      <c r="E11" s="3" t="s">
        <v>47</v>
      </c>
      <c r="F11" s="4" t="s">
        <v>59</v>
      </c>
      <c r="G11" s="60" t="s">
        <v>338</v>
      </c>
      <c r="H11" s="60" t="s">
        <v>94</v>
      </c>
      <c r="I11" s="60" t="s">
        <v>401</v>
      </c>
      <c r="J11" s="60" t="s">
        <v>406</v>
      </c>
      <c r="K11" s="55"/>
      <c r="L11" s="55"/>
      <c r="M11" s="9"/>
    </row>
    <row r="12" spans="1:13" ht="83.25" customHeight="1" x14ac:dyDescent="0.25">
      <c r="A12" s="3">
        <v>101</v>
      </c>
      <c r="B12" s="3">
        <v>15</v>
      </c>
      <c r="C12" s="61" t="s">
        <v>45</v>
      </c>
      <c r="D12" s="4" t="s">
        <v>46</v>
      </c>
      <c r="E12" s="3" t="s">
        <v>47</v>
      </c>
      <c r="F12" s="3" t="s">
        <v>68</v>
      </c>
      <c r="G12" s="60" t="s">
        <v>337</v>
      </c>
      <c r="H12" s="60" t="s">
        <v>405</v>
      </c>
      <c r="I12" s="60" t="s">
        <v>401</v>
      </c>
      <c r="J12" s="60" t="s">
        <v>404</v>
      </c>
      <c r="K12" s="55"/>
      <c r="L12" s="55"/>
      <c r="M12" s="9"/>
    </row>
    <row r="13" spans="1:13" ht="83.25" customHeight="1" x14ac:dyDescent="0.25">
      <c r="A13" s="3">
        <v>103</v>
      </c>
      <c r="B13" s="3">
        <v>14</v>
      </c>
      <c r="C13" s="61" t="s">
        <v>45</v>
      </c>
      <c r="D13" s="4" t="s">
        <v>46</v>
      </c>
      <c r="E13" s="3" t="s">
        <v>47</v>
      </c>
      <c r="F13" s="4" t="s">
        <v>67</v>
      </c>
      <c r="G13" s="60" t="s">
        <v>332</v>
      </c>
      <c r="H13" s="60" t="s">
        <v>94</v>
      </c>
      <c r="I13" s="60" t="s">
        <v>401</v>
      </c>
      <c r="J13" s="60" t="s">
        <v>403</v>
      </c>
      <c r="K13" s="55"/>
      <c r="L13" s="55"/>
      <c r="M13" s="9"/>
    </row>
    <row r="14" spans="1:13" ht="83.25" customHeight="1" x14ac:dyDescent="0.25">
      <c r="A14" s="3">
        <v>104</v>
      </c>
      <c r="B14" s="3">
        <v>11</v>
      </c>
      <c r="C14" s="61" t="s">
        <v>45</v>
      </c>
      <c r="D14" s="4" t="s">
        <v>46</v>
      </c>
      <c r="E14" s="3" t="s">
        <v>47</v>
      </c>
      <c r="F14" s="4" t="s">
        <v>49</v>
      </c>
      <c r="G14" s="60" t="s">
        <v>332</v>
      </c>
      <c r="H14" s="60" t="s">
        <v>94</v>
      </c>
      <c r="I14" s="60" t="s">
        <v>401</v>
      </c>
      <c r="J14" s="60" t="s">
        <v>403</v>
      </c>
      <c r="K14" s="55" t="s">
        <v>402</v>
      </c>
      <c r="L14" s="60" t="s">
        <v>432</v>
      </c>
      <c r="M14" s="9"/>
    </row>
    <row r="15" spans="1:13" ht="83.25" customHeight="1" x14ac:dyDescent="0.25">
      <c r="A15" s="3">
        <v>106</v>
      </c>
      <c r="B15" s="3">
        <v>17</v>
      </c>
      <c r="C15" s="61" t="s">
        <v>45</v>
      </c>
      <c r="D15" s="4" t="s">
        <v>46</v>
      </c>
      <c r="E15" s="3" t="s">
        <v>47</v>
      </c>
      <c r="F15" s="4" t="s">
        <v>72</v>
      </c>
      <c r="G15" s="60" t="s">
        <v>332</v>
      </c>
      <c r="H15" s="60" t="s">
        <v>94</v>
      </c>
      <c r="I15" s="60" t="s">
        <v>401</v>
      </c>
      <c r="J15" s="60" t="s">
        <v>400</v>
      </c>
      <c r="K15" s="55"/>
      <c r="L15" s="55"/>
      <c r="M15" s="9"/>
    </row>
    <row r="16" spans="1:13" ht="83.25" customHeight="1" x14ac:dyDescent="0.25">
      <c r="A16" s="3">
        <v>107</v>
      </c>
      <c r="B16" s="3">
        <v>20</v>
      </c>
      <c r="C16" s="61" t="s">
        <v>45</v>
      </c>
      <c r="D16" s="4" t="s">
        <v>46</v>
      </c>
      <c r="E16" s="3" t="s">
        <v>47</v>
      </c>
      <c r="F16" s="4" t="s">
        <v>75</v>
      </c>
      <c r="G16" s="60" t="s">
        <v>330</v>
      </c>
      <c r="H16" s="60" t="s">
        <v>399</v>
      </c>
      <c r="I16" s="60" t="s">
        <v>394</v>
      </c>
      <c r="J16" s="60" t="s">
        <v>393</v>
      </c>
      <c r="K16" s="55" t="s">
        <v>398</v>
      </c>
      <c r="L16" s="55" t="s">
        <v>433</v>
      </c>
      <c r="M16" s="9"/>
    </row>
    <row r="17" spans="1:13" ht="83.25" customHeight="1" x14ac:dyDescent="0.25">
      <c r="A17" s="3">
        <v>111</v>
      </c>
      <c r="B17" s="3" t="s">
        <v>324</v>
      </c>
      <c r="C17" s="61" t="s">
        <v>251</v>
      </c>
      <c r="D17" s="4" t="s">
        <v>46</v>
      </c>
      <c r="E17" s="3" t="s">
        <v>82</v>
      </c>
      <c r="F17" s="4" t="s">
        <v>83</v>
      </c>
      <c r="G17" s="60" t="s">
        <v>323</v>
      </c>
      <c r="H17" s="60"/>
      <c r="I17" s="60" t="s">
        <v>391</v>
      </c>
      <c r="J17" s="55" t="s">
        <v>390</v>
      </c>
      <c r="K17" s="55"/>
      <c r="L17" s="55"/>
      <c r="M17" s="9"/>
    </row>
    <row r="18" spans="1:13" ht="83.25" customHeight="1" x14ac:dyDescent="0.25">
      <c r="A18" s="3">
        <v>112</v>
      </c>
      <c r="B18" s="3">
        <v>915</v>
      </c>
      <c r="C18" s="61" t="s">
        <v>251</v>
      </c>
      <c r="D18" s="4" t="s">
        <v>46</v>
      </c>
      <c r="E18" s="3" t="s">
        <v>82</v>
      </c>
      <c r="F18" s="4" t="s">
        <v>84</v>
      </c>
      <c r="G18" s="60" t="s">
        <v>322</v>
      </c>
      <c r="H18" s="60" t="s">
        <v>395</v>
      </c>
      <c r="I18" s="60" t="s">
        <v>394</v>
      </c>
      <c r="J18" s="60" t="s">
        <v>393</v>
      </c>
      <c r="K18" s="55" t="s">
        <v>392</v>
      </c>
      <c r="L18" s="55" t="s">
        <v>435</v>
      </c>
      <c r="M18" s="9"/>
    </row>
    <row r="19" spans="1:13" ht="83.25" customHeight="1" x14ac:dyDescent="0.25">
      <c r="A19" s="3">
        <v>113</v>
      </c>
      <c r="B19" s="3">
        <v>916</v>
      </c>
      <c r="C19" s="61" t="s">
        <v>251</v>
      </c>
      <c r="D19" s="4" t="s">
        <v>46</v>
      </c>
      <c r="E19" s="3" t="s">
        <v>82</v>
      </c>
      <c r="F19" s="4" t="s">
        <v>85</v>
      </c>
      <c r="G19" s="60" t="s">
        <v>317</v>
      </c>
      <c r="H19" s="60" t="s">
        <v>395</v>
      </c>
      <c r="I19" s="60" t="s">
        <v>394</v>
      </c>
      <c r="J19" s="60" t="s">
        <v>393</v>
      </c>
      <c r="K19" s="55" t="s">
        <v>392</v>
      </c>
      <c r="L19" s="55" t="s">
        <v>435</v>
      </c>
      <c r="M19" s="9"/>
    </row>
    <row r="20" spans="1:13" ht="83.25" customHeight="1" x14ac:dyDescent="0.25">
      <c r="A20" s="3">
        <v>114</v>
      </c>
      <c r="B20" s="3" t="s">
        <v>316</v>
      </c>
      <c r="C20" s="61" t="s">
        <v>251</v>
      </c>
      <c r="D20" s="4" t="s">
        <v>46</v>
      </c>
      <c r="E20" s="112" t="s">
        <v>82</v>
      </c>
      <c r="F20" s="1" t="s">
        <v>86</v>
      </c>
      <c r="G20" s="60" t="s">
        <v>312</v>
      </c>
      <c r="H20" s="60"/>
      <c r="I20" s="60" t="s">
        <v>391</v>
      </c>
      <c r="J20" s="55" t="s">
        <v>390</v>
      </c>
      <c r="K20" s="55"/>
      <c r="L20" s="55"/>
      <c r="M20" s="9"/>
    </row>
    <row r="21" spans="1:13" ht="25.5" customHeight="1" x14ac:dyDescent="0.25">
      <c r="A21" s="100"/>
      <c r="B21" s="100"/>
      <c r="C21" s="101"/>
      <c r="D21" s="100"/>
      <c r="G21" s="102"/>
      <c r="L21" s="111"/>
    </row>
    <row r="22" spans="1:13" ht="25.5" customHeight="1" x14ac:dyDescent="0.25">
      <c r="A22" s="11" t="s">
        <v>0</v>
      </c>
      <c r="B22" s="11" t="s">
        <v>1</v>
      </c>
      <c r="C22" s="11" t="s">
        <v>2</v>
      </c>
      <c r="D22" s="11" t="s">
        <v>4</v>
      </c>
      <c r="E22" s="11" t="s">
        <v>5</v>
      </c>
      <c r="F22" s="11" t="s">
        <v>6</v>
      </c>
      <c r="G22" s="36" t="s">
        <v>369</v>
      </c>
    </row>
    <row r="23" spans="1:13" ht="25.5" customHeight="1" x14ac:dyDescent="0.25">
      <c r="A23" s="99">
        <v>45008</v>
      </c>
      <c r="B23" s="1">
        <v>3</v>
      </c>
      <c r="C23" s="103" t="str">
        <f>VLOOKUP(B23,'BDD Véhicule'!A:N,3,FALSE)</f>
        <v>KTLP</v>
      </c>
      <c r="D23" s="104" t="str">
        <f>VLOOKUP(B23,'BDD Véhicule'!A:N,8,FALSE)</f>
        <v>Oui</v>
      </c>
      <c r="E23" s="104">
        <f>VLOOKUP(B23,'BDD Véhicule'!A:N,9,FALSE)</f>
        <v>0</v>
      </c>
      <c r="F23" s="105" t="str">
        <f>VLOOKUP(B23,'BDD Véhicule'!A:N,10,FALSE)</f>
        <v>Euro 6</v>
      </c>
    </row>
    <row r="24" spans="1:13" ht="25.5" customHeight="1" x14ac:dyDescent="0.25">
      <c r="D24" s="27"/>
      <c r="E24" s="27"/>
    </row>
    <row r="25" spans="1:13" ht="25.5" customHeight="1" x14ac:dyDescent="0.25">
      <c r="D25" s="27"/>
      <c r="E25" s="27"/>
    </row>
    <row r="26" spans="1:13" ht="25.5" customHeight="1" x14ac:dyDescent="0.25">
      <c r="D26" s="27"/>
      <c r="E26" s="27"/>
    </row>
  </sheetData>
  <autoFilter ref="A1:M20" xr:uid="{0541084D-7FF0-4648-845E-A6ECEE292EA2}">
    <sortState xmlns:xlrd2="http://schemas.microsoft.com/office/spreadsheetml/2017/richdata2" ref="A2:M20">
      <sortCondition ref="A1:A2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FD57F-7DF5-496A-B506-37C2A65273AA}">
  <sheetPr codeName="Feuil1"/>
  <dimension ref="A1:BK86"/>
  <sheetViews>
    <sheetView tabSelected="1" zoomScale="70" zoomScaleNormal="70" workbookViewId="0">
      <pane xSplit="2" topLeftCell="C1" activePane="topRight" state="frozen"/>
      <selection pane="topRight" activeCell="B36" sqref="B36"/>
    </sheetView>
  </sheetViews>
  <sheetFormatPr baseColWidth="10" defaultColWidth="8.85546875" defaultRowHeight="20.25" customHeight="1" outlineLevelCol="1" x14ac:dyDescent="0.25"/>
  <cols>
    <col min="1" max="1" width="17.5703125" style="1" customWidth="1"/>
    <col min="2" max="2" width="22" style="1" bestFit="1" customWidth="1"/>
    <col min="3" max="3" width="23" style="1" customWidth="1"/>
    <col min="4" max="4" width="20.85546875" style="1" bestFit="1" customWidth="1"/>
    <col min="5" max="9" width="14.85546875" style="1" customWidth="1"/>
    <col min="10" max="10" width="23" style="1" customWidth="1"/>
    <col min="11" max="11" width="23.140625" style="1" bestFit="1" customWidth="1"/>
    <col min="12" max="14" width="17.28515625" style="1" customWidth="1"/>
    <col min="15" max="15" width="27.140625" style="1" bestFit="1" customWidth="1"/>
    <col min="16" max="16" width="22.28515625" style="1" bestFit="1" customWidth="1"/>
    <col min="17" max="24" width="17.28515625" style="1" customWidth="1"/>
    <col min="25" max="32" width="14.28515625" style="1" customWidth="1" outlineLevel="1"/>
    <col min="33" max="33" width="12.42578125" style="1" customWidth="1"/>
    <col min="34" max="34" width="14" style="1" customWidth="1"/>
    <col min="35" max="36" width="15" style="24" customWidth="1"/>
    <col min="37" max="37" width="10.42578125" style="24" bestFit="1" customWidth="1"/>
    <col min="38" max="39" width="9.85546875" customWidth="1"/>
    <col min="40" max="40" width="10" customWidth="1"/>
    <col min="41" max="41" width="17.42578125" customWidth="1"/>
    <col min="42" max="42" width="16.5703125" style="26" bestFit="1" customWidth="1"/>
    <col min="43" max="43" width="11.5703125" style="26" customWidth="1"/>
    <col min="44" max="45" width="17.5703125" style="26" customWidth="1"/>
    <col min="46" max="46" width="22.42578125" style="26" bestFit="1" customWidth="1"/>
    <col min="47" max="47" width="16.140625" style="26" bestFit="1" customWidth="1"/>
    <col min="48" max="48" width="12.42578125" style="26" customWidth="1"/>
    <col min="49" max="51" width="8.85546875" style="26" customWidth="1"/>
    <col min="52" max="52" width="11.5703125" style="26" customWidth="1"/>
    <col min="53" max="53" width="10.5703125" style="26" customWidth="1"/>
    <col min="54" max="55" width="10.85546875" style="26" customWidth="1"/>
    <col min="56" max="56" width="13.42578125" style="26" customWidth="1"/>
    <col min="57" max="57" width="23.28515625" style="26" bestFit="1" customWidth="1"/>
    <col min="58" max="58" width="13.42578125" style="26" customWidth="1"/>
    <col min="59" max="63" width="53.42578125" style="89" customWidth="1"/>
  </cols>
  <sheetData>
    <row r="1" spans="1:63" ht="20.25" customHeight="1" x14ac:dyDescent="0.25">
      <c r="A1" s="72" t="s">
        <v>92</v>
      </c>
      <c r="B1" s="72"/>
      <c r="C1" s="72"/>
      <c r="AG1" s="2">
        <v>45291</v>
      </c>
      <c r="AH1" s="7"/>
      <c r="AI1"/>
      <c r="AL1" s="35"/>
    </row>
    <row r="2" spans="1:63" ht="20.25" customHeight="1" x14ac:dyDescent="0.25">
      <c r="Y2" s="118"/>
      <c r="Z2" s="27" t="s">
        <v>486</v>
      </c>
    </row>
    <row r="4" spans="1:63" ht="51.75" thickBot="1" x14ac:dyDescent="0.3">
      <c r="A4" s="106" t="s">
        <v>0</v>
      </c>
      <c r="B4" s="106" t="s">
        <v>1</v>
      </c>
      <c r="C4" s="106" t="s">
        <v>2</v>
      </c>
      <c r="D4" s="106" t="s">
        <v>112</v>
      </c>
      <c r="E4" s="106" t="s">
        <v>280</v>
      </c>
      <c r="F4" s="106" t="s">
        <v>482</v>
      </c>
      <c r="G4" s="106" t="s">
        <v>494</v>
      </c>
      <c r="H4" s="106" t="s">
        <v>484</v>
      </c>
      <c r="I4" s="106" t="s">
        <v>504</v>
      </c>
      <c r="J4" s="106" t="s">
        <v>284</v>
      </c>
      <c r="K4" s="106" t="s">
        <v>3</v>
      </c>
      <c r="L4" s="106" t="s">
        <v>4</v>
      </c>
      <c r="M4" s="106" t="s">
        <v>5</v>
      </c>
      <c r="N4" s="106" t="s">
        <v>6</v>
      </c>
      <c r="O4" s="106" t="s">
        <v>426</v>
      </c>
      <c r="P4" s="106" t="s">
        <v>268</v>
      </c>
      <c r="Q4" s="113">
        <v>44196</v>
      </c>
      <c r="R4" s="113">
        <v>44561</v>
      </c>
      <c r="S4" s="113">
        <v>44926</v>
      </c>
      <c r="T4" s="113">
        <v>45291</v>
      </c>
      <c r="U4" s="113">
        <v>45657</v>
      </c>
      <c r="V4" s="113">
        <v>46022</v>
      </c>
      <c r="W4" s="113">
        <v>46387</v>
      </c>
      <c r="X4" s="113">
        <v>46752</v>
      </c>
      <c r="Y4" s="113">
        <v>44196</v>
      </c>
      <c r="Z4" s="113">
        <v>44561</v>
      </c>
      <c r="AA4" s="113">
        <v>44926</v>
      </c>
      <c r="AB4" s="113">
        <v>45291</v>
      </c>
      <c r="AC4" s="113">
        <v>45657</v>
      </c>
      <c r="AD4" s="113">
        <v>46022</v>
      </c>
      <c r="AE4" s="113">
        <v>46387</v>
      </c>
      <c r="AF4" s="113">
        <v>46752</v>
      </c>
      <c r="AG4" s="106" t="s">
        <v>93</v>
      </c>
      <c r="AH4" s="107" t="s">
        <v>247</v>
      </c>
      <c r="AI4" s="108" t="s">
        <v>266</v>
      </c>
      <c r="AJ4" s="108" t="s">
        <v>389</v>
      </c>
      <c r="AK4" s="108" t="s">
        <v>388</v>
      </c>
      <c r="AL4" s="108" t="s">
        <v>387</v>
      </c>
      <c r="AM4" s="108" t="s">
        <v>386</v>
      </c>
      <c r="AN4" s="108" t="s">
        <v>384</v>
      </c>
      <c r="AO4" s="108" t="s">
        <v>385</v>
      </c>
      <c r="AP4" s="108" t="s">
        <v>383</v>
      </c>
      <c r="AQ4" s="108" t="s">
        <v>382</v>
      </c>
      <c r="AR4" s="108" t="s">
        <v>381</v>
      </c>
      <c r="AS4" s="108" t="s">
        <v>380</v>
      </c>
      <c r="AT4" s="108" t="s">
        <v>379</v>
      </c>
      <c r="AU4" s="108" t="s">
        <v>378</v>
      </c>
      <c r="AV4" s="108" t="s">
        <v>377</v>
      </c>
      <c r="AW4" s="108" t="s">
        <v>376</v>
      </c>
      <c r="AX4" s="108" t="s">
        <v>375</v>
      </c>
      <c r="AY4" s="108" t="s">
        <v>374</v>
      </c>
      <c r="AZ4" s="108" t="s">
        <v>373</v>
      </c>
      <c r="BA4" s="108" t="s">
        <v>372</v>
      </c>
      <c r="BB4" s="108" t="s">
        <v>371</v>
      </c>
      <c r="BC4" s="109" t="s">
        <v>370</v>
      </c>
      <c r="BD4" s="109" t="s">
        <v>427</v>
      </c>
      <c r="BE4" s="110" t="s">
        <v>467</v>
      </c>
      <c r="BF4" s="110" t="s">
        <v>468</v>
      </c>
      <c r="BG4" s="106" t="s">
        <v>454</v>
      </c>
      <c r="BH4" s="106" t="s">
        <v>449</v>
      </c>
      <c r="BI4" s="106" t="s">
        <v>450</v>
      </c>
      <c r="BJ4" s="106" t="s">
        <v>476</v>
      </c>
      <c r="BK4" s="106" t="s">
        <v>448</v>
      </c>
    </row>
    <row r="5" spans="1:63" ht="19.5" customHeight="1" thickTop="1" x14ac:dyDescent="0.25">
      <c r="A5" s="3">
        <v>1</v>
      </c>
      <c r="B5" s="30">
        <v>1</v>
      </c>
      <c r="C5" s="3" t="s">
        <v>7</v>
      </c>
      <c r="D5" s="12" t="s">
        <v>113</v>
      </c>
      <c r="E5" s="3" t="s">
        <v>281</v>
      </c>
      <c r="F5" s="3" t="s">
        <v>2</v>
      </c>
      <c r="G5" s="3" t="s">
        <v>487</v>
      </c>
      <c r="H5" s="3" t="s">
        <v>466</v>
      </c>
      <c r="I5" s="3"/>
      <c r="J5" s="3" t="s">
        <v>286</v>
      </c>
      <c r="K5" s="3" t="s">
        <v>8</v>
      </c>
      <c r="L5" s="3" t="s">
        <v>31</v>
      </c>
      <c r="M5" s="3" t="s">
        <v>40</v>
      </c>
      <c r="N5" s="4" t="s">
        <v>10</v>
      </c>
      <c r="O5" s="5">
        <v>44110</v>
      </c>
      <c r="P5" s="29"/>
      <c r="Q5" s="29" t="s">
        <v>495</v>
      </c>
      <c r="R5" s="29" t="s">
        <v>495</v>
      </c>
      <c r="S5" s="29" t="s">
        <v>495</v>
      </c>
      <c r="T5" s="29" t="s">
        <v>495</v>
      </c>
      <c r="U5" s="29" t="s">
        <v>495</v>
      </c>
      <c r="V5" s="29" t="s">
        <v>495</v>
      </c>
      <c r="W5" s="29" t="s">
        <v>495</v>
      </c>
      <c r="X5" s="29" t="s">
        <v>495</v>
      </c>
      <c r="Y5" s="115">
        <f t="shared" ref="Y5:AF18" si="0">(Y$4-$O5)/365.25</f>
        <v>0.23545516769336072</v>
      </c>
      <c r="Z5" s="115">
        <f t="shared" si="0"/>
        <v>1.2347707049965777</v>
      </c>
      <c r="AA5" s="115">
        <f t="shared" si="0"/>
        <v>2.2340862422997945</v>
      </c>
      <c r="AB5" s="115">
        <f t="shared" si="0"/>
        <v>3.2334017796030117</v>
      </c>
      <c r="AC5" s="115">
        <f t="shared" si="0"/>
        <v>4.2354551676933605</v>
      </c>
      <c r="AD5" s="115">
        <f t="shared" si="0"/>
        <v>5.2347707049965777</v>
      </c>
      <c r="AE5" s="115">
        <f t="shared" si="0"/>
        <v>6.2340862422997949</v>
      </c>
      <c r="AF5" s="115">
        <f t="shared" si="0"/>
        <v>7.2334017796030112</v>
      </c>
      <c r="AG5" s="8">
        <f t="shared" ref="AG5:AG37" si="1">IF(D5="Réformé",((P5-O5)/365.25),(IF(D5="Non-utilisé","-",((AG$1-O5)/365.25))))</f>
        <v>3.2334017796030117</v>
      </c>
      <c r="AH5" s="4">
        <f>IF(OR(K5="TAD",K5="NCV",K5="TPMR"),"-",(IF((VLOOKUP(_xlfn.CONCAT(A5,C5),Suivi_valideurs!$A:$E,4,FALSE))=0,"-",(VLOOKUP(_xlfn.CONCAT(A5,C5),Suivi_valideurs!$A:$E,4,FALSE)))))</f>
        <v>1</v>
      </c>
      <c r="AI5" s="23">
        <v>1</v>
      </c>
      <c r="AJ5" s="33" t="s">
        <v>298</v>
      </c>
      <c r="AK5" s="23" t="s">
        <v>307</v>
      </c>
      <c r="AL5" s="9" t="s">
        <v>306</v>
      </c>
      <c r="AM5" s="9" t="s">
        <v>305</v>
      </c>
      <c r="AN5" s="9" t="s">
        <v>304</v>
      </c>
      <c r="AO5" s="9" t="s">
        <v>303</v>
      </c>
      <c r="AP5" s="20">
        <v>6</v>
      </c>
      <c r="AQ5" s="20" t="s">
        <v>248</v>
      </c>
      <c r="AR5" s="20" t="s">
        <v>302</v>
      </c>
      <c r="AS5" s="20" t="s">
        <v>298</v>
      </c>
      <c r="AT5" s="20" t="s">
        <v>301</v>
      </c>
      <c r="AU5" s="20" t="s">
        <v>300</v>
      </c>
      <c r="AV5" s="20" t="s">
        <v>298</v>
      </c>
      <c r="AW5" s="20" t="s">
        <v>299</v>
      </c>
      <c r="AX5" s="20" t="s">
        <v>299</v>
      </c>
      <c r="AY5" s="20" t="s">
        <v>299</v>
      </c>
      <c r="AZ5" s="20" t="s">
        <v>298</v>
      </c>
      <c r="BA5" s="20" t="s">
        <v>298</v>
      </c>
      <c r="BB5" s="20" t="s">
        <v>298</v>
      </c>
      <c r="BC5" s="20" t="s">
        <v>298</v>
      </c>
      <c r="BD5" s="20" t="s">
        <v>298</v>
      </c>
      <c r="BE5" s="20" t="e">
        <f>VLOOKUP(A5,#REF!,20,FALSE)</f>
        <v>#REF!</v>
      </c>
      <c r="BF5" s="20" t="e">
        <f>VLOOKUP(A5,#REF!,22,FALSE)</f>
        <v>#REF!</v>
      </c>
      <c r="BG5" s="60"/>
      <c r="BH5" s="60"/>
      <c r="BI5" s="60"/>
      <c r="BJ5" s="60"/>
      <c r="BK5" s="60"/>
    </row>
    <row r="6" spans="1:63" ht="19.5" customHeight="1" x14ac:dyDescent="0.25">
      <c r="A6" s="3">
        <v>2</v>
      </c>
      <c r="B6" s="30">
        <v>2</v>
      </c>
      <c r="C6" s="3" t="s">
        <v>7</v>
      </c>
      <c r="D6" s="12" t="s">
        <v>113</v>
      </c>
      <c r="E6" s="3" t="s">
        <v>281</v>
      </c>
      <c r="F6" s="3" t="s">
        <v>2</v>
      </c>
      <c r="G6" s="3" t="s">
        <v>487</v>
      </c>
      <c r="H6" s="3" t="s">
        <v>466</v>
      </c>
      <c r="I6" s="3"/>
      <c r="J6" s="3" t="s">
        <v>286</v>
      </c>
      <c r="K6" s="3" t="s">
        <v>8</v>
      </c>
      <c r="L6" s="3" t="s">
        <v>31</v>
      </c>
      <c r="M6" s="3" t="s">
        <v>40</v>
      </c>
      <c r="N6" s="4" t="s">
        <v>11</v>
      </c>
      <c r="O6" s="5">
        <v>44124</v>
      </c>
      <c r="P6" s="29"/>
      <c r="Q6" s="29" t="s">
        <v>495</v>
      </c>
      <c r="R6" s="29" t="s">
        <v>495</v>
      </c>
      <c r="S6" s="29" t="s">
        <v>495</v>
      </c>
      <c r="T6" s="29" t="s">
        <v>495</v>
      </c>
      <c r="U6" s="29" t="s">
        <v>495</v>
      </c>
      <c r="V6" s="29" t="s">
        <v>495</v>
      </c>
      <c r="W6" s="29" t="s">
        <v>495</v>
      </c>
      <c r="X6" s="29" t="s">
        <v>495</v>
      </c>
      <c r="Y6" s="115">
        <f t="shared" si="0"/>
        <v>0.1971252566735113</v>
      </c>
      <c r="Z6" s="115">
        <f t="shared" si="0"/>
        <v>1.1964407939767283</v>
      </c>
      <c r="AA6" s="115">
        <f t="shared" si="0"/>
        <v>2.1957563312799451</v>
      </c>
      <c r="AB6" s="115">
        <f t="shared" si="0"/>
        <v>3.1950718685831623</v>
      </c>
      <c r="AC6" s="115">
        <f t="shared" si="0"/>
        <v>4.1971252566735116</v>
      </c>
      <c r="AD6" s="115">
        <f t="shared" si="0"/>
        <v>5.1964407939767279</v>
      </c>
      <c r="AE6" s="115">
        <f t="shared" si="0"/>
        <v>6.1957563312799451</v>
      </c>
      <c r="AF6" s="115">
        <f t="shared" si="0"/>
        <v>7.1950718685831623</v>
      </c>
      <c r="AG6" s="8">
        <f t="shared" si="1"/>
        <v>3.1950718685831623</v>
      </c>
      <c r="AH6" s="4">
        <f>IF(OR(K6="TAD",K6="NCV",K6="TPMR"),"-",(IF((VLOOKUP(_xlfn.CONCAT(A6,C6),Suivi_valideurs!$A:$E,4,FALSE))=0,"-",(VLOOKUP(_xlfn.CONCAT(A6,C6),Suivi_valideurs!$A:$E,4,FALSE)))))</f>
        <v>2</v>
      </c>
      <c r="AI6" s="23">
        <v>2</v>
      </c>
      <c r="AJ6" s="23" t="s">
        <v>298</v>
      </c>
      <c r="AK6" s="23" t="s">
        <v>307</v>
      </c>
      <c r="AL6" s="9" t="s">
        <v>306</v>
      </c>
      <c r="AM6" s="9" t="s">
        <v>305</v>
      </c>
      <c r="AN6" s="9" t="s">
        <v>304</v>
      </c>
      <c r="AO6" s="9" t="s">
        <v>303</v>
      </c>
      <c r="AP6" s="20">
        <v>6</v>
      </c>
      <c r="AQ6" s="20" t="s">
        <v>248</v>
      </c>
      <c r="AR6" s="20" t="s">
        <v>302</v>
      </c>
      <c r="AS6" s="20" t="s">
        <v>298</v>
      </c>
      <c r="AT6" s="20" t="s">
        <v>301</v>
      </c>
      <c r="AU6" s="20" t="s">
        <v>300</v>
      </c>
      <c r="AV6" s="20" t="s">
        <v>298</v>
      </c>
      <c r="AW6" s="20" t="s">
        <v>299</v>
      </c>
      <c r="AX6" s="20" t="s">
        <v>299</v>
      </c>
      <c r="AY6" s="20" t="s">
        <v>299</v>
      </c>
      <c r="AZ6" s="20" t="s">
        <v>298</v>
      </c>
      <c r="BA6" s="20" t="s">
        <v>298</v>
      </c>
      <c r="BB6" s="20" t="s">
        <v>298</v>
      </c>
      <c r="BC6" s="20" t="s">
        <v>298</v>
      </c>
      <c r="BD6" s="20"/>
      <c r="BE6" s="20" t="e">
        <f>VLOOKUP(A6,#REF!,20,FALSE)</f>
        <v>#REF!</v>
      </c>
      <c r="BF6" s="20" t="e">
        <f>VLOOKUP(A6,#REF!,22,FALSE)</f>
        <v>#REF!</v>
      </c>
      <c r="BG6" s="60"/>
      <c r="BH6" s="60"/>
      <c r="BI6" s="60"/>
      <c r="BJ6" s="60"/>
      <c r="BK6" s="60"/>
    </row>
    <row r="7" spans="1:63" ht="19.5" customHeight="1" x14ac:dyDescent="0.25">
      <c r="A7" s="3">
        <v>3</v>
      </c>
      <c r="B7" s="30">
        <v>3</v>
      </c>
      <c r="C7" s="3" t="s">
        <v>7</v>
      </c>
      <c r="D7" s="12" t="s">
        <v>113</v>
      </c>
      <c r="E7" s="3" t="s">
        <v>281</v>
      </c>
      <c r="F7" s="3" t="s">
        <v>2</v>
      </c>
      <c r="G7" s="3" t="s">
        <v>487</v>
      </c>
      <c r="H7" s="3" t="s">
        <v>466</v>
      </c>
      <c r="I7" s="3"/>
      <c r="J7" s="3" t="s">
        <v>286</v>
      </c>
      <c r="K7" s="3" t="s">
        <v>8</v>
      </c>
      <c r="L7" s="3" t="s">
        <v>31</v>
      </c>
      <c r="M7" s="3" t="s">
        <v>40</v>
      </c>
      <c r="N7" s="4" t="s">
        <v>12</v>
      </c>
      <c r="O7" s="5">
        <v>44126</v>
      </c>
      <c r="P7" s="29"/>
      <c r="Q7" s="29" t="s">
        <v>495</v>
      </c>
      <c r="R7" s="29" t="s">
        <v>495</v>
      </c>
      <c r="S7" s="29" t="s">
        <v>495</v>
      </c>
      <c r="T7" s="29" t="s">
        <v>495</v>
      </c>
      <c r="U7" s="29" t="s">
        <v>495</v>
      </c>
      <c r="V7" s="29" t="s">
        <v>495</v>
      </c>
      <c r="W7" s="29" t="s">
        <v>495</v>
      </c>
      <c r="X7" s="29" t="s">
        <v>495</v>
      </c>
      <c r="Y7" s="115">
        <f t="shared" si="0"/>
        <v>0.19164955509924708</v>
      </c>
      <c r="Z7" s="115">
        <f t="shared" si="0"/>
        <v>1.1909650924024642</v>
      </c>
      <c r="AA7" s="115">
        <f t="shared" si="0"/>
        <v>2.1902806297056809</v>
      </c>
      <c r="AB7" s="115">
        <f t="shared" si="0"/>
        <v>3.1895961670088981</v>
      </c>
      <c r="AC7" s="115">
        <f t="shared" si="0"/>
        <v>4.1916495550992474</v>
      </c>
      <c r="AD7" s="115">
        <f t="shared" si="0"/>
        <v>5.1909650924024637</v>
      </c>
      <c r="AE7" s="115">
        <f t="shared" si="0"/>
        <v>6.1902806297056809</v>
      </c>
      <c r="AF7" s="115">
        <f t="shared" si="0"/>
        <v>7.1895961670088981</v>
      </c>
      <c r="AG7" s="8">
        <f t="shared" si="1"/>
        <v>3.1895961670088981</v>
      </c>
      <c r="AH7" s="4">
        <f>IF(OR(K7="TAD",K7="NCV",K7="TPMR"),"-",(IF((VLOOKUP(_xlfn.CONCAT(A7,C7),Suivi_valideurs!$A:$E,4,FALSE))=0,"-",(VLOOKUP(_xlfn.CONCAT(A7,C7),Suivi_valideurs!$A:$E,4,FALSE)))))</f>
        <v>3</v>
      </c>
      <c r="AI7" s="23">
        <v>3</v>
      </c>
      <c r="AJ7" s="23" t="s">
        <v>298</v>
      </c>
      <c r="AK7" s="23" t="s">
        <v>307</v>
      </c>
      <c r="AL7" s="9" t="s">
        <v>306</v>
      </c>
      <c r="AM7" s="9" t="s">
        <v>305</v>
      </c>
      <c r="AN7" s="9" t="s">
        <v>304</v>
      </c>
      <c r="AO7" s="9" t="s">
        <v>303</v>
      </c>
      <c r="AP7" s="20">
        <v>6</v>
      </c>
      <c r="AQ7" s="20" t="s">
        <v>248</v>
      </c>
      <c r="AR7" s="20" t="s">
        <v>302</v>
      </c>
      <c r="AS7" s="20" t="s">
        <v>298</v>
      </c>
      <c r="AT7" s="20" t="s">
        <v>301</v>
      </c>
      <c r="AU7" s="20" t="s">
        <v>300</v>
      </c>
      <c r="AV7" s="20" t="s">
        <v>298</v>
      </c>
      <c r="AW7" s="20" t="s">
        <v>299</v>
      </c>
      <c r="AX7" s="20" t="s">
        <v>299</v>
      </c>
      <c r="AY7" s="20" t="s">
        <v>299</v>
      </c>
      <c r="AZ7" s="20" t="s">
        <v>298</v>
      </c>
      <c r="BA7" s="20" t="s">
        <v>298</v>
      </c>
      <c r="BB7" s="20" t="s">
        <v>298</v>
      </c>
      <c r="BC7" s="20" t="s">
        <v>298</v>
      </c>
      <c r="BD7" s="20" t="s">
        <v>298</v>
      </c>
      <c r="BE7" s="20" t="e">
        <f>VLOOKUP(A7,#REF!,20,FALSE)</f>
        <v>#REF!</v>
      </c>
      <c r="BF7" s="20" t="e">
        <f>VLOOKUP(A7,#REF!,22,FALSE)</f>
        <v>#REF!</v>
      </c>
      <c r="BG7" s="60"/>
      <c r="BH7" s="60"/>
      <c r="BI7" s="60"/>
      <c r="BJ7" s="60"/>
      <c r="BK7" s="60"/>
    </row>
    <row r="8" spans="1:63" ht="19.5" customHeight="1" x14ac:dyDescent="0.25">
      <c r="A8" s="3">
        <v>4</v>
      </c>
      <c r="B8" s="30">
        <v>4</v>
      </c>
      <c r="C8" s="3" t="s">
        <v>7</v>
      </c>
      <c r="D8" s="12" t="s">
        <v>113</v>
      </c>
      <c r="E8" s="3" t="s">
        <v>281</v>
      </c>
      <c r="F8" s="3" t="s">
        <v>2</v>
      </c>
      <c r="G8" s="3" t="s">
        <v>487</v>
      </c>
      <c r="H8" s="3" t="s">
        <v>466</v>
      </c>
      <c r="I8" s="3"/>
      <c r="J8" s="3" t="s">
        <v>286</v>
      </c>
      <c r="K8" s="3" t="s">
        <v>8</v>
      </c>
      <c r="L8" s="3" t="s">
        <v>31</v>
      </c>
      <c r="M8" s="3" t="s">
        <v>40</v>
      </c>
      <c r="N8" s="4" t="s">
        <v>13</v>
      </c>
      <c r="O8" s="5">
        <v>44133</v>
      </c>
      <c r="P8" s="29"/>
      <c r="Q8" s="29" t="s">
        <v>495</v>
      </c>
      <c r="R8" s="29" t="s">
        <v>495</v>
      </c>
      <c r="S8" s="29" t="s">
        <v>495</v>
      </c>
      <c r="T8" s="29" t="s">
        <v>495</v>
      </c>
      <c r="U8" s="29" t="s">
        <v>495</v>
      </c>
      <c r="V8" s="29" t="s">
        <v>495</v>
      </c>
      <c r="W8" s="29" t="s">
        <v>495</v>
      </c>
      <c r="X8" s="29" t="s">
        <v>495</v>
      </c>
      <c r="Y8" s="115">
        <f t="shared" si="0"/>
        <v>0.17248459958932238</v>
      </c>
      <c r="Z8" s="115">
        <f t="shared" si="0"/>
        <v>1.1718001368925393</v>
      </c>
      <c r="AA8" s="115">
        <f t="shared" si="0"/>
        <v>2.1711156741957565</v>
      </c>
      <c r="AB8" s="115">
        <f t="shared" si="0"/>
        <v>3.1704312114989732</v>
      </c>
      <c r="AC8" s="115">
        <f t="shared" si="0"/>
        <v>4.1724845995893221</v>
      </c>
      <c r="AD8" s="115">
        <f t="shared" si="0"/>
        <v>5.1718001368925393</v>
      </c>
      <c r="AE8" s="115">
        <f t="shared" si="0"/>
        <v>6.1711156741957565</v>
      </c>
      <c r="AF8" s="115">
        <f t="shared" si="0"/>
        <v>7.1704312114989737</v>
      </c>
      <c r="AG8" s="8">
        <f t="shared" si="1"/>
        <v>3.1704312114989732</v>
      </c>
      <c r="AH8" s="4">
        <f>IF(OR(K8="TAD",K8="NCV",K8="TPMR"),"-",(IF((VLOOKUP(_xlfn.CONCAT(A8,C8),Suivi_valideurs!$A:$E,4,FALSE))=0,"-",(VLOOKUP(_xlfn.CONCAT(A8,C8),Suivi_valideurs!$A:$E,4,FALSE)))))</f>
        <v>4</v>
      </c>
      <c r="AI8" s="23">
        <v>4</v>
      </c>
      <c r="AJ8" s="23" t="s">
        <v>298</v>
      </c>
      <c r="AK8" s="23" t="s">
        <v>307</v>
      </c>
      <c r="AL8" s="9" t="s">
        <v>306</v>
      </c>
      <c r="AM8" s="9" t="s">
        <v>305</v>
      </c>
      <c r="AN8" s="9" t="s">
        <v>304</v>
      </c>
      <c r="AO8" s="9" t="s">
        <v>303</v>
      </c>
      <c r="AP8" s="20">
        <v>6</v>
      </c>
      <c r="AQ8" s="20" t="s">
        <v>248</v>
      </c>
      <c r="AR8" s="20" t="s">
        <v>302</v>
      </c>
      <c r="AS8" s="20" t="s">
        <v>298</v>
      </c>
      <c r="AT8" s="20" t="s">
        <v>301</v>
      </c>
      <c r="AU8" s="20" t="s">
        <v>300</v>
      </c>
      <c r="AV8" s="20" t="s">
        <v>298</v>
      </c>
      <c r="AW8" s="20" t="s">
        <v>299</v>
      </c>
      <c r="AX8" s="20" t="s">
        <v>299</v>
      </c>
      <c r="AY8" s="20" t="s">
        <v>299</v>
      </c>
      <c r="AZ8" s="20" t="s">
        <v>298</v>
      </c>
      <c r="BA8" s="20" t="s">
        <v>298</v>
      </c>
      <c r="BB8" s="20" t="s">
        <v>298</v>
      </c>
      <c r="BC8" s="20" t="s">
        <v>298</v>
      </c>
      <c r="BD8" s="20" t="s">
        <v>428</v>
      </c>
      <c r="BE8" s="20" t="e">
        <f>VLOOKUP(A8,#REF!,20,FALSE)</f>
        <v>#REF!</v>
      </c>
      <c r="BF8" s="20" t="e">
        <f>VLOOKUP(A8,#REF!,22,FALSE)</f>
        <v>#REF!</v>
      </c>
      <c r="BG8" s="60"/>
      <c r="BH8" s="60"/>
      <c r="BI8" s="60"/>
      <c r="BJ8" s="60"/>
      <c r="BK8" s="60"/>
    </row>
    <row r="9" spans="1:63" ht="19.5" customHeight="1" x14ac:dyDescent="0.25">
      <c r="A9" s="3">
        <v>5</v>
      </c>
      <c r="B9" s="30">
        <v>5</v>
      </c>
      <c r="C9" s="3" t="s">
        <v>7</v>
      </c>
      <c r="D9" s="12" t="s">
        <v>113</v>
      </c>
      <c r="E9" s="3" t="s">
        <v>281</v>
      </c>
      <c r="F9" s="3" t="s">
        <v>2</v>
      </c>
      <c r="G9" s="3" t="s">
        <v>487</v>
      </c>
      <c r="H9" s="3" t="s">
        <v>466</v>
      </c>
      <c r="I9" s="3"/>
      <c r="J9" s="3" t="s">
        <v>286</v>
      </c>
      <c r="K9" s="3" t="s">
        <v>8</v>
      </c>
      <c r="L9" s="3" t="s">
        <v>31</v>
      </c>
      <c r="M9" s="3" t="s">
        <v>40</v>
      </c>
      <c r="N9" s="4" t="s">
        <v>14</v>
      </c>
      <c r="O9" s="5">
        <v>44137</v>
      </c>
      <c r="P9" s="29"/>
      <c r="Q9" s="29" t="s">
        <v>495</v>
      </c>
      <c r="R9" s="29" t="s">
        <v>495</v>
      </c>
      <c r="S9" s="29" t="s">
        <v>495</v>
      </c>
      <c r="T9" s="29" t="s">
        <v>495</v>
      </c>
      <c r="U9" s="29" t="s">
        <v>495</v>
      </c>
      <c r="V9" s="29" t="s">
        <v>495</v>
      </c>
      <c r="W9" s="29" t="s">
        <v>495</v>
      </c>
      <c r="X9" s="29" t="s">
        <v>495</v>
      </c>
      <c r="Y9" s="115">
        <f t="shared" si="0"/>
        <v>0.16153319644079397</v>
      </c>
      <c r="Z9" s="115">
        <f t="shared" si="0"/>
        <v>1.160848733744011</v>
      </c>
      <c r="AA9" s="115">
        <f t="shared" si="0"/>
        <v>2.1601642710472277</v>
      </c>
      <c r="AB9" s="115">
        <f t="shared" si="0"/>
        <v>3.159479808350445</v>
      </c>
      <c r="AC9" s="115">
        <f t="shared" si="0"/>
        <v>4.1615331964407938</v>
      </c>
      <c r="AD9" s="115">
        <f t="shared" si="0"/>
        <v>5.160848733744011</v>
      </c>
      <c r="AE9" s="115">
        <f t="shared" si="0"/>
        <v>6.1601642710472282</v>
      </c>
      <c r="AF9" s="115">
        <f t="shared" si="0"/>
        <v>7.1594798083504445</v>
      </c>
      <c r="AG9" s="8">
        <f t="shared" si="1"/>
        <v>3.159479808350445</v>
      </c>
      <c r="AH9" s="4">
        <f>IF(OR(K9="TAD",K9="NCV",K9="TPMR"),"-",(IF((VLOOKUP(_xlfn.CONCAT(A9,C9),Suivi_valideurs!$A:$E,4,FALSE))=0,"-",(VLOOKUP(_xlfn.CONCAT(A9,C9),Suivi_valideurs!$A:$E,4,FALSE)))))</f>
        <v>5</v>
      </c>
      <c r="AI9" s="23">
        <v>5</v>
      </c>
      <c r="AJ9" s="23" t="s">
        <v>298</v>
      </c>
      <c r="AK9" s="23" t="s">
        <v>307</v>
      </c>
      <c r="AL9" s="9" t="s">
        <v>306</v>
      </c>
      <c r="AM9" s="9" t="s">
        <v>305</v>
      </c>
      <c r="AN9" s="9" t="s">
        <v>304</v>
      </c>
      <c r="AO9" s="9" t="s">
        <v>303</v>
      </c>
      <c r="AP9" s="20">
        <v>6</v>
      </c>
      <c r="AQ9" s="20" t="s">
        <v>248</v>
      </c>
      <c r="AR9" s="20" t="s">
        <v>302</v>
      </c>
      <c r="AS9" s="20" t="s">
        <v>298</v>
      </c>
      <c r="AT9" s="20" t="s">
        <v>301</v>
      </c>
      <c r="AU9" s="20" t="s">
        <v>300</v>
      </c>
      <c r="AV9" s="20" t="s">
        <v>298</v>
      </c>
      <c r="AW9" s="20" t="s">
        <v>299</v>
      </c>
      <c r="AX9" s="20" t="s">
        <v>299</v>
      </c>
      <c r="AY9" s="20" t="s">
        <v>299</v>
      </c>
      <c r="AZ9" s="20" t="s">
        <v>298</v>
      </c>
      <c r="BA9" s="20" t="s">
        <v>298</v>
      </c>
      <c r="BB9" s="20" t="s">
        <v>298</v>
      </c>
      <c r="BC9" s="20" t="s">
        <v>298</v>
      </c>
      <c r="BD9" s="20" t="s">
        <v>298</v>
      </c>
      <c r="BE9" s="20" t="e">
        <f>VLOOKUP(A9,#REF!,20,FALSE)</f>
        <v>#REF!</v>
      </c>
      <c r="BF9" s="20" t="e">
        <f>VLOOKUP(A9,#REF!,22,FALSE)</f>
        <v>#REF!</v>
      </c>
      <c r="BG9" s="60"/>
      <c r="BH9" s="60"/>
      <c r="BI9" s="60"/>
      <c r="BJ9" s="60"/>
      <c r="BK9" s="60"/>
    </row>
    <row r="10" spans="1:63" ht="19.5" customHeight="1" x14ac:dyDescent="0.25">
      <c r="A10" s="3">
        <v>6</v>
      </c>
      <c r="B10" s="30">
        <v>6</v>
      </c>
      <c r="C10" s="3" t="s">
        <v>7</v>
      </c>
      <c r="D10" s="12" t="s">
        <v>113</v>
      </c>
      <c r="E10" s="3" t="s">
        <v>281</v>
      </c>
      <c r="F10" s="3" t="s">
        <v>2</v>
      </c>
      <c r="G10" s="3" t="s">
        <v>487</v>
      </c>
      <c r="H10" s="3" t="s">
        <v>466</v>
      </c>
      <c r="I10" s="3"/>
      <c r="J10" s="3" t="s">
        <v>286</v>
      </c>
      <c r="K10" s="3" t="s">
        <v>8</v>
      </c>
      <c r="L10" s="3" t="s">
        <v>31</v>
      </c>
      <c r="M10" s="3" t="s">
        <v>40</v>
      </c>
      <c r="N10" s="4" t="s">
        <v>15</v>
      </c>
      <c r="O10" s="5">
        <v>44140</v>
      </c>
      <c r="P10" s="29"/>
      <c r="Q10" s="29" t="s">
        <v>495</v>
      </c>
      <c r="R10" s="29" t="s">
        <v>495</v>
      </c>
      <c r="S10" s="29" t="s">
        <v>495</v>
      </c>
      <c r="T10" s="29" t="s">
        <v>495</v>
      </c>
      <c r="U10" s="29" t="s">
        <v>495</v>
      </c>
      <c r="V10" s="29" t="s">
        <v>495</v>
      </c>
      <c r="W10" s="29" t="s">
        <v>495</v>
      </c>
      <c r="X10" s="29" t="s">
        <v>495</v>
      </c>
      <c r="Y10" s="115">
        <f t="shared" si="0"/>
        <v>0.15331964407939766</v>
      </c>
      <c r="Z10" s="115">
        <f t="shared" si="0"/>
        <v>1.1526351813826146</v>
      </c>
      <c r="AA10" s="115">
        <f t="shared" si="0"/>
        <v>2.1519507186858315</v>
      </c>
      <c r="AB10" s="115">
        <f t="shared" si="0"/>
        <v>3.1512662559890487</v>
      </c>
      <c r="AC10" s="115">
        <f t="shared" si="0"/>
        <v>4.1533196440793976</v>
      </c>
      <c r="AD10" s="115">
        <f t="shared" si="0"/>
        <v>5.1526351813826148</v>
      </c>
      <c r="AE10" s="115">
        <f t="shared" si="0"/>
        <v>6.151950718685832</v>
      </c>
      <c r="AF10" s="115">
        <f t="shared" si="0"/>
        <v>7.1512662559890483</v>
      </c>
      <c r="AG10" s="8">
        <f t="shared" si="1"/>
        <v>3.1512662559890487</v>
      </c>
      <c r="AH10" s="4">
        <f>IF(OR(K10="TAD",K10="NCV",K10="TPMR"),"-",(IF((VLOOKUP(_xlfn.CONCAT(A10,C10),Suivi_valideurs!$A:$E,4,FALSE))=0,"-",(VLOOKUP(_xlfn.CONCAT(A10,C10),Suivi_valideurs!$A:$E,4,FALSE)))))</f>
        <v>6</v>
      </c>
      <c r="AI10" s="23">
        <v>6</v>
      </c>
      <c r="AJ10" s="23" t="s">
        <v>298</v>
      </c>
      <c r="AK10" s="23" t="s">
        <v>307</v>
      </c>
      <c r="AL10" s="9" t="s">
        <v>306</v>
      </c>
      <c r="AM10" s="9" t="s">
        <v>305</v>
      </c>
      <c r="AN10" s="9" t="s">
        <v>304</v>
      </c>
      <c r="AO10" s="9" t="s">
        <v>303</v>
      </c>
      <c r="AP10" s="20">
        <v>6</v>
      </c>
      <c r="AQ10" s="20" t="s">
        <v>248</v>
      </c>
      <c r="AR10" s="20" t="s">
        <v>302</v>
      </c>
      <c r="AS10" s="20" t="s">
        <v>298</v>
      </c>
      <c r="AT10" s="20" t="s">
        <v>301</v>
      </c>
      <c r="AU10" s="20" t="s">
        <v>300</v>
      </c>
      <c r="AV10" s="20" t="s">
        <v>298</v>
      </c>
      <c r="AW10" s="20" t="s">
        <v>299</v>
      </c>
      <c r="AX10" s="20" t="s">
        <v>299</v>
      </c>
      <c r="AY10" s="20" t="s">
        <v>299</v>
      </c>
      <c r="AZ10" s="20" t="s">
        <v>298</v>
      </c>
      <c r="BA10" s="20" t="s">
        <v>298</v>
      </c>
      <c r="BB10" s="20" t="s">
        <v>298</v>
      </c>
      <c r="BC10" s="20" t="s">
        <v>298</v>
      </c>
      <c r="BD10" s="20" t="s">
        <v>298</v>
      </c>
      <c r="BE10" s="20" t="e">
        <f>VLOOKUP(A10,#REF!,20,FALSE)</f>
        <v>#REF!</v>
      </c>
      <c r="BF10" s="20" t="e">
        <f>VLOOKUP(A10,#REF!,22,FALSE)</f>
        <v>#REF!</v>
      </c>
      <c r="BG10" s="60"/>
      <c r="BH10" s="60"/>
      <c r="BI10" s="60"/>
      <c r="BJ10" s="60"/>
      <c r="BK10" s="60"/>
    </row>
    <row r="11" spans="1:63" ht="19.5" customHeight="1" x14ac:dyDescent="0.25">
      <c r="A11" s="3">
        <v>7</v>
      </c>
      <c r="B11" s="30">
        <v>7</v>
      </c>
      <c r="C11" s="3" t="s">
        <v>7</v>
      </c>
      <c r="D11" s="12" t="s">
        <v>113</v>
      </c>
      <c r="E11" s="3" t="s">
        <v>281</v>
      </c>
      <c r="F11" s="3" t="s">
        <v>2</v>
      </c>
      <c r="G11" s="3" t="s">
        <v>487</v>
      </c>
      <c r="H11" s="3" t="s">
        <v>466</v>
      </c>
      <c r="I11" s="3"/>
      <c r="J11" s="3" t="s">
        <v>286</v>
      </c>
      <c r="K11" s="3" t="s">
        <v>8</v>
      </c>
      <c r="L11" s="3" t="s">
        <v>31</v>
      </c>
      <c r="M11" s="3" t="s">
        <v>40</v>
      </c>
      <c r="N11" s="4" t="s">
        <v>16</v>
      </c>
      <c r="O11" s="5">
        <v>44145</v>
      </c>
      <c r="P11" s="29"/>
      <c r="Q11" s="29" t="s">
        <v>495</v>
      </c>
      <c r="R11" s="29" t="s">
        <v>495</v>
      </c>
      <c r="S11" s="29" t="s">
        <v>495</v>
      </c>
      <c r="T11" s="29" t="s">
        <v>495</v>
      </c>
      <c r="U11" s="29" t="s">
        <v>495</v>
      </c>
      <c r="V11" s="29" t="s">
        <v>495</v>
      </c>
      <c r="W11" s="29" t="s">
        <v>495</v>
      </c>
      <c r="X11" s="29" t="s">
        <v>495</v>
      </c>
      <c r="Y11" s="115">
        <f t="shared" si="0"/>
        <v>0.13963039014373715</v>
      </c>
      <c r="Z11" s="115">
        <f t="shared" si="0"/>
        <v>1.1389459274469542</v>
      </c>
      <c r="AA11" s="115">
        <f t="shared" si="0"/>
        <v>2.1382614647501712</v>
      </c>
      <c r="AB11" s="115">
        <f t="shared" si="0"/>
        <v>3.137577002053388</v>
      </c>
      <c r="AC11" s="115">
        <f t="shared" si="0"/>
        <v>4.1396303901437372</v>
      </c>
      <c r="AD11" s="115">
        <f t="shared" si="0"/>
        <v>5.1389459274469544</v>
      </c>
      <c r="AE11" s="115">
        <f t="shared" si="0"/>
        <v>6.1382614647501708</v>
      </c>
      <c r="AF11" s="115">
        <f t="shared" si="0"/>
        <v>7.137577002053388</v>
      </c>
      <c r="AG11" s="8">
        <f t="shared" si="1"/>
        <v>3.137577002053388</v>
      </c>
      <c r="AH11" s="4">
        <f>IF(OR(K11="TAD",K11="NCV",K11="TPMR"),"-",(IF((VLOOKUP(_xlfn.CONCAT(A11,C11),Suivi_valideurs!$A:$E,4,FALSE))=0,"-",(VLOOKUP(_xlfn.CONCAT(A11,C11),Suivi_valideurs!$A:$E,4,FALSE)))))</f>
        <v>7</v>
      </c>
      <c r="AI11" s="23">
        <v>7</v>
      </c>
      <c r="AJ11" s="23" t="s">
        <v>298</v>
      </c>
      <c r="AK11" s="23" t="s">
        <v>307</v>
      </c>
      <c r="AL11" s="9" t="s">
        <v>306</v>
      </c>
      <c r="AM11" s="9" t="s">
        <v>305</v>
      </c>
      <c r="AN11" s="9" t="s">
        <v>304</v>
      </c>
      <c r="AO11" s="9" t="s">
        <v>303</v>
      </c>
      <c r="AP11" s="20">
        <v>6</v>
      </c>
      <c r="AQ11" s="20" t="s">
        <v>248</v>
      </c>
      <c r="AR11" s="20" t="s">
        <v>302</v>
      </c>
      <c r="AS11" s="20" t="s">
        <v>298</v>
      </c>
      <c r="AT11" s="20" t="s">
        <v>301</v>
      </c>
      <c r="AU11" s="20" t="s">
        <v>300</v>
      </c>
      <c r="AV11" s="20" t="s">
        <v>298</v>
      </c>
      <c r="AW11" s="20" t="s">
        <v>299</v>
      </c>
      <c r="AX11" s="20" t="s">
        <v>299</v>
      </c>
      <c r="AY11" s="20" t="s">
        <v>299</v>
      </c>
      <c r="AZ11" s="20" t="s">
        <v>298</v>
      </c>
      <c r="BA11" s="20" t="s">
        <v>298</v>
      </c>
      <c r="BB11" s="20" t="s">
        <v>298</v>
      </c>
      <c r="BC11" s="20" t="s">
        <v>298</v>
      </c>
      <c r="BD11" s="20" t="s">
        <v>298</v>
      </c>
      <c r="BE11" s="20" t="e">
        <f>VLOOKUP(A11,#REF!,20,FALSE)</f>
        <v>#REF!</v>
      </c>
      <c r="BF11" s="20" t="e">
        <f>VLOOKUP(A11,#REF!,22,FALSE)</f>
        <v>#REF!</v>
      </c>
      <c r="BG11" s="60"/>
      <c r="BH11" s="60" t="s">
        <v>446</v>
      </c>
      <c r="BI11" s="60"/>
      <c r="BJ11" s="60"/>
      <c r="BK11" s="60"/>
    </row>
    <row r="12" spans="1:63" ht="19.5" customHeight="1" x14ac:dyDescent="0.25">
      <c r="A12" s="3">
        <v>8</v>
      </c>
      <c r="B12" s="30">
        <v>8</v>
      </c>
      <c r="C12" s="3" t="s">
        <v>7</v>
      </c>
      <c r="D12" s="12" t="s">
        <v>113</v>
      </c>
      <c r="E12" s="3" t="s">
        <v>281</v>
      </c>
      <c r="F12" s="3" t="s">
        <v>2</v>
      </c>
      <c r="G12" s="3" t="s">
        <v>487</v>
      </c>
      <c r="H12" s="3" t="s">
        <v>466</v>
      </c>
      <c r="I12" s="3"/>
      <c r="J12" s="3" t="s">
        <v>286</v>
      </c>
      <c r="K12" s="3" t="s">
        <v>8</v>
      </c>
      <c r="L12" s="3" t="s">
        <v>31</v>
      </c>
      <c r="M12" s="3" t="s">
        <v>40</v>
      </c>
      <c r="N12" s="4" t="s">
        <v>17</v>
      </c>
      <c r="O12" s="5">
        <v>44145</v>
      </c>
      <c r="P12" s="29"/>
      <c r="Q12" s="29" t="s">
        <v>495</v>
      </c>
      <c r="R12" s="29" t="s">
        <v>495</v>
      </c>
      <c r="S12" s="29" t="s">
        <v>495</v>
      </c>
      <c r="T12" s="29" t="s">
        <v>495</v>
      </c>
      <c r="U12" s="29" t="s">
        <v>495</v>
      </c>
      <c r="V12" s="29" t="s">
        <v>495</v>
      </c>
      <c r="W12" s="29" t="s">
        <v>495</v>
      </c>
      <c r="X12" s="29" t="s">
        <v>495</v>
      </c>
      <c r="Y12" s="115">
        <f t="shared" si="0"/>
        <v>0.13963039014373715</v>
      </c>
      <c r="Z12" s="115">
        <f t="shared" si="0"/>
        <v>1.1389459274469542</v>
      </c>
      <c r="AA12" s="115">
        <f t="shared" si="0"/>
        <v>2.1382614647501712</v>
      </c>
      <c r="AB12" s="115">
        <f t="shared" si="0"/>
        <v>3.137577002053388</v>
      </c>
      <c r="AC12" s="115">
        <f t="shared" si="0"/>
        <v>4.1396303901437372</v>
      </c>
      <c r="AD12" s="115">
        <f t="shared" si="0"/>
        <v>5.1389459274469544</v>
      </c>
      <c r="AE12" s="115">
        <f t="shared" si="0"/>
        <v>6.1382614647501708</v>
      </c>
      <c r="AF12" s="115">
        <f t="shared" si="0"/>
        <v>7.137577002053388</v>
      </c>
      <c r="AG12" s="8">
        <f t="shared" si="1"/>
        <v>3.137577002053388</v>
      </c>
      <c r="AH12" s="4">
        <f>IF(OR(K12="TAD",K12="NCV",K12="TPMR"),"-",(IF((VLOOKUP(_xlfn.CONCAT(A12,C12),Suivi_valideurs!$A:$E,4,FALSE))=0,"-",(VLOOKUP(_xlfn.CONCAT(A12,C12),Suivi_valideurs!$A:$E,4,FALSE)))))</f>
        <v>8</v>
      </c>
      <c r="AI12" s="23">
        <v>8</v>
      </c>
      <c r="AJ12" s="23" t="s">
        <v>298</v>
      </c>
      <c r="AK12" s="23" t="s">
        <v>307</v>
      </c>
      <c r="AL12" s="9" t="s">
        <v>306</v>
      </c>
      <c r="AM12" s="9" t="s">
        <v>305</v>
      </c>
      <c r="AN12" s="9" t="s">
        <v>304</v>
      </c>
      <c r="AO12" s="9" t="s">
        <v>303</v>
      </c>
      <c r="AP12" s="20">
        <v>6</v>
      </c>
      <c r="AQ12" s="20" t="s">
        <v>248</v>
      </c>
      <c r="AR12" s="20" t="s">
        <v>302</v>
      </c>
      <c r="AS12" s="20" t="s">
        <v>298</v>
      </c>
      <c r="AT12" s="20" t="s">
        <v>301</v>
      </c>
      <c r="AU12" s="20" t="s">
        <v>300</v>
      </c>
      <c r="AV12" s="20" t="s">
        <v>298</v>
      </c>
      <c r="AW12" s="20" t="s">
        <v>299</v>
      </c>
      <c r="AX12" s="20" t="s">
        <v>299</v>
      </c>
      <c r="AY12" s="20" t="s">
        <v>299</v>
      </c>
      <c r="AZ12" s="20" t="s">
        <v>298</v>
      </c>
      <c r="BA12" s="20" t="s">
        <v>298</v>
      </c>
      <c r="BB12" s="20" t="s">
        <v>298</v>
      </c>
      <c r="BC12" s="20" t="s">
        <v>298</v>
      </c>
      <c r="BD12" s="20" t="s">
        <v>298</v>
      </c>
      <c r="BE12" s="20" t="e">
        <f>VLOOKUP(A12,#REF!,20,FALSE)</f>
        <v>#REF!</v>
      </c>
      <c r="BF12" s="20" t="e">
        <f>VLOOKUP(A12,#REF!,22,FALSE)</f>
        <v>#REF!</v>
      </c>
      <c r="BG12" s="60" t="s">
        <v>453</v>
      </c>
      <c r="BI12" s="60"/>
      <c r="BJ12" s="98" t="s">
        <v>465</v>
      </c>
      <c r="BK12" s="60"/>
    </row>
    <row r="13" spans="1:63" ht="19.5" customHeight="1" x14ac:dyDescent="0.25">
      <c r="A13" s="3">
        <v>9</v>
      </c>
      <c r="B13" s="30">
        <v>9</v>
      </c>
      <c r="C13" s="3" t="s">
        <v>7</v>
      </c>
      <c r="D13" s="12" t="s">
        <v>113</v>
      </c>
      <c r="E13" s="3" t="s">
        <v>281</v>
      </c>
      <c r="F13" s="3" t="s">
        <v>2</v>
      </c>
      <c r="G13" s="3" t="s">
        <v>487</v>
      </c>
      <c r="H13" s="3" t="s">
        <v>466</v>
      </c>
      <c r="I13" s="3"/>
      <c r="J13" s="3" t="s">
        <v>286</v>
      </c>
      <c r="K13" s="3" t="s">
        <v>8</v>
      </c>
      <c r="L13" s="3" t="s">
        <v>31</v>
      </c>
      <c r="M13" s="3" t="s">
        <v>40</v>
      </c>
      <c r="N13" s="4" t="s">
        <v>18</v>
      </c>
      <c r="O13" s="5">
        <v>44145</v>
      </c>
      <c r="P13" s="29"/>
      <c r="Q13" s="29" t="s">
        <v>495</v>
      </c>
      <c r="R13" s="29" t="s">
        <v>495</v>
      </c>
      <c r="S13" s="29" t="s">
        <v>495</v>
      </c>
      <c r="T13" s="29" t="s">
        <v>495</v>
      </c>
      <c r="U13" s="29" t="s">
        <v>495</v>
      </c>
      <c r="V13" s="29" t="s">
        <v>495</v>
      </c>
      <c r="W13" s="29" t="s">
        <v>495</v>
      </c>
      <c r="X13" s="29" t="s">
        <v>495</v>
      </c>
      <c r="Y13" s="115">
        <f t="shared" si="0"/>
        <v>0.13963039014373715</v>
      </c>
      <c r="Z13" s="115">
        <f t="shared" si="0"/>
        <v>1.1389459274469542</v>
      </c>
      <c r="AA13" s="115">
        <f t="shared" si="0"/>
        <v>2.1382614647501712</v>
      </c>
      <c r="AB13" s="115">
        <f t="shared" si="0"/>
        <v>3.137577002053388</v>
      </c>
      <c r="AC13" s="115">
        <f t="shared" si="0"/>
        <v>4.1396303901437372</v>
      </c>
      <c r="AD13" s="115">
        <f t="shared" si="0"/>
        <v>5.1389459274469544</v>
      </c>
      <c r="AE13" s="115">
        <f t="shared" si="0"/>
        <v>6.1382614647501708</v>
      </c>
      <c r="AF13" s="115">
        <f t="shared" si="0"/>
        <v>7.137577002053388</v>
      </c>
      <c r="AG13" s="8">
        <f t="shared" si="1"/>
        <v>3.137577002053388</v>
      </c>
      <c r="AH13" s="4">
        <f>IF(OR(K13="TAD",K13="NCV",K13="TPMR"),"-",(IF((VLOOKUP(_xlfn.CONCAT(A13,C13),Suivi_valideurs!$A:$E,4,FALSE))=0,"-",(VLOOKUP(_xlfn.CONCAT(A13,C13),Suivi_valideurs!$A:$E,4,FALSE)))))</f>
        <v>9</v>
      </c>
      <c r="AI13" s="23">
        <v>9</v>
      </c>
      <c r="AJ13" s="23" t="s">
        <v>298</v>
      </c>
      <c r="AK13" s="23" t="s">
        <v>307</v>
      </c>
      <c r="AL13" s="9" t="s">
        <v>306</v>
      </c>
      <c r="AM13" s="9" t="s">
        <v>305</v>
      </c>
      <c r="AN13" s="9" t="s">
        <v>304</v>
      </c>
      <c r="AO13" s="9" t="s">
        <v>303</v>
      </c>
      <c r="AP13" s="20">
        <v>6</v>
      </c>
      <c r="AQ13" s="20" t="s">
        <v>248</v>
      </c>
      <c r="AR13" s="20" t="s">
        <v>302</v>
      </c>
      <c r="AS13" s="20" t="s">
        <v>298</v>
      </c>
      <c r="AT13" s="20" t="s">
        <v>299</v>
      </c>
      <c r="AU13" s="20" t="s">
        <v>299</v>
      </c>
      <c r="AV13" s="20" t="s">
        <v>299</v>
      </c>
      <c r="AW13" s="20" t="s">
        <v>299</v>
      </c>
      <c r="AX13" s="20" t="s">
        <v>299</v>
      </c>
      <c r="AY13" s="20" t="s">
        <v>299</v>
      </c>
      <c r="AZ13" s="20" t="s">
        <v>299</v>
      </c>
      <c r="BA13" s="20" t="s">
        <v>298</v>
      </c>
      <c r="BB13" s="20" t="s">
        <v>298</v>
      </c>
      <c r="BC13" s="20" t="s">
        <v>298</v>
      </c>
      <c r="BD13" s="20" t="s">
        <v>298</v>
      </c>
      <c r="BE13" s="20" t="e">
        <f>VLOOKUP(A13,#REF!,20,FALSE)</f>
        <v>#REF!</v>
      </c>
      <c r="BF13" s="20" t="e">
        <f>VLOOKUP(A13,#REF!,22,FALSE)</f>
        <v>#REF!</v>
      </c>
      <c r="BG13" s="60"/>
      <c r="BH13" s="60"/>
      <c r="BI13" s="60"/>
      <c r="BJ13" s="60"/>
      <c r="BK13" s="60"/>
    </row>
    <row r="14" spans="1:63" ht="19.5" customHeight="1" x14ac:dyDescent="0.25">
      <c r="A14" s="3">
        <v>10</v>
      </c>
      <c r="B14" s="3">
        <v>10</v>
      </c>
      <c r="C14" s="3" t="s">
        <v>7</v>
      </c>
      <c r="D14" s="12" t="s">
        <v>113</v>
      </c>
      <c r="E14" s="3" t="s">
        <v>281</v>
      </c>
      <c r="F14" s="3" t="s">
        <v>2</v>
      </c>
      <c r="G14" s="3" t="s">
        <v>487</v>
      </c>
      <c r="H14" s="3" t="s">
        <v>466</v>
      </c>
      <c r="I14" s="3"/>
      <c r="J14" s="3" t="s">
        <v>286</v>
      </c>
      <c r="K14" s="3" t="s">
        <v>8</v>
      </c>
      <c r="L14" s="3" t="s">
        <v>31</v>
      </c>
      <c r="M14" s="3" t="s">
        <v>40</v>
      </c>
      <c r="N14" s="4" t="s">
        <v>19</v>
      </c>
      <c r="O14" s="5">
        <v>44145</v>
      </c>
      <c r="P14" s="29"/>
      <c r="Q14" s="29" t="s">
        <v>495</v>
      </c>
      <c r="R14" s="29" t="s">
        <v>495</v>
      </c>
      <c r="S14" s="29" t="s">
        <v>495</v>
      </c>
      <c r="T14" s="29" t="s">
        <v>495</v>
      </c>
      <c r="U14" s="29" t="s">
        <v>495</v>
      </c>
      <c r="V14" s="29" t="s">
        <v>495</v>
      </c>
      <c r="W14" s="29" t="s">
        <v>495</v>
      </c>
      <c r="X14" s="29" t="s">
        <v>495</v>
      </c>
      <c r="Y14" s="115">
        <f t="shared" si="0"/>
        <v>0.13963039014373715</v>
      </c>
      <c r="Z14" s="115">
        <f t="shared" si="0"/>
        <v>1.1389459274469542</v>
      </c>
      <c r="AA14" s="115">
        <f t="shared" si="0"/>
        <v>2.1382614647501712</v>
      </c>
      <c r="AB14" s="115">
        <f t="shared" si="0"/>
        <v>3.137577002053388</v>
      </c>
      <c r="AC14" s="115">
        <f t="shared" si="0"/>
        <v>4.1396303901437372</v>
      </c>
      <c r="AD14" s="115">
        <f t="shared" si="0"/>
        <v>5.1389459274469544</v>
      </c>
      <c r="AE14" s="115">
        <f t="shared" si="0"/>
        <v>6.1382614647501708</v>
      </c>
      <c r="AF14" s="115">
        <f t="shared" si="0"/>
        <v>7.137577002053388</v>
      </c>
      <c r="AG14" s="8">
        <f t="shared" si="1"/>
        <v>3.137577002053388</v>
      </c>
      <c r="AH14" s="4">
        <f>IF(OR(K14="TAD",K14="NCV",K14="TPMR"),"-",(IF((VLOOKUP(_xlfn.CONCAT(A14,C14),Suivi_valideurs!$A:$E,4,FALSE))=0,"-",(VLOOKUP(_xlfn.CONCAT(A14,C14),Suivi_valideurs!$A:$E,4,FALSE)))))</f>
        <v>10</v>
      </c>
      <c r="AI14" s="23">
        <v>10</v>
      </c>
      <c r="AJ14" s="23" t="s">
        <v>298</v>
      </c>
      <c r="AK14" s="23" t="s">
        <v>307</v>
      </c>
      <c r="AL14" s="9" t="s">
        <v>306</v>
      </c>
      <c r="AM14" s="9" t="s">
        <v>305</v>
      </c>
      <c r="AN14" s="9" t="s">
        <v>304</v>
      </c>
      <c r="AO14" s="9" t="s">
        <v>303</v>
      </c>
      <c r="AP14" s="20">
        <v>6</v>
      </c>
      <c r="AQ14" s="20" t="s">
        <v>248</v>
      </c>
      <c r="AR14" s="20" t="s">
        <v>302</v>
      </c>
      <c r="AS14" s="20" t="s">
        <v>298</v>
      </c>
      <c r="AT14" s="20" t="s">
        <v>299</v>
      </c>
      <c r="AU14" s="20" t="s">
        <v>299</v>
      </c>
      <c r="AV14" s="20" t="s">
        <v>299</v>
      </c>
      <c r="AW14" s="20" t="s">
        <v>299</v>
      </c>
      <c r="AX14" s="20" t="s">
        <v>299</v>
      </c>
      <c r="AY14" s="20" t="s">
        <v>299</v>
      </c>
      <c r="AZ14" s="20" t="s">
        <v>299</v>
      </c>
      <c r="BA14" s="20" t="s">
        <v>298</v>
      </c>
      <c r="BB14" s="20" t="s">
        <v>298</v>
      </c>
      <c r="BC14" s="20" t="s">
        <v>298</v>
      </c>
      <c r="BD14" s="20" t="s">
        <v>298</v>
      </c>
      <c r="BE14" s="20" t="e">
        <f>VLOOKUP(A14,#REF!,20,FALSE)</f>
        <v>#REF!</v>
      </c>
      <c r="BF14" s="20" t="e">
        <f>VLOOKUP(A14,#REF!,22,FALSE)</f>
        <v>#REF!</v>
      </c>
      <c r="BG14" s="60"/>
      <c r="BH14" s="60"/>
      <c r="BI14" s="60"/>
      <c r="BJ14" s="60"/>
      <c r="BK14" s="60"/>
    </row>
    <row r="15" spans="1:63" ht="19.5" customHeight="1" x14ac:dyDescent="0.25">
      <c r="A15" s="3">
        <v>11</v>
      </c>
      <c r="B15" s="3">
        <v>11</v>
      </c>
      <c r="C15" s="3" t="s">
        <v>7</v>
      </c>
      <c r="D15" s="12" t="s">
        <v>113</v>
      </c>
      <c r="E15" s="3" t="s">
        <v>281</v>
      </c>
      <c r="F15" s="3" t="s">
        <v>2</v>
      </c>
      <c r="G15" s="3" t="s">
        <v>487</v>
      </c>
      <c r="H15" s="3" t="s">
        <v>466</v>
      </c>
      <c r="I15" s="3"/>
      <c r="J15" s="3" t="s">
        <v>286</v>
      </c>
      <c r="K15" s="3" t="s">
        <v>8</v>
      </c>
      <c r="L15" s="3" t="s">
        <v>31</v>
      </c>
      <c r="M15" s="3" t="s">
        <v>40</v>
      </c>
      <c r="N15" s="4" t="s">
        <v>20</v>
      </c>
      <c r="O15" s="5">
        <v>44154</v>
      </c>
      <c r="P15" s="29"/>
      <c r="Q15" s="29" t="s">
        <v>495</v>
      </c>
      <c r="R15" s="29" t="s">
        <v>495</v>
      </c>
      <c r="S15" s="29" t="s">
        <v>495</v>
      </c>
      <c r="T15" s="29" t="s">
        <v>495</v>
      </c>
      <c r="U15" s="29" t="s">
        <v>495</v>
      </c>
      <c r="V15" s="29" t="s">
        <v>495</v>
      </c>
      <c r="W15" s="29" t="s">
        <v>495</v>
      </c>
      <c r="X15" s="29" t="s">
        <v>495</v>
      </c>
      <c r="Y15" s="115">
        <f t="shared" si="0"/>
        <v>0.11498973305954825</v>
      </c>
      <c r="Z15" s="115">
        <f t="shared" si="0"/>
        <v>1.1143052703627652</v>
      </c>
      <c r="AA15" s="115">
        <f t="shared" si="0"/>
        <v>2.1136208076659821</v>
      </c>
      <c r="AB15" s="115">
        <f t="shared" si="0"/>
        <v>3.1129363449691994</v>
      </c>
      <c r="AC15" s="115">
        <f t="shared" si="0"/>
        <v>4.1149897330595486</v>
      </c>
      <c r="AD15" s="115">
        <f t="shared" si="0"/>
        <v>5.1143052703627649</v>
      </c>
      <c r="AE15" s="115">
        <f t="shared" si="0"/>
        <v>6.1136208076659821</v>
      </c>
      <c r="AF15" s="115">
        <f t="shared" si="0"/>
        <v>7.1129363449691994</v>
      </c>
      <c r="AG15" s="8">
        <f t="shared" si="1"/>
        <v>3.1129363449691994</v>
      </c>
      <c r="AH15" s="4">
        <f>IF(OR(K15="TAD",K15="NCV",K15="TPMR"),"-",(IF((VLOOKUP(_xlfn.CONCAT(A15,C15),Suivi_valideurs!$A:$E,4,FALSE))=0,"-",(VLOOKUP(_xlfn.CONCAT(A15,C15),Suivi_valideurs!$A:$E,4,FALSE)))))</f>
        <v>11</v>
      </c>
      <c r="AI15" s="23">
        <v>11</v>
      </c>
      <c r="AJ15" s="23" t="s">
        <v>298</v>
      </c>
      <c r="AK15" s="23" t="s">
        <v>307</v>
      </c>
      <c r="AL15" s="9" t="s">
        <v>306</v>
      </c>
      <c r="AM15" s="9" t="s">
        <v>305</v>
      </c>
      <c r="AN15" s="9" t="s">
        <v>304</v>
      </c>
      <c r="AO15" s="9" t="s">
        <v>303</v>
      </c>
      <c r="AP15" s="20">
        <v>6</v>
      </c>
      <c r="AQ15" s="20" t="s">
        <v>248</v>
      </c>
      <c r="AR15" s="20" t="s">
        <v>302</v>
      </c>
      <c r="AS15" s="20" t="s">
        <v>298</v>
      </c>
      <c r="AT15" s="20" t="s">
        <v>299</v>
      </c>
      <c r="AU15" s="20" t="s">
        <v>299</v>
      </c>
      <c r="AV15" s="20" t="s">
        <v>299</v>
      </c>
      <c r="AW15" s="20" t="s">
        <v>299</v>
      </c>
      <c r="AX15" s="20" t="s">
        <v>299</v>
      </c>
      <c r="AY15" s="20" t="s">
        <v>299</v>
      </c>
      <c r="AZ15" s="20" t="s">
        <v>299</v>
      </c>
      <c r="BA15" s="20" t="s">
        <v>298</v>
      </c>
      <c r="BB15" s="20" t="s">
        <v>299</v>
      </c>
      <c r="BC15" s="20" t="s">
        <v>298</v>
      </c>
      <c r="BD15" s="20" t="s">
        <v>298</v>
      </c>
      <c r="BE15" s="20" t="e">
        <f>VLOOKUP(A15,#REF!,20,FALSE)</f>
        <v>#REF!</v>
      </c>
      <c r="BF15" s="20" t="e">
        <f>VLOOKUP(A15,#REF!,22,FALSE)</f>
        <v>#REF!</v>
      </c>
      <c r="BG15" s="60" t="s">
        <v>451</v>
      </c>
      <c r="BI15" s="60"/>
      <c r="BJ15" s="98" t="s">
        <v>465</v>
      </c>
      <c r="BK15" s="60"/>
    </row>
    <row r="16" spans="1:63" ht="19.5" customHeight="1" x14ac:dyDescent="0.25">
      <c r="A16" s="3">
        <v>12</v>
      </c>
      <c r="B16" s="3">
        <v>12</v>
      </c>
      <c r="C16" s="3" t="s">
        <v>7</v>
      </c>
      <c r="D16" s="12" t="s">
        <v>113</v>
      </c>
      <c r="E16" s="3" t="s">
        <v>281</v>
      </c>
      <c r="F16" s="3" t="s">
        <v>2</v>
      </c>
      <c r="G16" s="3" t="s">
        <v>487</v>
      </c>
      <c r="H16" s="3" t="s">
        <v>466</v>
      </c>
      <c r="I16" s="3"/>
      <c r="J16" s="3" t="s">
        <v>286</v>
      </c>
      <c r="K16" s="3" t="s">
        <v>8</v>
      </c>
      <c r="L16" s="3" t="s">
        <v>31</v>
      </c>
      <c r="M16" s="3" t="s">
        <v>40</v>
      </c>
      <c r="N16" s="4" t="s">
        <v>21</v>
      </c>
      <c r="O16" s="5">
        <v>44154</v>
      </c>
      <c r="P16" s="29"/>
      <c r="Q16" s="29" t="s">
        <v>495</v>
      </c>
      <c r="R16" s="29" t="s">
        <v>495</v>
      </c>
      <c r="S16" s="29" t="s">
        <v>495</v>
      </c>
      <c r="T16" s="29" t="s">
        <v>495</v>
      </c>
      <c r="U16" s="29" t="s">
        <v>495</v>
      </c>
      <c r="V16" s="29" t="s">
        <v>495</v>
      </c>
      <c r="W16" s="29" t="s">
        <v>495</v>
      </c>
      <c r="X16" s="29" t="s">
        <v>495</v>
      </c>
      <c r="Y16" s="115">
        <f t="shared" si="0"/>
        <v>0.11498973305954825</v>
      </c>
      <c r="Z16" s="115">
        <f t="shared" si="0"/>
        <v>1.1143052703627652</v>
      </c>
      <c r="AA16" s="115">
        <f t="shared" si="0"/>
        <v>2.1136208076659821</v>
      </c>
      <c r="AB16" s="115">
        <f t="shared" si="0"/>
        <v>3.1129363449691994</v>
      </c>
      <c r="AC16" s="115">
        <f t="shared" si="0"/>
        <v>4.1149897330595486</v>
      </c>
      <c r="AD16" s="115">
        <f t="shared" si="0"/>
        <v>5.1143052703627649</v>
      </c>
      <c r="AE16" s="115">
        <f t="shared" si="0"/>
        <v>6.1136208076659821</v>
      </c>
      <c r="AF16" s="115">
        <f t="shared" si="0"/>
        <v>7.1129363449691994</v>
      </c>
      <c r="AG16" s="8">
        <f t="shared" si="1"/>
        <v>3.1129363449691994</v>
      </c>
      <c r="AH16" s="4">
        <f>IF(OR(K16="TAD",K16="NCV",K16="TPMR"),"-",(IF((VLOOKUP(_xlfn.CONCAT(A16,C16),Suivi_valideurs!$A:$E,4,FALSE))=0,"-",(VLOOKUP(_xlfn.CONCAT(A16,C16),Suivi_valideurs!$A:$E,4,FALSE)))))</f>
        <v>12</v>
      </c>
      <c r="AI16" s="23">
        <v>12</v>
      </c>
      <c r="AJ16" s="23" t="s">
        <v>298</v>
      </c>
      <c r="AK16" s="23" t="s">
        <v>307</v>
      </c>
      <c r="AL16" s="9" t="s">
        <v>306</v>
      </c>
      <c r="AM16" s="9" t="s">
        <v>305</v>
      </c>
      <c r="AN16" s="9" t="s">
        <v>304</v>
      </c>
      <c r="AO16" s="9" t="s">
        <v>303</v>
      </c>
      <c r="AP16" s="20">
        <v>6</v>
      </c>
      <c r="AQ16" s="20" t="s">
        <v>248</v>
      </c>
      <c r="AR16" s="20" t="s">
        <v>302</v>
      </c>
      <c r="AS16" s="20" t="s">
        <v>298</v>
      </c>
      <c r="AT16" s="20" t="s">
        <v>299</v>
      </c>
      <c r="AU16" s="20" t="s">
        <v>299</v>
      </c>
      <c r="AV16" s="20" t="s">
        <v>299</v>
      </c>
      <c r="AW16" s="20" t="s">
        <v>299</v>
      </c>
      <c r="AX16" s="20" t="s">
        <v>299</v>
      </c>
      <c r="AY16" s="20" t="s">
        <v>299</v>
      </c>
      <c r="AZ16" s="20" t="s">
        <v>299</v>
      </c>
      <c r="BA16" s="20" t="s">
        <v>298</v>
      </c>
      <c r="BB16" s="20" t="s">
        <v>299</v>
      </c>
      <c r="BC16" s="20" t="s">
        <v>298</v>
      </c>
      <c r="BD16" s="20" t="s">
        <v>298</v>
      </c>
      <c r="BE16" s="20" t="e">
        <f>VLOOKUP(A16,#REF!,20,FALSE)</f>
        <v>#REF!</v>
      </c>
      <c r="BF16" s="20" t="e">
        <f>VLOOKUP(A16,#REF!,22,FALSE)</f>
        <v>#REF!</v>
      </c>
      <c r="BG16" s="60" t="s">
        <v>452</v>
      </c>
      <c r="BI16" s="60"/>
      <c r="BJ16" s="98" t="s">
        <v>465</v>
      </c>
      <c r="BK16" s="60"/>
    </row>
    <row r="17" spans="1:63" ht="19.5" customHeight="1" x14ac:dyDescent="0.25">
      <c r="A17" s="3">
        <v>13</v>
      </c>
      <c r="B17" s="4">
        <v>85</v>
      </c>
      <c r="C17" s="3" t="s">
        <v>7</v>
      </c>
      <c r="D17" s="12" t="s">
        <v>113</v>
      </c>
      <c r="E17" s="3" t="s">
        <v>281</v>
      </c>
      <c r="F17" s="3" t="s">
        <v>483</v>
      </c>
      <c r="G17" s="3" t="s">
        <v>466</v>
      </c>
      <c r="H17" s="3" t="s">
        <v>466</v>
      </c>
      <c r="I17" s="3" t="s">
        <v>492</v>
      </c>
      <c r="J17" s="3" t="s">
        <v>286</v>
      </c>
      <c r="K17" s="3" t="s">
        <v>8</v>
      </c>
      <c r="L17" s="3" t="s">
        <v>31</v>
      </c>
      <c r="M17" s="3" t="s">
        <v>40</v>
      </c>
      <c r="N17" s="4" t="s">
        <v>22</v>
      </c>
      <c r="O17" s="5">
        <v>43598</v>
      </c>
      <c r="P17" s="29"/>
      <c r="Q17" s="29" t="s">
        <v>495</v>
      </c>
      <c r="R17" s="29" t="s">
        <v>495</v>
      </c>
      <c r="S17" s="29" t="s">
        <v>495</v>
      </c>
      <c r="T17" s="29" t="s">
        <v>495</v>
      </c>
      <c r="U17" s="123" t="s">
        <v>496</v>
      </c>
      <c r="V17" s="123" t="s">
        <v>496</v>
      </c>
      <c r="W17" s="123" t="s">
        <v>496</v>
      </c>
      <c r="X17" s="123" t="s">
        <v>496</v>
      </c>
      <c r="Y17" s="115">
        <f t="shared" si="0"/>
        <v>1.6372347707049966</v>
      </c>
      <c r="Z17" s="115">
        <f t="shared" si="0"/>
        <v>2.6365503080082138</v>
      </c>
      <c r="AA17" s="115">
        <f t="shared" si="0"/>
        <v>3.6358658453114305</v>
      </c>
      <c r="AB17" s="115">
        <f t="shared" si="0"/>
        <v>4.6351813826146477</v>
      </c>
      <c r="AC17" s="119">
        <f t="shared" si="0"/>
        <v>5.637234770704997</v>
      </c>
      <c r="AD17" s="119">
        <f t="shared" si="0"/>
        <v>6.6365503080082133</v>
      </c>
      <c r="AE17" s="119">
        <f t="shared" si="0"/>
        <v>7.6358658453114305</v>
      </c>
      <c r="AF17" s="119">
        <f t="shared" si="0"/>
        <v>8.6351813826146469</v>
      </c>
      <c r="AG17" s="8">
        <f t="shared" si="1"/>
        <v>4.6351813826146477</v>
      </c>
      <c r="AH17" s="4">
        <f>IF(OR(K17="TAD",K17="NCV",K17="TPMR"),"-",(IF((VLOOKUP(_xlfn.CONCAT(A17,C17),Suivi_valideurs!$A:$E,4,FALSE))=0,"-",(VLOOKUP(_xlfn.CONCAT(A17,C17),Suivi_valideurs!$A:$E,5,FALSE)))))</f>
        <v>13</v>
      </c>
      <c r="AI17" s="23">
        <v>13</v>
      </c>
      <c r="AJ17" s="23" t="s">
        <v>298</v>
      </c>
      <c r="AK17" s="23" t="s">
        <v>307</v>
      </c>
      <c r="AL17" s="9" t="s">
        <v>368</v>
      </c>
      <c r="AM17" s="9" t="s">
        <v>305</v>
      </c>
      <c r="AN17" s="9" t="s">
        <v>326</v>
      </c>
      <c r="AO17" s="9" t="s">
        <v>367</v>
      </c>
      <c r="AP17" s="20">
        <v>6</v>
      </c>
      <c r="AQ17" s="20" t="s">
        <v>248</v>
      </c>
      <c r="AR17" s="20" t="s">
        <v>313</v>
      </c>
      <c r="AS17" s="20" t="s">
        <v>298</v>
      </c>
      <c r="AT17" s="20" t="s">
        <v>299</v>
      </c>
      <c r="AU17" s="20" t="s">
        <v>299</v>
      </c>
      <c r="AV17" s="20" t="s">
        <v>299</v>
      </c>
      <c r="AW17" s="20" t="s">
        <v>299</v>
      </c>
      <c r="AX17" s="20" t="s">
        <v>299</v>
      </c>
      <c r="AY17" s="20" t="s">
        <v>299</v>
      </c>
      <c r="AZ17" s="20" t="s">
        <v>299</v>
      </c>
      <c r="BA17" s="20" t="s">
        <v>298</v>
      </c>
      <c r="BB17" s="20" t="s">
        <v>298</v>
      </c>
      <c r="BC17" s="20" t="s">
        <v>298</v>
      </c>
      <c r="BD17" s="20" t="s">
        <v>298</v>
      </c>
      <c r="BE17" s="20" t="e">
        <f>VLOOKUP(A17,#REF!,20,FALSE)</f>
        <v>#REF!</v>
      </c>
      <c r="BF17" s="20" t="e">
        <f>VLOOKUP(A17,#REF!,22,FALSE)</f>
        <v>#REF!</v>
      </c>
      <c r="BG17" s="60"/>
      <c r="BH17" s="60"/>
      <c r="BI17" s="60"/>
      <c r="BJ17" s="60"/>
      <c r="BK17" s="60"/>
    </row>
    <row r="18" spans="1:63" ht="19.5" customHeight="1" x14ac:dyDescent="0.25">
      <c r="A18" s="3">
        <v>14</v>
      </c>
      <c r="B18" s="4">
        <v>83</v>
      </c>
      <c r="C18" s="3" t="s">
        <v>7</v>
      </c>
      <c r="D18" s="12" t="s">
        <v>113</v>
      </c>
      <c r="E18" s="3" t="s">
        <v>283</v>
      </c>
      <c r="F18" s="3" t="s">
        <v>483</v>
      </c>
      <c r="G18" s="3" t="s">
        <v>466</v>
      </c>
      <c r="H18" s="3" t="s">
        <v>466</v>
      </c>
      <c r="I18" s="3" t="s">
        <v>492</v>
      </c>
      <c r="J18" s="3" t="s">
        <v>286</v>
      </c>
      <c r="K18" s="3" t="s">
        <v>8</v>
      </c>
      <c r="L18" s="3" t="s">
        <v>31</v>
      </c>
      <c r="M18" s="3" t="s">
        <v>40</v>
      </c>
      <c r="N18" s="4" t="s">
        <v>23</v>
      </c>
      <c r="O18" s="5">
        <v>42556</v>
      </c>
      <c r="P18" s="29"/>
      <c r="Q18" s="123" t="s">
        <v>496</v>
      </c>
      <c r="R18" s="123" t="s">
        <v>496</v>
      </c>
      <c r="S18" s="123" t="s">
        <v>496</v>
      </c>
      <c r="T18" s="123" t="s">
        <v>496</v>
      </c>
      <c r="U18" s="123" t="s">
        <v>496</v>
      </c>
      <c r="V18" s="123" t="s">
        <v>496</v>
      </c>
      <c r="W18" s="123" t="s">
        <v>496</v>
      </c>
      <c r="X18" s="123" t="s">
        <v>496</v>
      </c>
      <c r="Y18" s="119">
        <f t="shared" si="0"/>
        <v>4.4900752908966464</v>
      </c>
      <c r="Z18" s="119">
        <f t="shared" si="0"/>
        <v>5.4893908281998627</v>
      </c>
      <c r="AA18" s="119">
        <f t="shared" si="0"/>
        <v>6.4887063655030799</v>
      </c>
      <c r="AB18" s="119">
        <f t="shared" si="0"/>
        <v>7.4880219028062971</v>
      </c>
      <c r="AC18" s="119">
        <f t="shared" si="0"/>
        <v>8.4900752908966464</v>
      </c>
      <c r="AD18" s="119">
        <f t="shared" si="0"/>
        <v>9.4893908281998627</v>
      </c>
      <c r="AE18" s="119">
        <f t="shared" si="0"/>
        <v>10.488706365503081</v>
      </c>
      <c r="AF18" s="119">
        <f t="shared" si="0"/>
        <v>11.488021902806297</v>
      </c>
      <c r="AG18" s="8">
        <f t="shared" si="1"/>
        <v>7.4880219028062971</v>
      </c>
      <c r="AH18" s="4">
        <f>IF(OR(K18="TAD",K18="NCV",K18="TPMR"),"-",(IF((VLOOKUP(_xlfn.CONCAT(A18,C18),Suivi_valideurs!$A:$E,4,FALSE))=0,"-",(VLOOKUP(_xlfn.CONCAT(A18,C18),Suivi_valideurs!$A:$E,5,FALSE)))))</f>
        <v>14</v>
      </c>
      <c r="AI18" s="23">
        <v>14</v>
      </c>
      <c r="AJ18" s="23" t="s">
        <v>298</v>
      </c>
      <c r="AK18" s="23" t="s">
        <v>307</v>
      </c>
      <c r="AL18" s="9" t="s">
        <v>306</v>
      </c>
      <c r="AM18" s="9" t="s">
        <v>305</v>
      </c>
      <c r="AN18" s="9" t="s">
        <v>304</v>
      </c>
      <c r="AO18" s="9" t="s">
        <v>303</v>
      </c>
      <c r="AP18" s="20">
        <v>6</v>
      </c>
      <c r="AQ18" s="20" t="s">
        <v>299</v>
      </c>
      <c r="AR18" s="20" t="s">
        <v>299</v>
      </c>
      <c r="AS18" s="20" t="s">
        <v>299</v>
      </c>
      <c r="AT18" s="20" t="s">
        <v>334</v>
      </c>
      <c r="AU18" s="20" t="s">
        <v>300</v>
      </c>
      <c r="AV18" s="20" t="s">
        <v>298</v>
      </c>
      <c r="AW18" s="20" t="s">
        <v>298</v>
      </c>
      <c r="AX18" s="20" t="s">
        <v>298</v>
      </c>
      <c r="AY18" s="20" t="s">
        <v>298</v>
      </c>
      <c r="AZ18" s="20" t="s">
        <v>298</v>
      </c>
      <c r="BA18" s="20" t="s">
        <v>298</v>
      </c>
      <c r="BB18" s="20" t="s">
        <v>298</v>
      </c>
      <c r="BC18" s="20" t="s">
        <v>298</v>
      </c>
      <c r="BD18" s="20" t="s">
        <v>298</v>
      </c>
      <c r="BE18" s="20" t="e">
        <f>VLOOKUP(A18,#REF!,20,FALSE)</f>
        <v>#REF!</v>
      </c>
      <c r="BF18" s="20" t="e">
        <f>VLOOKUP(A18,#REF!,22,FALSE)</f>
        <v>#REF!</v>
      </c>
      <c r="BJ18" s="60"/>
      <c r="BK18" s="60" t="s">
        <v>472</v>
      </c>
    </row>
    <row r="19" spans="1:63" ht="19.5" customHeight="1" x14ac:dyDescent="0.25">
      <c r="A19" s="3">
        <v>15</v>
      </c>
      <c r="B19" s="4">
        <v>62</v>
      </c>
      <c r="C19" s="3" t="s">
        <v>7</v>
      </c>
      <c r="D19" s="12" t="s">
        <v>113</v>
      </c>
      <c r="E19" s="3" t="s">
        <v>283</v>
      </c>
      <c r="F19" s="3" t="s">
        <v>483</v>
      </c>
      <c r="G19" s="3" t="s">
        <v>466</v>
      </c>
      <c r="H19" s="3" t="s">
        <v>492</v>
      </c>
      <c r="I19" s="3" t="s">
        <v>492</v>
      </c>
      <c r="J19" s="3" t="s">
        <v>285</v>
      </c>
      <c r="K19" s="3" t="s">
        <v>8</v>
      </c>
      <c r="L19" s="3" t="s">
        <v>31</v>
      </c>
      <c r="M19" s="3" t="s">
        <v>40</v>
      </c>
      <c r="N19" s="4" t="s">
        <v>100</v>
      </c>
      <c r="O19" s="5">
        <v>39882</v>
      </c>
      <c r="P19" s="29"/>
      <c r="Q19" s="123" t="s">
        <v>496</v>
      </c>
      <c r="R19" s="123" t="s">
        <v>496</v>
      </c>
      <c r="S19" s="123" t="s">
        <v>496</v>
      </c>
      <c r="T19" s="123" t="s">
        <v>496</v>
      </c>
      <c r="U19" s="79" t="s">
        <v>114</v>
      </c>
      <c r="V19" s="79" t="s">
        <v>114</v>
      </c>
      <c r="W19" s="79" t="s">
        <v>114</v>
      </c>
      <c r="X19" s="79" t="s">
        <v>114</v>
      </c>
      <c r="Y19" s="119">
        <f t="shared" ref="Y19:AB24" si="2">(Y$4-$O19)/365.25</f>
        <v>11.811088295687885</v>
      </c>
      <c r="Z19" s="119">
        <f t="shared" si="2"/>
        <v>12.810403832991103</v>
      </c>
      <c r="AA19" s="119">
        <f t="shared" si="2"/>
        <v>13.809719370294319</v>
      </c>
      <c r="AB19" s="119">
        <f t="shared" si="2"/>
        <v>14.809034907597535</v>
      </c>
      <c r="AC19" s="122"/>
      <c r="AD19" s="122"/>
      <c r="AE19" s="122"/>
      <c r="AF19" s="122"/>
      <c r="AG19" s="8">
        <f t="shared" si="1"/>
        <v>14.809034907597535</v>
      </c>
      <c r="AH19" s="4">
        <f>IF(OR(K19="TAD",K19="NCV",K19="TPMR"),"-",(IF((VLOOKUP(_xlfn.CONCAT(A19,C19),Suivi_valideurs!$A:$E,4,FALSE))=0,"-",(VLOOKUP(_xlfn.CONCAT(A19,C19),Suivi_valideurs!$A:$E,4,FALSE)))))</f>
        <v>15</v>
      </c>
      <c r="AI19" s="23">
        <v>15</v>
      </c>
      <c r="AJ19" s="23" t="s">
        <v>298</v>
      </c>
      <c r="AK19" s="23" t="s">
        <v>307</v>
      </c>
      <c r="AL19" s="9" t="s">
        <v>315</v>
      </c>
      <c r="AM19" s="9" t="s">
        <v>305</v>
      </c>
      <c r="AN19" s="9" t="s">
        <v>304</v>
      </c>
      <c r="AO19" s="9" t="s">
        <v>303</v>
      </c>
      <c r="AP19" s="20">
        <v>6</v>
      </c>
      <c r="AQ19" s="20" t="s">
        <v>309</v>
      </c>
      <c r="AR19" s="20" t="s">
        <v>366</v>
      </c>
      <c r="AS19" s="20" t="s">
        <v>298</v>
      </c>
      <c r="AT19" s="20" t="s">
        <v>334</v>
      </c>
      <c r="AU19" s="20" t="s">
        <v>300</v>
      </c>
      <c r="AV19" s="80" t="s">
        <v>299</v>
      </c>
      <c r="AW19" s="20" t="s">
        <v>299</v>
      </c>
      <c r="AX19" s="20" t="s">
        <v>298</v>
      </c>
      <c r="AY19" s="20" t="s">
        <v>298</v>
      </c>
      <c r="AZ19" s="20" t="s">
        <v>298</v>
      </c>
      <c r="BA19" s="20" t="s">
        <v>298</v>
      </c>
      <c r="BB19" s="20" t="s">
        <v>298</v>
      </c>
      <c r="BC19" s="20" t="s">
        <v>365</v>
      </c>
      <c r="BD19" s="20" t="s">
        <v>298</v>
      </c>
      <c r="BE19" s="20" t="e">
        <f>VLOOKUP(A19,#REF!,20,FALSE)</f>
        <v>#REF!</v>
      </c>
      <c r="BF19" s="20" t="e">
        <f>VLOOKUP(A19,#REF!,22,FALSE)</f>
        <v>#REF!</v>
      </c>
      <c r="BJ19" s="98" t="s">
        <v>440</v>
      </c>
      <c r="BK19" s="60"/>
    </row>
    <row r="20" spans="1:63" ht="19.5" customHeight="1" x14ac:dyDescent="0.25">
      <c r="A20" s="3">
        <v>16</v>
      </c>
      <c r="B20" s="3">
        <v>16</v>
      </c>
      <c r="C20" s="3" t="s">
        <v>7</v>
      </c>
      <c r="D20" s="12" t="s">
        <v>113</v>
      </c>
      <c r="E20" s="3" t="s">
        <v>281</v>
      </c>
      <c r="F20" s="3" t="s">
        <v>2</v>
      </c>
      <c r="G20" s="3" t="s">
        <v>487</v>
      </c>
      <c r="H20" s="3" t="s">
        <v>492</v>
      </c>
      <c r="I20" s="3"/>
      <c r="J20" s="3" t="s">
        <v>286</v>
      </c>
      <c r="K20" s="3" t="s">
        <v>8</v>
      </c>
      <c r="L20" s="3" t="s">
        <v>252</v>
      </c>
      <c r="M20" s="3" t="s">
        <v>40</v>
      </c>
      <c r="N20" s="4" t="s">
        <v>24</v>
      </c>
      <c r="O20" s="5">
        <v>44181</v>
      </c>
      <c r="P20" s="29"/>
      <c r="Q20" s="29" t="s">
        <v>495</v>
      </c>
      <c r="R20" s="29" t="s">
        <v>495</v>
      </c>
      <c r="S20" s="29" t="s">
        <v>495</v>
      </c>
      <c r="T20" s="29" t="s">
        <v>495</v>
      </c>
      <c r="U20" s="29" t="s">
        <v>495</v>
      </c>
      <c r="V20" s="29" t="s">
        <v>495</v>
      </c>
      <c r="W20" s="29" t="s">
        <v>495</v>
      </c>
      <c r="X20" s="29" t="s">
        <v>495</v>
      </c>
      <c r="Y20" s="115">
        <f t="shared" si="2"/>
        <v>4.1067761806981518E-2</v>
      </c>
      <c r="Z20" s="115">
        <f t="shared" si="2"/>
        <v>1.0403832991101984</v>
      </c>
      <c r="AA20" s="115">
        <f t="shared" si="2"/>
        <v>2.0396988364134154</v>
      </c>
      <c r="AB20" s="115">
        <f t="shared" si="2"/>
        <v>3.0390143737166326</v>
      </c>
      <c r="AC20" s="115">
        <f t="shared" ref="AC20:AF24" si="3">(AC$4-$O20)/365.25</f>
        <v>4.0410677618069819</v>
      </c>
      <c r="AD20" s="115">
        <f t="shared" si="3"/>
        <v>5.0403832991101982</v>
      </c>
      <c r="AE20" s="115">
        <f t="shared" si="3"/>
        <v>6.0396988364134154</v>
      </c>
      <c r="AF20" s="115">
        <f t="shared" si="3"/>
        <v>7.0390143737166326</v>
      </c>
      <c r="AG20" s="8">
        <f t="shared" si="1"/>
        <v>3.0390143737166326</v>
      </c>
      <c r="AH20" s="4">
        <f>IF(OR(K20="TAD",K20="NCV",K20="TPMR"),"-",(IF((VLOOKUP(_xlfn.CONCAT(A20,C20),Suivi_valideurs!$A:$E,4,FALSE))=0,"-",(VLOOKUP(_xlfn.CONCAT(A20,C20),Suivi_valideurs!$A:$E,4,FALSE)))))</f>
        <v>16</v>
      </c>
      <c r="AI20" s="23">
        <v>16</v>
      </c>
      <c r="AJ20" s="23" t="s">
        <v>298</v>
      </c>
      <c r="AK20" s="23" t="s">
        <v>307</v>
      </c>
      <c r="AL20" s="9" t="s">
        <v>306</v>
      </c>
      <c r="AM20" s="9" t="s">
        <v>305</v>
      </c>
      <c r="AN20" s="9" t="s">
        <v>304</v>
      </c>
      <c r="AO20" s="9" t="s">
        <v>303</v>
      </c>
      <c r="AP20" s="20">
        <v>6</v>
      </c>
      <c r="AQ20" s="20" t="s">
        <v>248</v>
      </c>
      <c r="AR20" s="20" t="s">
        <v>302</v>
      </c>
      <c r="AS20" s="20" t="s">
        <v>298</v>
      </c>
      <c r="AT20" s="20" t="s">
        <v>299</v>
      </c>
      <c r="AU20" s="20" t="s">
        <v>299</v>
      </c>
      <c r="AV20" s="20" t="s">
        <v>299</v>
      </c>
      <c r="AW20" s="20" t="s">
        <v>299</v>
      </c>
      <c r="AX20" s="20" t="s">
        <v>299</v>
      </c>
      <c r="AY20" s="20" t="s">
        <v>299</v>
      </c>
      <c r="AZ20" s="20" t="s">
        <v>298</v>
      </c>
      <c r="BA20" s="20" t="s">
        <v>298</v>
      </c>
      <c r="BB20" s="20" t="s">
        <v>298</v>
      </c>
      <c r="BC20" s="20" t="s">
        <v>298</v>
      </c>
      <c r="BD20" s="20" t="s">
        <v>298</v>
      </c>
      <c r="BE20" s="20" t="e">
        <f>VLOOKUP(A20,#REF!,20,FALSE)</f>
        <v>#REF!</v>
      </c>
      <c r="BF20" s="20" t="e">
        <f>VLOOKUP(A20,#REF!,22,FALSE)</f>
        <v>#REF!</v>
      </c>
      <c r="BG20" s="60"/>
      <c r="BH20" s="60"/>
      <c r="BI20" s="60"/>
      <c r="BJ20" s="60"/>
      <c r="BK20" s="60" t="s">
        <v>473</v>
      </c>
    </row>
    <row r="21" spans="1:63" ht="19.5" customHeight="1" x14ac:dyDescent="0.25">
      <c r="A21" s="3">
        <v>17</v>
      </c>
      <c r="B21" s="3">
        <v>17</v>
      </c>
      <c r="C21" s="3" t="s">
        <v>7</v>
      </c>
      <c r="D21" s="12" t="s">
        <v>113</v>
      </c>
      <c r="E21" s="3" t="s">
        <v>281</v>
      </c>
      <c r="F21" s="3" t="s">
        <v>2</v>
      </c>
      <c r="G21" s="3" t="s">
        <v>487</v>
      </c>
      <c r="H21" s="3" t="s">
        <v>492</v>
      </c>
      <c r="I21" s="3"/>
      <c r="J21" s="3" t="s">
        <v>286</v>
      </c>
      <c r="K21" s="3" t="s">
        <v>8</v>
      </c>
      <c r="L21" s="3" t="s">
        <v>252</v>
      </c>
      <c r="M21" s="3" t="s">
        <v>40</v>
      </c>
      <c r="N21" s="4" t="s">
        <v>25</v>
      </c>
      <c r="O21" s="5">
        <v>44181</v>
      </c>
      <c r="P21" s="29"/>
      <c r="Q21" s="29" t="s">
        <v>495</v>
      </c>
      <c r="R21" s="29" t="s">
        <v>495</v>
      </c>
      <c r="S21" s="29" t="s">
        <v>495</v>
      </c>
      <c r="T21" s="29" t="s">
        <v>495</v>
      </c>
      <c r="U21" s="29" t="s">
        <v>495</v>
      </c>
      <c r="V21" s="29" t="s">
        <v>495</v>
      </c>
      <c r="W21" s="29" t="s">
        <v>495</v>
      </c>
      <c r="X21" s="29" t="s">
        <v>495</v>
      </c>
      <c r="Y21" s="115">
        <f t="shared" si="2"/>
        <v>4.1067761806981518E-2</v>
      </c>
      <c r="Z21" s="115">
        <f t="shared" si="2"/>
        <v>1.0403832991101984</v>
      </c>
      <c r="AA21" s="115">
        <f t="shared" si="2"/>
        <v>2.0396988364134154</v>
      </c>
      <c r="AB21" s="115">
        <f t="shared" si="2"/>
        <v>3.0390143737166326</v>
      </c>
      <c r="AC21" s="115">
        <f t="shared" si="3"/>
        <v>4.0410677618069819</v>
      </c>
      <c r="AD21" s="115">
        <f t="shared" si="3"/>
        <v>5.0403832991101982</v>
      </c>
      <c r="AE21" s="115">
        <f t="shared" si="3"/>
        <v>6.0396988364134154</v>
      </c>
      <c r="AF21" s="115">
        <f t="shared" si="3"/>
        <v>7.0390143737166326</v>
      </c>
      <c r="AG21" s="8">
        <f t="shared" si="1"/>
        <v>3.0390143737166326</v>
      </c>
      <c r="AH21" s="4">
        <f>IF(OR(K21="TAD",K21="NCV",K21="TPMR"),"-",(IF((VLOOKUP(_xlfn.CONCAT(A21,C21),Suivi_valideurs!$A:$E,4,FALSE))=0,"-",(VLOOKUP(_xlfn.CONCAT(A21,C21),Suivi_valideurs!$A:$E,4,FALSE)))))</f>
        <v>17</v>
      </c>
      <c r="AI21" s="23">
        <v>17</v>
      </c>
      <c r="AJ21" s="23" t="s">
        <v>298</v>
      </c>
      <c r="AK21" s="23" t="s">
        <v>307</v>
      </c>
      <c r="AL21" s="9" t="s">
        <v>306</v>
      </c>
      <c r="AM21" s="9" t="s">
        <v>305</v>
      </c>
      <c r="AN21" s="9" t="s">
        <v>304</v>
      </c>
      <c r="AO21" s="9" t="s">
        <v>303</v>
      </c>
      <c r="AP21" s="20">
        <v>6</v>
      </c>
      <c r="AQ21" s="20" t="s">
        <v>248</v>
      </c>
      <c r="AR21" s="20" t="s">
        <v>302</v>
      </c>
      <c r="AS21" s="20" t="s">
        <v>298</v>
      </c>
      <c r="AT21" s="20" t="s">
        <v>299</v>
      </c>
      <c r="AU21" s="20" t="s">
        <v>299</v>
      </c>
      <c r="AV21" s="20" t="s">
        <v>299</v>
      </c>
      <c r="AW21" s="20" t="s">
        <v>299</v>
      </c>
      <c r="AX21" s="20" t="s">
        <v>299</v>
      </c>
      <c r="AY21" s="20" t="s">
        <v>299</v>
      </c>
      <c r="AZ21" s="20" t="s">
        <v>299</v>
      </c>
      <c r="BA21" s="20" t="s">
        <v>298</v>
      </c>
      <c r="BB21" s="20" t="s">
        <v>298</v>
      </c>
      <c r="BC21" s="20" t="s">
        <v>298</v>
      </c>
      <c r="BD21" s="20" t="s">
        <v>298</v>
      </c>
      <c r="BE21" s="20" t="e">
        <f>VLOOKUP(A21,#REF!,20,FALSE)</f>
        <v>#REF!</v>
      </c>
      <c r="BF21" s="20" t="e">
        <f>VLOOKUP(A21,#REF!,22,FALSE)</f>
        <v>#REF!</v>
      </c>
      <c r="BG21" s="60"/>
      <c r="BH21" s="60"/>
      <c r="BI21" s="60"/>
      <c r="BJ21" s="60"/>
      <c r="BK21" s="60"/>
    </row>
    <row r="22" spans="1:63" ht="19.5" customHeight="1" x14ac:dyDescent="0.25">
      <c r="A22" s="3">
        <v>18</v>
      </c>
      <c r="B22" s="3">
        <v>18</v>
      </c>
      <c r="C22" s="3" t="s">
        <v>7</v>
      </c>
      <c r="D22" s="12" t="s">
        <v>113</v>
      </c>
      <c r="E22" s="3" t="s">
        <v>281</v>
      </c>
      <c r="F22" s="3" t="s">
        <v>2</v>
      </c>
      <c r="G22" s="3" t="s">
        <v>487</v>
      </c>
      <c r="H22" s="3" t="s">
        <v>492</v>
      </c>
      <c r="I22" s="3"/>
      <c r="J22" s="3" t="s">
        <v>286</v>
      </c>
      <c r="K22" s="3" t="s">
        <v>8</v>
      </c>
      <c r="L22" s="3" t="s">
        <v>252</v>
      </c>
      <c r="M22" s="3" t="s">
        <v>40</v>
      </c>
      <c r="N22" s="4" t="s">
        <v>26</v>
      </c>
      <c r="O22" s="5">
        <v>44181</v>
      </c>
      <c r="P22" s="29"/>
      <c r="Q22" s="29" t="s">
        <v>495</v>
      </c>
      <c r="R22" s="29" t="s">
        <v>495</v>
      </c>
      <c r="S22" s="29" t="s">
        <v>495</v>
      </c>
      <c r="T22" s="29" t="s">
        <v>495</v>
      </c>
      <c r="U22" s="29" t="s">
        <v>495</v>
      </c>
      <c r="V22" s="29" t="s">
        <v>495</v>
      </c>
      <c r="W22" s="29" t="s">
        <v>495</v>
      </c>
      <c r="X22" s="29" t="s">
        <v>495</v>
      </c>
      <c r="Y22" s="115">
        <f t="shared" si="2"/>
        <v>4.1067761806981518E-2</v>
      </c>
      <c r="Z22" s="115">
        <f t="shared" si="2"/>
        <v>1.0403832991101984</v>
      </c>
      <c r="AA22" s="115">
        <f t="shared" si="2"/>
        <v>2.0396988364134154</v>
      </c>
      <c r="AB22" s="115">
        <f t="shared" si="2"/>
        <v>3.0390143737166326</v>
      </c>
      <c r="AC22" s="115">
        <f t="shared" si="3"/>
        <v>4.0410677618069819</v>
      </c>
      <c r="AD22" s="115">
        <f t="shared" si="3"/>
        <v>5.0403832991101982</v>
      </c>
      <c r="AE22" s="115">
        <f t="shared" si="3"/>
        <v>6.0396988364134154</v>
      </c>
      <c r="AF22" s="115">
        <f t="shared" si="3"/>
        <v>7.0390143737166326</v>
      </c>
      <c r="AG22" s="8">
        <f t="shared" si="1"/>
        <v>3.0390143737166326</v>
      </c>
      <c r="AH22" s="4">
        <f>IF(OR(K22="TAD",K22="NCV",K22="TPMR"),"-",(IF((VLOOKUP(_xlfn.CONCAT(A22,C22),Suivi_valideurs!$A:$E,4,FALSE))=0,"-",(VLOOKUP(_xlfn.CONCAT(A22,C22),Suivi_valideurs!$A:$E,4,FALSE)))))</f>
        <v>18</v>
      </c>
      <c r="AI22" s="23">
        <v>18</v>
      </c>
      <c r="AJ22" s="23" t="s">
        <v>298</v>
      </c>
      <c r="AK22" s="23" t="s">
        <v>307</v>
      </c>
      <c r="AL22" s="9" t="s">
        <v>306</v>
      </c>
      <c r="AM22" s="9" t="s">
        <v>305</v>
      </c>
      <c r="AN22" s="9" t="s">
        <v>304</v>
      </c>
      <c r="AO22" s="9" t="s">
        <v>303</v>
      </c>
      <c r="AP22" s="20">
        <v>6</v>
      </c>
      <c r="AQ22" s="20" t="s">
        <v>248</v>
      </c>
      <c r="AR22" s="20" t="s">
        <v>302</v>
      </c>
      <c r="AS22" s="20" t="s">
        <v>298</v>
      </c>
      <c r="AT22" s="20" t="s">
        <v>299</v>
      </c>
      <c r="AU22" s="20" t="s">
        <v>299</v>
      </c>
      <c r="AV22" s="20" t="s">
        <v>299</v>
      </c>
      <c r="AW22" s="20" t="s">
        <v>299</v>
      </c>
      <c r="AX22" s="20" t="s">
        <v>299</v>
      </c>
      <c r="AY22" s="20" t="s">
        <v>299</v>
      </c>
      <c r="AZ22" s="20" t="s">
        <v>298</v>
      </c>
      <c r="BA22" s="20" t="s">
        <v>298</v>
      </c>
      <c r="BB22" s="20" t="s">
        <v>298</v>
      </c>
      <c r="BC22" s="20" t="s">
        <v>298</v>
      </c>
      <c r="BD22" s="20" t="s">
        <v>298</v>
      </c>
      <c r="BE22" s="20" t="e">
        <f>VLOOKUP(A22,#REF!,20,FALSE)</f>
        <v>#REF!</v>
      </c>
      <c r="BF22" s="20" t="e">
        <f>VLOOKUP(A22,#REF!,22,FALSE)</f>
        <v>#REF!</v>
      </c>
      <c r="BG22" s="60"/>
      <c r="BH22" s="60"/>
      <c r="BI22" s="60"/>
      <c r="BJ22" s="60"/>
      <c r="BK22" s="60"/>
    </row>
    <row r="23" spans="1:63" ht="19.5" customHeight="1" x14ac:dyDescent="0.25">
      <c r="A23" s="3">
        <v>19</v>
      </c>
      <c r="B23" s="3">
        <v>19</v>
      </c>
      <c r="C23" s="3" t="s">
        <v>7</v>
      </c>
      <c r="D23" s="12" t="s">
        <v>113</v>
      </c>
      <c r="E23" s="3" t="s">
        <v>281</v>
      </c>
      <c r="F23" s="3" t="s">
        <v>2</v>
      </c>
      <c r="G23" s="3" t="s">
        <v>487</v>
      </c>
      <c r="H23" s="3" t="s">
        <v>492</v>
      </c>
      <c r="I23" s="3"/>
      <c r="J23" s="3" t="s">
        <v>286</v>
      </c>
      <c r="K23" s="3" t="s">
        <v>8</v>
      </c>
      <c r="L23" s="3" t="s">
        <v>252</v>
      </c>
      <c r="M23" s="3" t="s">
        <v>40</v>
      </c>
      <c r="N23" s="4" t="s">
        <v>27</v>
      </c>
      <c r="O23" s="5">
        <v>44181</v>
      </c>
      <c r="P23" s="29"/>
      <c r="Q23" s="29" t="s">
        <v>495</v>
      </c>
      <c r="R23" s="29" t="s">
        <v>495</v>
      </c>
      <c r="S23" s="29" t="s">
        <v>495</v>
      </c>
      <c r="T23" s="29" t="s">
        <v>495</v>
      </c>
      <c r="U23" s="29" t="s">
        <v>495</v>
      </c>
      <c r="V23" s="29" t="s">
        <v>495</v>
      </c>
      <c r="W23" s="29" t="s">
        <v>495</v>
      </c>
      <c r="X23" s="29" t="s">
        <v>495</v>
      </c>
      <c r="Y23" s="115">
        <f t="shared" si="2"/>
        <v>4.1067761806981518E-2</v>
      </c>
      <c r="Z23" s="115">
        <f t="shared" si="2"/>
        <v>1.0403832991101984</v>
      </c>
      <c r="AA23" s="115">
        <f t="shared" si="2"/>
        <v>2.0396988364134154</v>
      </c>
      <c r="AB23" s="115">
        <f t="shared" si="2"/>
        <v>3.0390143737166326</v>
      </c>
      <c r="AC23" s="115">
        <f t="shared" si="3"/>
        <v>4.0410677618069819</v>
      </c>
      <c r="AD23" s="115">
        <f t="shared" si="3"/>
        <v>5.0403832991101982</v>
      </c>
      <c r="AE23" s="115">
        <f t="shared" si="3"/>
        <v>6.0396988364134154</v>
      </c>
      <c r="AF23" s="115">
        <f t="shared" si="3"/>
        <v>7.0390143737166326</v>
      </c>
      <c r="AG23" s="8">
        <f t="shared" si="1"/>
        <v>3.0390143737166326</v>
      </c>
      <c r="AH23" s="4">
        <f>IF(OR(K23="TAD",K23="NCV",K23="TPMR"),"-",(IF((VLOOKUP(_xlfn.CONCAT(A23,C23),Suivi_valideurs!$A:$E,4,FALSE))=0,"-",(VLOOKUP(_xlfn.CONCAT(A23,C23),Suivi_valideurs!$A:$E,4,FALSE)))))</f>
        <v>19</v>
      </c>
      <c r="AI23" s="23">
        <v>19</v>
      </c>
      <c r="AJ23" s="23" t="s">
        <v>298</v>
      </c>
      <c r="AK23" s="23" t="s">
        <v>307</v>
      </c>
      <c r="AL23" s="9" t="s">
        <v>306</v>
      </c>
      <c r="AM23" s="9" t="s">
        <v>305</v>
      </c>
      <c r="AN23" s="9" t="s">
        <v>304</v>
      </c>
      <c r="AO23" s="9" t="s">
        <v>303</v>
      </c>
      <c r="AP23" s="20">
        <v>6</v>
      </c>
      <c r="AQ23" s="20" t="s">
        <v>248</v>
      </c>
      <c r="AR23" s="20" t="s">
        <v>302</v>
      </c>
      <c r="AS23" s="20" t="s">
        <v>298</v>
      </c>
      <c r="AT23" s="20" t="s">
        <v>299</v>
      </c>
      <c r="AU23" s="20" t="s">
        <v>299</v>
      </c>
      <c r="AV23" s="20" t="s">
        <v>299</v>
      </c>
      <c r="AW23" s="20" t="s">
        <v>299</v>
      </c>
      <c r="AX23" s="20" t="s">
        <v>299</v>
      </c>
      <c r="AY23" s="20" t="s">
        <v>299</v>
      </c>
      <c r="AZ23" s="20" t="s">
        <v>299</v>
      </c>
      <c r="BA23" s="20" t="s">
        <v>298</v>
      </c>
      <c r="BB23" s="20" t="s">
        <v>298</v>
      </c>
      <c r="BC23" s="20" t="s">
        <v>298</v>
      </c>
      <c r="BD23" s="20" t="s">
        <v>298</v>
      </c>
      <c r="BE23" s="20" t="e">
        <f>VLOOKUP(A23,#REF!,20,FALSE)</f>
        <v>#REF!</v>
      </c>
      <c r="BF23" s="20" t="e">
        <f>VLOOKUP(A23,#REF!,22,FALSE)</f>
        <v>#REF!</v>
      </c>
      <c r="BG23" s="60"/>
      <c r="BH23" s="60"/>
      <c r="BI23" s="60"/>
      <c r="BJ23" s="60"/>
      <c r="BK23" s="60"/>
    </row>
    <row r="24" spans="1:63" ht="19.5" customHeight="1" x14ac:dyDescent="0.25">
      <c r="A24" s="3">
        <v>20</v>
      </c>
      <c r="B24" s="3">
        <v>20</v>
      </c>
      <c r="C24" s="3" t="s">
        <v>7</v>
      </c>
      <c r="D24" s="12" t="s">
        <v>113</v>
      </c>
      <c r="E24" s="3" t="s">
        <v>281</v>
      </c>
      <c r="F24" s="3" t="s">
        <v>2</v>
      </c>
      <c r="G24" s="3" t="s">
        <v>487</v>
      </c>
      <c r="H24" s="3" t="s">
        <v>492</v>
      </c>
      <c r="I24" s="3"/>
      <c r="J24" s="3" t="s">
        <v>286</v>
      </c>
      <c r="K24" s="3" t="s">
        <v>8</v>
      </c>
      <c r="L24" s="3" t="s">
        <v>252</v>
      </c>
      <c r="M24" s="3" t="s">
        <v>40</v>
      </c>
      <c r="N24" s="4" t="s">
        <v>28</v>
      </c>
      <c r="O24" s="5">
        <v>44188</v>
      </c>
      <c r="P24" s="29"/>
      <c r="Q24" s="123" t="s">
        <v>496</v>
      </c>
      <c r="R24" s="123" t="s">
        <v>496</v>
      </c>
      <c r="S24" s="123" t="s">
        <v>496</v>
      </c>
      <c r="T24" s="123" t="s">
        <v>496</v>
      </c>
      <c r="U24" s="123" t="s">
        <v>496</v>
      </c>
      <c r="V24" s="123" t="s">
        <v>496</v>
      </c>
      <c r="W24" s="123" t="s">
        <v>496</v>
      </c>
      <c r="X24" s="123" t="s">
        <v>496</v>
      </c>
      <c r="Y24" s="119">
        <f t="shared" si="2"/>
        <v>2.190280629705681E-2</v>
      </c>
      <c r="Z24" s="119">
        <f t="shared" si="2"/>
        <v>1.0212183436002737</v>
      </c>
      <c r="AA24" s="119">
        <f t="shared" si="2"/>
        <v>2.020533880903491</v>
      </c>
      <c r="AB24" s="119">
        <f t="shared" si="2"/>
        <v>3.0198494182067077</v>
      </c>
      <c r="AC24" s="119">
        <f t="shared" si="3"/>
        <v>4.0219028062970565</v>
      </c>
      <c r="AD24" s="119">
        <f t="shared" si="3"/>
        <v>5.0212183436002737</v>
      </c>
      <c r="AE24" s="119">
        <f t="shared" si="3"/>
        <v>6.020533880903491</v>
      </c>
      <c r="AF24" s="119">
        <f t="shared" si="3"/>
        <v>7.0198494182067082</v>
      </c>
      <c r="AG24" s="8">
        <f t="shared" si="1"/>
        <v>3.0198494182067077</v>
      </c>
      <c r="AH24" s="4">
        <f>IF(OR(K24="TAD",K24="NCV",K24="TPMR"),"-",(IF((VLOOKUP(_xlfn.CONCAT(A24,C24),Suivi_valideurs!$A:$E,4,FALSE))=0,"-",(VLOOKUP(_xlfn.CONCAT(A24,C24),Suivi_valideurs!$A:$E,4,FALSE)))))</f>
        <v>20</v>
      </c>
      <c r="AI24" s="23">
        <v>20</v>
      </c>
      <c r="AJ24" s="23" t="s">
        <v>298</v>
      </c>
      <c r="AK24" s="23" t="s">
        <v>307</v>
      </c>
      <c r="AL24" s="9" t="s">
        <v>306</v>
      </c>
      <c r="AM24" s="9" t="s">
        <v>305</v>
      </c>
      <c r="AN24" s="9" t="s">
        <v>304</v>
      </c>
      <c r="AO24" s="9" t="s">
        <v>303</v>
      </c>
      <c r="AP24" s="20">
        <v>6</v>
      </c>
      <c r="AQ24" s="20" t="s">
        <v>248</v>
      </c>
      <c r="AR24" s="20" t="s">
        <v>302</v>
      </c>
      <c r="AS24" s="20" t="s">
        <v>298</v>
      </c>
      <c r="AT24" s="20" t="s">
        <v>299</v>
      </c>
      <c r="AU24" s="20" t="s">
        <v>299</v>
      </c>
      <c r="AV24" s="20" t="s">
        <v>299</v>
      </c>
      <c r="AW24" s="20" t="s">
        <v>299</v>
      </c>
      <c r="AX24" s="20" t="s">
        <v>299</v>
      </c>
      <c r="AY24" s="20" t="s">
        <v>299</v>
      </c>
      <c r="AZ24" s="20" t="s">
        <v>298</v>
      </c>
      <c r="BA24" s="20" t="s">
        <v>298</v>
      </c>
      <c r="BB24" s="20" t="s">
        <v>298</v>
      </c>
      <c r="BC24" s="20" t="s">
        <v>298</v>
      </c>
      <c r="BD24" s="20" t="s">
        <v>298</v>
      </c>
      <c r="BE24" s="20" t="e">
        <f>VLOOKUP(A24,#REF!,20,FALSE)</f>
        <v>#REF!</v>
      </c>
      <c r="BF24" s="20" t="e">
        <f>VLOOKUP(A24,#REF!,22,FALSE)</f>
        <v>#REF!</v>
      </c>
      <c r="BG24" s="60"/>
      <c r="BH24" s="60"/>
      <c r="BI24" s="60"/>
      <c r="BJ24" s="60"/>
      <c r="BK24" s="60"/>
    </row>
    <row r="25" spans="1:63" ht="19.5" customHeight="1" x14ac:dyDescent="0.25">
      <c r="A25" s="14">
        <v>26</v>
      </c>
      <c r="B25" s="14">
        <v>26</v>
      </c>
      <c r="C25" s="13" t="s">
        <v>29</v>
      </c>
      <c r="D25" s="6" t="s">
        <v>114</v>
      </c>
      <c r="E25" s="73"/>
      <c r="F25" s="73"/>
      <c r="G25" s="73"/>
      <c r="H25" s="73"/>
      <c r="I25" s="73"/>
      <c r="J25" s="73"/>
      <c r="K25" s="73"/>
      <c r="L25" s="74" t="s">
        <v>9</v>
      </c>
      <c r="M25" s="74" t="s">
        <v>32</v>
      </c>
      <c r="N25" s="74" t="s">
        <v>107</v>
      </c>
      <c r="O25" s="75">
        <v>38848</v>
      </c>
      <c r="P25" s="79" t="s">
        <v>106</v>
      </c>
      <c r="Q25" s="79" t="s">
        <v>114</v>
      </c>
      <c r="R25" s="79" t="s">
        <v>114</v>
      </c>
      <c r="S25" s="79" t="s">
        <v>114</v>
      </c>
      <c r="T25" s="79" t="s">
        <v>114</v>
      </c>
      <c r="U25" s="79" t="s">
        <v>114</v>
      </c>
      <c r="V25" s="79" t="s">
        <v>114</v>
      </c>
      <c r="W25" s="79" t="s">
        <v>114</v>
      </c>
      <c r="X25" s="79" t="s">
        <v>114</v>
      </c>
      <c r="Y25" s="122"/>
      <c r="Z25" s="122"/>
      <c r="AA25" s="122"/>
      <c r="AB25" s="122"/>
      <c r="AC25" s="122"/>
      <c r="AD25" s="122"/>
      <c r="AE25" s="122"/>
      <c r="AF25" s="122"/>
      <c r="AG25" s="76" t="e">
        <f t="shared" si="1"/>
        <v>#VALUE!</v>
      </c>
      <c r="AH25" s="4" t="e">
        <f>IF(OR(K25="TAD",K25="NCV",K25="TPMR"),"-",(IF((VLOOKUP(_xlfn.CONCAT(A25,C25),Suivi_valideurs!$A:$E,4,FALSE))=0,"-",(VLOOKUP(_xlfn.CONCAT(A25,C25),Suivi_valideurs!$A:$E,4,FALSE)))))</f>
        <v>#N/A</v>
      </c>
      <c r="AI25" s="77"/>
      <c r="AJ25" s="77"/>
      <c r="AK25" s="77"/>
      <c r="AL25" s="78"/>
      <c r="AM25" s="78"/>
      <c r="AN25" s="78"/>
      <c r="AO25" s="78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90"/>
      <c r="BH25" s="90"/>
      <c r="BI25" s="90"/>
      <c r="BJ25" s="60"/>
      <c r="BK25" s="60"/>
    </row>
    <row r="26" spans="1:63" ht="19.5" customHeight="1" x14ac:dyDescent="0.25">
      <c r="A26" s="14">
        <v>31</v>
      </c>
      <c r="B26" s="14">
        <v>31</v>
      </c>
      <c r="C26" s="13" t="s">
        <v>29</v>
      </c>
      <c r="D26" s="6" t="s">
        <v>114</v>
      </c>
      <c r="E26" s="73"/>
      <c r="F26" s="73"/>
      <c r="G26" s="73"/>
      <c r="H26" s="73"/>
      <c r="I26" s="73"/>
      <c r="J26" s="73"/>
      <c r="K26" s="73"/>
      <c r="L26" s="74" t="s">
        <v>9</v>
      </c>
      <c r="M26" s="74" t="s">
        <v>32</v>
      </c>
      <c r="N26" s="74" t="s">
        <v>108</v>
      </c>
      <c r="O26" s="75">
        <v>42244</v>
      </c>
      <c r="P26" s="79" t="s">
        <v>106</v>
      </c>
      <c r="Q26" s="79" t="s">
        <v>114</v>
      </c>
      <c r="R26" s="79" t="s">
        <v>114</v>
      </c>
      <c r="S26" s="79" t="s">
        <v>114</v>
      </c>
      <c r="T26" s="79" t="s">
        <v>114</v>
      </c>
      <c r="U26" s="79" t="s">
        <v>114</v>
      </c>
      <c r="V26" s="79" t="s">
        <v>114</v>
      </c>
      <c r="W26" s="79" t="s">
        <v>114</v>
      </c>
      <c r="X26" s="79" t="s">
        <v>114</v>
      </c>
      <c r="Y26" s="122"/>
      <c r="Z26" s="122"/>
      <c r="AA26" s="122"/>
      <c r="AB26" s="122"/>
      <c r="AC26" s="122"/>
      <c r="AD26" s="122"/>
      <c r="AE26" s="122"/>
      <c r="AF26" s="122"/>
      <c r="AG26" s="76" t="e">
        <f t="shared" si="1"/>
        <v>#VALUE!</v>
      </c>
      <c r="AH26" s="4" t="e">
        <f>IF(OR(K26="TAD",K26="NCV",K26="TPMR"),"-",(IF((VLOOKUP(_xlfn.CONCAT(A26,C26),Suivi_valideurs!$A:$E,4,FALSE))=0,"-",(VLOOKUP(_xlfn.CONCAT(A26,C26),Suivi_valideurs!$A:$E,4,FALSE)))))</f>
        <v>#N/A</v>
      </c>
      <c r="AI26" s="77"/>
      <c r="AJ26" s="77"/>
      <c r="AK26" s="77"/>
      <c r="AL26" s="78"/>
      <c r="AM26" s="78"/>
      <c r="AN26" s="78"/>
      <c r="AO26" s="78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90"/>
      <c r="BH26" s="90"/>
      <c r="BI26" s="90"/>
      <c r="BJ26" s="60"/>
      <c r="BK26" s="60"/>
    </row>
    <row r="27" spans="1:63" ht="19.5" customHeight="1" x14ac:dyDescent="0.25">
      <c r="A27" s="3">
        <v>33</v>
      </c>
      <c r="B27" s="4">
        <v>33</v>
      </c>
      <c r="C27" s="4" t="s">
        <v>29</v>
      </c>
      <c r="D27" s="12" t="s">
        <v>113</v>
      </c>
      <c r="E27" s="3" t="s">
        <v>283</v>
      </c>
      <c r="F27" s="3" t="s">
        <v>2</v>
      </c>
      <c r="G27" s="3" t="s">
        <v>487</v>
      </c>
      <c r="H27" s="3" t="s">
        <v>466</v>
      </c>
      <c r="I27" s="3"/>
      <c r="J27" s="3" t="s">
        <v>285</v>
      </c>
      <c r="K27" s="4" t="s">
        <v>262</v>
      </c>
      <c r="L27" s="4" t="s">
        <v>35</v>
      </c>
      <c r="M27" s="3" t="s">
        <v>96</v>
      </c>
      <c r="N27" s="4" t="s">
        <v>95</v>
      </c>
      <c r="O27" s="5">
        <v>44071</v>
      </c>
      <c r="P27" s="29"/>
      <c r="Q27" s="29" t="s">
        <v>495</v>
      </c>
      <c r="R27" s="29" t="s">
        <v>495</v>
      </c>
      <c r="S27" s="29" t="s">
        <v>495</v>
      </c>
      <c r="T27" s="29" t="s">
        <v>495</v>
      </c>
      <c r="U27" s="29" t="s">
        <v>495</v>
      </c>
      <c r="V27" s="29" t="s">
        <v>495</v>
      </c>
      <c r="W27" s="29" t="s">
        <v>495</v>
      </c>
      <c r="X27" s="29" t="s">
        <v>495</v>
      </c>
      <c r="Y27" s="115">
        <f t="shared" ref="Y27:AF29" si="4">(Y$4-$O27)/365.25</f>
        <v>0.34223134839151265</v>
      </c>
      <c r="Z27" s="115">
        <f t="shared" si="4"/>
        <v>1.3415468856947297</v>
      </c>
      <c r="AA27" s="115">
        <f t="shared" si="4"/>
        <v>2.3408624229979464</v>
      </c>
      <c r="AB27" s="115">
        <f t="shared" si="4"/>
        <v>3.3401779603011637</v>
      </c>
      <c r="AC27" s="115">
        <f t="shared" si="4"/>
        <v>4.3422313483915129</v>
      </c>
      <c r="AD27" s="115">
        <f t="shared" si="4"/>
        <v>5.3415468856947292</v>
      </c>
      <c r="AE27" s="115">
        <f t="shared" si="4"/>
        <v>6.3408624229979464</v>
      </c>
      <c r="AF27" s="115">
        <f t="shared" si="4"/>
        <v>7.3401779603011637</v>
      </c>
      <c r="AG27" s="8">
        <f t="shared" si="1"/>
        <v>3.3401779603011637</v>
      </c>
      <c r="AH27" s="4" t="str">
        <f>IF(OR(K27="TAD",K27="NCV",K27="TPMR"),"-",(IF((VLOOKUP(_xlfn.CONCAT(A27,C27),Suivi_valideurs!$A:$E,4,FALSE))=0,"-",(VLOOKUP(_xlfn.CONCAT(A27,C27),Suivi_valideurs!$A:$E,4,FALSE)))))</f>
        <v>-</v>
      </c>
      <c r="AI27" s="23"/>
      <c r="AJ27" s="23"/>
      <c r="AK27" s="23"/>
      <c r="AL27" s="9"/>
      <c r="AM27" s="9"/>
      <c r="AN27" s="9"/>
      <c r="AO27" s="9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 t="e">
        <f>VLOOKUP(A27,#REF!,20,FALSE)</f>
        <v>#REF!</v>
      </c>
      <c r="BF27" s="20" t="e">
        <f>VLOOKUP(A27,#REF!,22,FALSE)</f>
        <v>#REF!</v>
      </c>
      <c r="BG27" s="60"/>
      <c r="BH27" s="60"/>
      <c r="BI27" s="60"/>
      <c r="BJ27" s="60"/>
      <c r="BK27" s="60"/>
    </row>
    <row r="28" spans="1:63" ht="19.5" customHeight="1" x14ac:dyDescent="0.25">
      <c r="A28" s="3">
        <v>34</v>
      </c>
      <c r="B28" s="4">
        <v>34</v>
      </c>
      <c r="C28" s="4" t="s">
        <v>29</v>
      </c>
      <c r="D28" s="12" t="s">
        <v>113</v>
      </c>
      <c r="E28" s="3" t="s">
        <v>283</v>
      </c>
      <c r="F28" s="3" t="s">
        <v>2</v>
      </c>
      <c r="G28" s="3" t="s">
        <v>487</v>
      </c>
      <c r="H28" s="3" t="s">
        <v>466</v>
      </c>
      <c r="I28" s="3"/>
      <c r="J28" s="3" t="s">
        <v>285</v>
      </c>
      <c r="K28" s="4" t="s">
        <v>261</v>
      </c>
      <c r="L28" s="4" t="s">
        <v>35</v>
      </c>
      <c r="M28" s="3" t="s">
        <v>97</v>
      </c>
      <c r="N28" s="4" t="s">
        <v>36</v>
      </c>
      <c r="O28" s="5">
        <v>44172</v>
      </c>
      <c r="P28" s="29"/>
      <c r="Q28" s="29" t="s">
        <v>495</v>
      </c>
      <c r="R28" s="29" t="s">
        <v>495</v>
      </c>
      <c r="S28" s="29" t="s">
        <v>495</v>
      </c>
      <c r="T28" s="29" t="s">
        <v>495</v>
      </c>
      <c r="U28" s="29" t="s">
        <v>495</v>
      </c>
      <c r="V28" s="29" t="s">
        <v>495</v>
      </c>
      <c r="W28" s="29" t="s">
        <v>495</v>
      </c>
      <c r="X28" s="29" t="s">
        <v>495</v>
      </c>
      <c r="Y28" s="115">
        <f t="shared" si="4"/>
        <v>6.5708418891170434E-2</v>
      </c>
      <c r="Z28" s="115">
        <f t="shared" si="4"/>
        <v>1.0650239561943875</v>
      </c>
      <c r="AA28" s="115">
        <f t="shared" si="4"/>
        <v>2.0643394934976045</v>
      </c>
      <c r="AB28" s="115">
        <f t="shared" si="4"/>
        <v>3.0636550308008212</v>
      </c>
      <c r="AC28" s="115">
        <f t="shared" si="4"/>
        <v>4.0657084188911705</v>
      </c>
      <c r="AD28" s="115">
        <f t="shared" si="4"/>
        <v>5.0650239561943877</v>
      </c>
      <c r="AE28" s="115">
        <f t="shared" si="4"/>
        <v>6.064339493497604</v>
      </c>
      <c r="AF28" s="115">
        <f t="shared" si="4"/>
        <v>7.0636550308008212</v>
      </c>
      <c r="AG28" s="8">
        <f t="shared" si="1"/>
        <v>3.0636550308008212</v>
      </c>
      <c r="AH28" s="4" t="str">
        <f>IF(OR(K28="TAD",K28="NCV",K28="TPMR"),"-",(IF((VLOOKUP(_xlfn.CONCAT(A28,C28),Suivi_valideurs!$A:$E,4,FALSE))=0,"-",(VLOOKUP(_xlfn.CONCAT(A28,C28),Suivi_valideurs!$A:$E,4,FALSE)))))</f>
        <v>-</v>
      </c>
      <c r="AI28" s="23"/>
      <c r="AJ28" s="23"/>
      <c r="AK28" s="23"/>
      <c r="AL28" s="9"/>
      <c r="AM28" s="9"/>
      <c r="AN28" s="9"/>
      <c r="AO28" s="9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 t="e">
        <f>VLOOKUP(A28,#REF!,20,FALSE)</f>
        <v>#REF!</v>
      </c>
      <c r="BF28" s="20" t="e">
        <f>VLOOKUP(A28,#REF!,22,FALSE)</f>
        <v>#REF!</v>
      </c>
      <c r="BG28" s="60"/>
      <c r="BH28" s="60"/>
      <c r="BI28" s="60"/>
      <c r="BJ28" s="60"/>
      <c r="BK28" s="60"/>
    </row>
    <row r="29" spans="1:63" ht="19.5" customHeight="1" x14ac:dyDescent="0.25">
      <c r="A29" s="91">
        <v>38</v>
      </c>
      <c r="B29" s="91">
        <v>38</v>
      </c>
      <c r="C29" s="91" t="s">
        <v>29</v>
      </c>
      <c r="D29" s="12" t="s">
        <v>113</v>
      </c>
      <c r="E29" s="91" t="s">
        <v>283</v>
      </c>
      <c r="F29" s="3" t="s">
        <v>2</v>
      </c>
      <c r="G29" s="91" t="s">
        <v>487</v>
      </c>
      <c r="H29" s="91" t="s">
        <v>466</v>
      </c>
      <c r="I29" s="91"/>
      <c r="J29" s="91" t="s">
        <v>456</v>
      </c>
      <c r="K29" s="20" t="s">
        <v>30</v>
      </c>
      <c r="L29" s="20" t="s">
        <v>252</v>
      </c>
      <c r="M29" s="20" t="s">
        <v>40</v>
      </c>
      <c r="N29" s="20"/>
      <c r="O29" s="92" t="s">
        <v>632</v>
      </c>
      <c r="P29" s="128"/>
      <c r="Q29" s="126" t="s">
        <v>502</v>
      </c>
      <c r="R29" s="126" t="s">
        <v>502</v>
      </c>
      <c r="S29" s="126" t="s">
        <v>502</v>
      </c>
      <c r="T29" s="126" t="s">
        <v>502</v>
      </c>
      <c r="U29" s="29" t="s">
        <v>495</v>
      </c>
      <c r="V29" s="29" t="s">
        <v>495</v>
      </c>
      <c r="W29" s="29" t="s">
        <v>495</v>
      </c>
      <c r="X29" s="29" t="s">
        <v>495</v>
      </c>
      <c r="Y29" s="115" t="e">
        <f t="shared" si="4"/>
        <v>#VALUE!</v>
      </c>
      <c r="Z29" s="115" t="e">
        <f t="shared" si="4"/>
        <v>#VALUE!</v>
      </c>
      <c r="AA29" s="115" t="e">
        <f t="shared" si="4"/>
        <v>#VALUE!</v>
      </c>
      <c r="AB29" s="115" t="e">
        <f t="shared" si="4"/>
        <v>#VALUE!</v>
      </c>
      <c r="AC29" s="115" t="e">
        <f t="shared" si="4"/>
        <v>#VALUE!</v>
      </c>
      <c r="AD29" s="115" t="e">
        <f t="shared" si="4"/>
        <v>#VALUE!</v>
      </c>
      <c r="AE29" s="115" t="e">
        <f t="shared" si="4"/>
        <v>#VALUE!</v>
      </c>
      <c r="AF29" s="115" t="e">
        <f t="shared" si="4"/>
        <v>#VALUE!</v>
      </c>
      <c r="AG29" s="8" t="e">
        <f t="shared" ref="AG29" si="5">IF(D29="Réformé",((P29-O29)/365.25),(IF(D29="Non-utilisé","-",((AG$1-O29)/365.25))))</f>
        <v>#VALUE!</v>
      </c>
      <c r="AH29" s="4">
        <v>38</v>
      </c>
      <c r="AI29" s="23"/>
      <c r="AJ29" s="4" t="s">
        <v>298</v>
      </c>
      <c r="AK29" s="4" t="s">
        <v>248</v>
      </c>
      <c r="AL29" s="23" t="s">
        <v>306</v>
      </c>
      <c r="AM29" s="23" t="s">
        <v>305</v>
      </c>
      <c r="AN29" s="23" t="s">
        <v>458</v>
      </c>
      <c r="AO29" s="23" t="s">
        <v>303</v>
      </c>
      <c r="AP29" s="20">
        <v>6</v>
      </c>
      <c r="AQ29" s="23" t="s">
        <v>248</v>
      </c>
      <c r="AR29" s="23" t="s">
        <v>302</v>
      </c>
      <c r="AS29" s="20" t="s">
        <v>298</v>
      </c>
      <c r="AT29" s="20" t="s">
        <v>299</v>
      </c>
      <c r="AU29" s="20" t="s">
        <v>299</v>
      </c>
      <c r="AV29" s="20"/>
      <c r="AW29" s="20"/>
      <c r="AX29" s="20"/>
      <c r="AY29" s="20"/>
      <c r="AZ29" s="20"/>
      <c r="BA29" s="20"/>
      <c r="BB29" s="20"/>
      <c r="BC29" s="20"/>
      <c r="BD29" s="120"/>
      <c r="BE29" s="20" t="e">
        <f>VLOOKUP(A29,#REF!,20,FALSE)</f>
        <v>#REF!</v>
      </c>
      <c r="BF29" s="20" t="e">
        <f>VLOOKUP(A29,#REF!,22,FALSE)</f>
        <v>#REF!</v>
      </c>
      <c r="BG29" s="9"/>
      <c r="BH29" s="9"/>
      <c r="BI29" s="63"/>
      <c r="BJ29" s="9"/>
      <c r="BK29" s="9"/>
    </row>
    <row r="30" spans="1:63" ht="19.5" customHeight="1" x14ac:dyDescent="0.25">
      <c r="A30" s="91">
        <v>37</v>
      </c>
      <c r="B30" s="91">
        <v>37</v>
      </c>
      <c r="C30" s="91" t="s">
        <v>29</v>
      </c>
      <c r="D30" s="12" t="s">
        <v>113</v>
      </c>
      <c r="E30" s="91" t="s">
        <v>283</v>
      </c>
      <c r="F30" s="3" t="s">
        <v>2</v>
      </c>
      <c r="G30" s="91" t="s">
        <v>487</v>
      </c>
      <c r="H30" s="91" t="s">
        <v>466</v>
      </c>
      <c r="I30" s="91"/>
      <c r="J30" s="91" t="s">
        <v>456</v>
      </c>
      <c r="K30" s="20" t="s">
        <v>30</v>
      </c>
      <c r="L30" s="20" t="s">
        <v>252</v>
      </c>
      <c r="M30" s="20" t="s">
        <v>40</v>
      </c>
      <c r="N30" s="20" t="s">
        <v>455</v>
      </c>
      <c r="O30" s="92" t="s">
        <v>461</v>
      </c>
      <c r="P30" s="128"/>
      <c r="Q30" s="126" t="s">
        <v>502</v>
      </c>
      <c r="R30" s="126" t="s">
        <v>502</v>
      </c>
      <c r="S30" s="126" t="s">
        <v>502</v>
      </c>
      <c r="T30" s="29" t="s">
        <v>495</v>
      </c>
      <c r="U30" s="29" t="s">
        <v>495</v>
      </c>
      <c r="V30" s="29" t="s">
        <v>495</v>
      </c>
      <c r="W30" s="29" t="s">
        <v>495</v>
      </c>
      <c r="X30" s="29" t="s">
        <v>495</v>
      </c>
      <c r="Y30" s="122"/>
      <c r="Z30" s="122"/>
      <c r="AA30" s="122"/>
      <c r="AB30" s="115">
        <f t="shared" ref="AB30:AF33" si="6">(AB$4-$O30)/365.25</f>
        <v>0.9117043121149897</v>
      </c>
      <c r="AC30" s="115">
        <f t="shared" si="6"/>
        <v>1.9137577002053388</v>
      </c>
      <c r="AD30" s="115">
        <f t="shared" si="6"/>
        <v>2.9130732375085557</v>
      </c>
      <c r="AE30" s="115">
        <f t="shared" si="6"/>
        <v>3.9123887748117729</v>
      </c>
      <c r="AF30" s="115">
        <f t="shared" si="6"/>
        <v>4.9117043121149901</v>
      </c>
      <c r="AG30" s="8">
        <f t="shared" si="1"/>
        <v>0.9117043121149897</v>
      </c>
      <c r="AH30" s="4">
        <f>IF(OR(K30="TAD",K30="NCV",K30="TPMR"),"-",(IF((VLOOKUP(_xlfn.CONCAT(A30,C30),Suivi_valideurs!$A:$E,4,FALSE))=0,"-",(VLOOKUP(_xlfn.CONCAT(A30,C30),Suivi_valideurs!$A:$E,4,FALSE)))))</f>
        <v>37</v>
      </c>
      <c r="AI30" s="23">
        <v>47</v>
      </c>
      <c r="AJ30" s="4" t="s">
        <v>298</v>
      </c>
      <c r="AK30" s="4" t="s">
        <v>248</v>
      </c>
      <c r="AL30" s="23" t="s">
        <v>306</v>
      </c>
      <c r="AM30" s="23" t="s">
        <v>305</v>
      </c>
      <c r="AN30" s="23" t="s">
        <v>458</v>
      </c>
      <c r="AO30" s="23" t="s">
        <v>303</v>
      </c>
      <c r="AP30" s="20">
        <v>6</v>
      </c>
      <c r="AQ30" s="23" t="s">
        <v>248</v>
      </c>
      <c r="AR30" s="23" t="s">
        <v>302</v>
      </c>
      <c r="AS30" s="20" t="s">
        <v>298</v>
      </c>
      <c r="AT30" s="20" t="s">
        <v>299</v>
      </c>
      <c r="AU30" s="20" t="s">
        <v>299</v>
      </c>
      <c r="AV30" s="20" t="s">
        <v>299</v>
      </c>
      <c r="AW30" s="20" t="s">
        <v>299</v>
      </c>
      <c r="AX30" s="20" t="s">
        <v>299</v>
      </c>
      <c r="AY30" s="20" t="s">
        <v>299</v>
      </c>
      <c r="AZ30" s="20" t="s">
        <v>298</v>
      </c>
      <c r="BA30" s="93" t="s">
        <v>318</v>
      </c>
      <c r="BB30" s="20" t="s">
        <v>298</v>
      </c>
      <c r="BC30" s="20" t="s">
        <v>298</v>
      </c>
      <c r="BD30" s="120" t="s">
        <v>459</v>
      </c>
      <c r="BE30" s="20" t="e">
        <f>VLOOKUP(A30,#REF!,20,FALSE)</f>
        <v>#REF!</v>
      </c>
      <c r="BF30" s="20" t="e">
        <f>VLOOKUP(A30,#REF!,22,FALSE)</f>
        <v>#REF!</v>
      </c>
      <c r="BG30" s="9"/>
      <c r="BH30" s="9"/>
      <c r="BI30" s="63" t="s">
        <v>469</v>
      </c>
      <c r="BJ30" s="9"/>
      <c r="BK30" s="9"/>
    </row>
    <row r="31" spans="1:63" ht="19.5" customHeight="1" x14ac:dyDescent="0.25">
      <c r="A31" s="4">
        <v>40</v>
      </c>
      <c r="B31" s="4">
        <v>35</v>
      </c>
      <c r="C31" s="4" t="s">
        <v>29</v>
      </c>
      <c r="D31" s="12" t="s">
        <v>113</v>
      </c>
      <c r="E31" s="3" t="s">
        <v>283</v>
      </c>
      <c r="F31" s="3" t="s">
        <v>2</v>
      </c>
      <c r="G31" s="3" t="s">
        <v>487</v>
      </c>
      <c r="H31" s="3" t="s">
        <v>466</v>
      </c>
      <c r="I31" s="3"/>
      <c r="J31" s="3" t="s">
        <v>285</v>
      </c>
      <c r="K31" s="3" t="s">
        <v>30</v>
      </c>
      <c r="L31" s="4" t="s">
        <v>252</v>
      </c>
      <c r="M31" s="32" t="s">
        <v>37</v>
      </c>
      <c r="N31" s="97" t="s">
        <v>38</v>
      </c>
      <c r="O31" s="5">
        <v>44229</v>
      </c>
      <c r="P31" s="29"/>
      <c r="Q31" s="29" t="s">
        <v>495</v>
      </c>
      <c r="R31" s="29" t="s">
        <v>495</v>
      </c>
      <c r="S31" s="29" t="s">
        <v>495</v>
      </c>
      <c r="T31" s="29" t="s">
        <v>495</v>
      </c>
      <c r="U31" s="29" t="s">
        <v>495</v>
      </c>
      <c r="V31" s="29" t="s">
        <v>495</v>
      </c>
      <c r="W31" s="29" t="s">
        <v>495</v>
      </c>
      <c r="X31" s="29" t="s">
        <v>495</v>
      </c>
      <c r="Y31" s="115">
        <f t="shared" ref="Y31:AA33" si="7">(Y$4-$O31)/365.25</f>
        <v>-9.034907597535935E-2</v>
      </c>
      <c r="Z31" s="115">
        <f t="shared" si="7"/>
        <v>0.90896646132785763</v>
      </c>
      <c r="AA31" s="115">
        <f t="shared" si="7"/>
        <v>1.9082819986310746</v>
      </c>
      <c r="AB31" s="115">
        <f t="shared" si="6"/>
        <v>2.9075975359342916</v>
      </c>
      <c r="AC31" s="115">
        <f t="shared" si="6"/>
        <v>3.9096509240246409</v>
      </c>
      <c r="AD31" s="115">
        <f t="shared" si="6"/>
        <v>4.9089664613278572</v>
      </c>
      <c r="AE31" s="115">
        <f t="shared" si="6"/>
        <v>5.9082819986310744</v>
      </c>
      <c r="AF31" s="115">
        <f t="shared" si="6"/>
        <v>6.9075975359342916</v>
      </c>
      <c r="AG31" s="96">
        <f t="shared" si="1"/>
        <v>2.9075975359342916</v>
      </c>
      <c r="AH31" s="4">
        <f>IF(OR(K31="TAD",K31="NCV",K31="TPMR"),"-",(IF((VLOOKUP(_xlfn.CONCAT(A31,C31),Suivi_valideurs!$A:$E,4,FALSE))=0,"-",(VLOOKUP(_xlfn.CONCAT(A31,C31),Suivi_valideurs!$A:$E,4,FALSE)))))</f>
        <v>40</v>
      </c>
      <c r="AI31" s="23">
        <v>41</v>
      </c>
      <c r="AJ31" s="23" t="s">
        <v>298</v>
      </c>
      <c r="AK31" s="23" t="s">
        <v>307</v>
      </c>
      <c r="AL31" s="9" t="s">
        <v>306</v>
      </c>
      <c r="AM31" s="9" t="s">
        <v>341</v>
      </c>
      <c r="AN31" s="9" t="s">
        <v>364</v>
      </c>
      <c r="AO31" s="9" t="s">
        <v>303</v>
      </c>
      <c r="AP31" s="20">
        <v>1</v>
      </c>
      <c r="AQ31" s="20" t="s">
        <v>248</v>
      </c>
      <c r="AR31" s="20" t="s">
        <v>313</v>
      </c>
      <c r="AS31" s="20" t="s">
        <v>298</v>
      </c>
      <c r="AT31" s="20" t="s">
        <v>301</v>
      </c>
      <c r="AU31" s="20" t="s">
        <v>300</v>
      </c>
      <c r="AV31" s="20" t="s">
        <v>298</v>
      </c>
      <c r="AW31" s="20" t="s">
        <v>299</v>
      </c>
      <c r="AX31" s="20" t="s">
        <v>299</v>
      </c>
      <c r="AY31" s="20" t="s">
        <v>299</v>
      </c>
      <c r="AZ31" s="20" t="s">
        <v>298</v>
      </c>
      <c r="BA31" s="20" t="s">
        <v>298</v>
      </c>
      <c r="BB31" s="20" t="s">
        <v>318</v>
      </c>
      <c r="BC31" s="20" t="s">
        <v>298</v>
      </c>
      <c r="BD31" s="121"/>
      <c r="BE31" s="20" t="e">
        <f>VLOOKUP(A31,#REF!,20,FALSE)</f>
        <v>#REF!</v>
      </c>
      <c r="BF31" s="20" t="e">
        <f>VLOOKUP(A31,#REF!,22,FALSE)</f>
        <v>#REF!</v>
      </c>
      <c r="BG31" s="60"/>
      <c r="BH31" s="60"/>
      <c r="BI31" s="63" t="s">
        <v>474</v>
      </c>
      <c r="BJ31" s="60"/>
    </row>
    <row r="32" spans="1:63" ht="19.5" customHeight="1" x14ac:dyDescent="0.25">
      <c r="A32" s="3">
        <v>41</v>
      </c>
      <c r="B32" s="4">
        <v>28</v>
      </c>
      <c r="C32" s="4" t="s">
        <v>29</v>
      </c>
      <c r="D32" s="12" t="s">
        <v>113</v>
      </c>
      <c r="E32" s="3" t="s">
        <v>283</v>
      </c>
      <c r="F32" s="3" t="s">
        <v>483</v>
      </c>
      <c r="G32" s="3" t="s">
        <v>487</v>
      </c>
      <c r="H32" s="3" t="s">
        <v>466</v>
      </c>
      <c r="I32" s="3"/>
      <c r="J32" s="3" t="s">
        <v>285</v>
      </c>
      <c r="K32" s="3" t="s">
        <v>30</v>
      </c>
      <c r="L32" s="4" t="s">
        <v>252</v>
      </c>
      <c r="M32" s="32" t="s">
        <v>253</v>
      </c>
      <c r="N32" s="4" t="s">
        <v>33</v>
      </c>
      <c r="O32" s="5">
        <v>41234</v>
      </c>
      <c r="P32" s="29"/>
      <c r="Q32" s="29" t="s">
        <v>495</v>
      </c>
      <c r="R32" s="29" t="s">
        <v>495</v>
      </c>
      <c r="S32" s="29" t="s">
        <v>495</v>
      </c>
      <c r="T32" s="29" t="s">
        <v>495</v>
      </c>
      <c r="U32" s="29" t="s">
        <v>495</v>
      </c>
      <c r="V32" s="29" t="s">
        <v>495</v>
      </c>
      <c r="W32" s="29" t="s">
        <v>495</v>
      </c>
      <c r="X32" s="123" t="s">
        <v>496</v>
      </c>
      <c r="Y32" s="115">
        <f t="shared" si="7"/>
        <v>8.1095140314852845</v>
      </c>
      <c r="Z32" s="115">
        <f t="shared" si="7"/>
        <v>9.1088295687885008</v>
      </c>
      <c r="AA32" s="115">
        <f t="shared" si="7"/>
        <v>10.108145106091717</v>
      </c>
      <c r="AB32" s="115">
        <f t="shared" si="6"/>
        <v>11.107460643394935</v>
      </c>
      <c r="AC32" s="115">
        <f t="shared" si="6"/>
        <v>12.109514031485284</v>
      </c>
      <c r="AD32" s="115">
        <f t="shared" si="6"/>
        <v>13.108829568788501</v>
      </c>
      <c r="AE32" s="115">
        <f t="shared" si="6"/>
        <v>14.108145106091717</v>
      </c>
      <c r="AF32" s="119">
        <f t="shared" si="6"/>
        <v>15.107460643394935</v>
      </c>
      <c r="AG32" s="8">
        <f t="shared" si="1"/>
        <v>11.107460643394935</v>
      </c>
      <c r="AH32" s="4">
        <f>IF(OR(K32="TAD",K32="NCV",K32="TPMR"),"-",(IF((VLOOKUP(_xlfn.CONCAT(A32,C32),Suivi_valideurs!$A:$E,4,FALSE))=0,"-",(VLOOKUP(_xlfn.CONCAT(A32,C32),Suivi_valideurs!$A:$E,4,FALSE)))))</f>
        <v>41</v>
      </c>
      <c r="AI32" s="23">
        <v>42</v>
      </c>
      <c r="AJ32" s="23" t="s">
        <v>298</v>
      </c>
      <c r="AK32" s="23" t="s">
        <v>334</v>
      </c>
      <c r="AL32" s="9" t="s">
        <v>362</v>
      </c>
      <c r="AM32" s="9" t="s">
        <v>361</v>
      </c>
      <c r="AN32" s="9" t="s">
        <v>361</v>
      </c>
      <c r="AO32" s="9" t="s">
        <v>361</v>
      </c>
      <c r="AP32" s="20" t="s">
        <v>361</v>
      </c>
      <c r="AQ32" s="20" t="s">
        <v>309</v>
      </c>
      <c r="AR32" s="20" t="s">
        <v>308</v>
      </c>
      <c r="AS32" s="20" t="s">
        <v>298</v>
      </c>
      <c r="AT32" s="20" t="s">
        <v>334</v>
      </c>
      <c r="AU32" s="20" t="s">
        <v>333</v>
      </c>
      <c r="AV32" s="20" t="s">
        <v>299</v>
      </c>
      <c r="AW32" s="20" t="s">
        <v>299</v>
      </c>
      <c r="AX32" s="20" t="s">
        <v>299</v>
      </c>
      <c r="AY32" s="20" t="s">
        <v>299</v>
      </c>
      <c r="AZ32" s="20" t="s">
        <v>298</v>
      </c>
      <c r="BA32" s="20" t="s">
        <v>298</v>
      </c>
      <c r="BB32" s="20" t="s">
        <v>298</v>
      </c>
      <c r="BC32" s="20" t="s">
        <v>318</v>
      </c>
      <c r="BD32" s="20"/>
      <c r="BE32" s="20" t="e">
        <f>VLOOKUP(A32,#REF!,20,FALSE)</f>
        <v>#REF!</v>
      </c>
      <c r="BF32" s="20" t="e">
        <f>VLOOKUP(A32,#REF!,22,FALSE)</f>
        <v>#REF!</v>
      </c>
      <c r="BG32" s="60"/>
      <c r="BH32" s="60" t="s">
        <v>475</v>
      </c>
      <c r="BI32" s="60"/>
      <c r="BJ32" s="60" t="s">
        <v>477</v>
      </c>
      <c r="BK32" s="60" t="s">
        <v>363</v>
      </c>
    </row>
    <row r="33" spans="1:63" ht="19.5" customHeight="1" x14ac:dyDescent="0.25">
      <c r="A33" s="3">
        <v>42</v>
      </c>
      <c r="B33" s="4">
        <v>29</v>
      </c>
      <c r="C33" s="4" t="s">
        <v>29</v>
      </c>
      <c r="D33" s="12" t="s">
        <v>113</v>
      </c>
      <c r="E33" s="3" t="s">
        <v>283</v>
      </c>
      <c r="F33" s="3" t="s">
        <v>483</v>
      </c>
      <c r="G33" s="3" t="s">
        <v>487</v>
      </c>
      <c r="H33" s="3" t="s">
        <v>466</v>
      </c>
      <c r="I33" s="3"/>
      <c r="J33" s="3" t="s">
        <v>285</v>
      </c>
      <c r="K33" s="3" t="s">
        <v>30</v>
      </c>
      <c r="L33" s="4" t="s">
        <v>252</v>
      </c>
      <c r="M33" s="32" t="s">
        <v>253</v>
      </c>
      <c r="N33" s="4" t="s">
        <v>34</v>
      </c>
      <c r="O33" s="5">
        <v>41234</v>
      </c>
      <c r="P33" s="29"/>
      <c r="Q33" s="29" t="s">
        <v>495</v>
      </c>
      <c r="R33" s="29" t="s">
        <v>495</v>
      </c>
      <c r="S33" s="29" t="s">
        <v>495</v>
      </c>
      <c r="T33" s="29" t="s">
        <v>495</v>
      </c>
      <c r="U33" s="29" t="s">
        <v>495</v>
      </c>
      <c r="V33" s="29" t="s">
        <v>495</v>
      </c>
      <c r="W33" s="29" t="s">
        <v>495</v>
      </c>
      <c r="X33" s="123" t="s">
        <v>496</v>
      </c>
      <c r="Y33" s="115">
        <f t="shared" si="7"/>
        <v>8.1095140314852845</v>
      </c>
      <c r="Z33" s="115">
        <f t="shared" si="7"/>
        <v>9.1088295687885008</v>
      </c>
      <c r="AA33" s="115">
        <f t="shared" si="7"/>
        <v>10.108145106091717</v>
      </c>
      <c r="AB33" s="115">
        <f t="shared" si="6"/>
        <v>11.107460643394935</v>
      </c>
      <c r="AC33" s="115">
        <f t="shared" si="6"/>
        <v>12.109514031485284</v>
      </c>
      <c r="AD33" s="115">
        <f t="shared" si="6"/>
        <v>13.108829568788501</v>
      </c>
      <c r="AE33" s="115">
        <f t="shared" si="6"/>
        <v>14.108145106091717</v>
      </c>
      <c r="AF33" s="119">
        <f t="shared" si="6"/>
        <v>15.107460643394935</v>
      </c>
      <c r="AG33" s="8">
        <f t="shared" si="1"/>
        <v>11.107460643394935</v>
      </c>
      <c r="AH33" s="4">
        <f>IF(OR(K33="TAD",K33="NCV",K33="TPMR"),"-",(IF((VLOOKUP(_xlfn.CONCAT(A33,C33),Suivi_valideurs!$A:$E,4,FALSE))=0,"-",(VLOOKUP(_xlfn.CONCAT(A33,C33),Suivi_valideurs!$A:$E,4,FALSE)))))</f>
        <v>42</v>
      </c>
      <c r="AI33" s="23">
        <v>43</v>
      </c>
      <c r="AJ33" s="23" t="s">
        <v>298</v>
      </c>
      <c r="AK33" s="23" t="s">
        <v>334</v>
      </c>
      <c r="AL33" s="9" t="s">
        <v>362</v>
      </c>
      <c r="AM33" s="9" t="s">
        <v>361</v>
      </c>
      <c r="AN33" s="9" t="s">
        <v>361</v>
      </c>
      <c r="AO33" s="9" t="s">
        <v>361</v>
      </c>
      <c r="AP33" s="20" t="s">
        <v>361</v>
      </c>
      <c r="AQ33" s="20" t="s">
        <v>309</v>
      </c>
      <c r="AR33" s="20" t="s">
        <v>308</v>
      </c>
      <c r="AS33" s="20" t="s">
        <v>318</v>
      </c>
      <c r="AT33" s="20" t="s">
        <v>334</v>
      </c>
      <c r="AU33" s="20" t="s">
        <v>333</v>
      </c>
      <c r="AV33" s="20" t="s">
        <v>299</v>
      </c>
      <c r="AW33" s="20" t="s">
        <v>299</v>
      </c>
      <c r="AX33" s="20" t="s">
        <v>299</v>
      </c>
      <c r="AY33" s="20" t="s">
        <v>299</v>
      </c>
      <c r="AZ33" s="20" t="s">
        <v>298</v>
      </c>
      <c r="BA33" s="20" t="s">
        <v>318</v>
      </c>
      <c r="BB33" s="20" t="s">
        <v>298</v>
      </c>
      <c r="BC33" s="20" t="s">
        <v>298</v>
      </c>
      <c r="BD33" s="20"/>
      <c r="BE33" s="20" t="e">
        <f>VLOOKUP(A33,#REF!,20,FALSE)</f>
        <v>#REF!</v>
      </c>
      <c r="BF33" s="20" t="e">
        <f>VLOOKUP(A33,#REF!,22,FALSE)</f>
        <v>#REF!</v>
      </c>
      <c r="BH33" s="89" t="s">
        <v>475</v>
      </c>
      <c r="BJ33" s="60" t="s">
        <v>477</v>
      </c>
      <c r="BK33" s="60" t="s">
        <v>360</v>
      </c>
    </row>
    <row r="34" spans="1:63" ht="19.5" customHeight="1" x14ac:dyDescent="0.25">
      <c r="A34" s="13">
        <v>42</v>
      </c>
      <c r="B34" s="13">
        <v>42</v>
      </c>
      <c r="C34" s="14" t="s">
        <v>7</v>
      </c>
      <c r="D34" s="6" t="s">
        <v>114</v>
      </c>
      <c r="E34" s="73"/>
      <c r="F34" s="73"/>
      <c r="G34" s="73"/>
      <c r="H34" s="73"/>
      <c r="I34" s="73"/>
      <c r="J34" s="73"/>
      <c r="K34" s="73"/>
      <c r="L34" s="74" t="s">
        <v>109</v>
      </c>
      <c r="M34" s="74"/>
      <c r="N34" s="74" t="s">
        <v>102</v>
      </c>
      <c r="O34" s="75">
        <v>37684</v>
      </c>
      <c r="P34" s="79">
        <v>42736</v>
      </c>
      <c r="Q34" s="79" t="s">
        <v>114</v>
      </c>
      <c r="R34" s="79" t="s">
        <v>114</v>
      </c>
      <c r="S34" s="79" t="s">
        <v>114</v>
      </c>
      <c r="T34" s="79" t="s">
        <v>114</v>
      </c>
      <c r="U34" s="79" t="s">
        <v>114</v>
      </c>
      <c r="V34" s="79" t="s">
        <v>114</v>
      </c>
      <c r="W34" s="79" t="s">
        <v>114</v>
      </c>
      <c r="X34" s="79" t="s">
        <v>114</v>
      </c>
      <c r="Y34" s="122"/>
      <c r="Z34" s="122"/>
      <c r="AA34" s="122"/>
      <c r="AB34" s="122"/>
      <c r="AC34" s="122"/>
      <c r="AD34" s="122"/>
      <c r="AE34" s="122"/>
      <c r="AF34" s="122"/>
      <c r="AG34" s="76">
        <f t="shared" si="1"/>
        <v>13.831622176591376</v>
      </c>
      <c r="AH34" s="4" t="e">
        <f>IF(OR(K34="TAD",K34="NCV",K34="TPMR"),"-",(IF((VLOOKUP(_xlfn.CONCAT(A34,C34),Suivi_valideurs!$A:$E,4,FALSE))=0,"-",(VLOOKUP(_xlfn.CONCAT(A34,C34),Suivi_valideurs!$A:$E,4,FALSE)))))</f>
        <v>#N/A</v>
      </c>
      <c r="AI34" s="77"/>
      <c r="AJ34" s="77"/>
      <c r="AK34" s="77"/>
      <c r="AL34" s="78"/>
      <c r="AM34" s="78"/>
      <c r="AN34" s="78"/>
      <c r="AO34" s="78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90"/>
      <c r="BH34" s="90"/>
      <c r="BI34" s="90"/>
      <c r="BJ34" s="60"/>
      <c r="BK34" s="60"/>
    </row>
    <row r="35" spans="1:63" ht="19.5" customHeight="1" x14ac:dyDescent="0.25">
      <c r="A35" s="13">
        <v>46</v>
      </c>
      <c r="B35" s="13">
        <v>46</v>
      </c>
      <c r="C35" s="14" t="s">
        <v>7</v>
      </c>
      <c r="D35" s="6" t="s">
        <v>114</v>
      </c>
      <c r="E35" s="73"/>
      <c r="F35" s="73"/>
      <c r="G35" s="73"/>
      <c r="H35" s="73"/>
      <c r="I35" s="73"/>
      <c r="J35" s="73"/>
      <c r="K35" s="73"/>
      <c r="L35" s="74" t="s">
        <v>35</v>
      </c>
      <c r="M35" s="74" t="s">
        <v>110</v>
      </c>
      <c r="N35" s="74" t="s">
        <v>105</v>
      </c>
      <c r="O35" s="75">
        <v>38153</v>
      </c>
      <c r="P35" s="79">
        <v>43466</v>
      </c>
      <c r="Q35" s="79" t="s">
        <v>114</v>
      </c>
      <c r="R35" s="79" t="s">
        <v>114</v>
      </c>
      <c r="S35" s="79" t="s">
        <v>114</v>
      </c>
      <c r="T35" s="79" t="s">
        <v>114</v>
      </c>
      <c r="U35" s="79" t="s">
        <v>114</v>
      </c>
      <c r="V35" s="79" t="s">
        <v>114</v>
      </c>
      <c r="W35" s="79" t="s">
        <v>114</v>
      </c>
      <c r="X35" s="79" t="s">
        <v>114</v>
      </c>
      <c r="Y35" s="122"/>
      <c r="Z35" s="122"/>
      <c r="AA35" s="122"/>
      <c r="AB35" s="122"/>
      <c r="AC35" s="122"/>
      <c r="AD35" s="122"/>
      <c r="AE35" s="122"/>
      <c r="AF35" s="122"/>
      <c r="AG35" s="76">
        <f t="shared" si="1"/>
        <v>14.546201232032855</v>
      </c>
      <c r="AH35" s="4" t="e">
        <f>IF(OR(K35="TAD",K35="NCV",K35="TPMR"),"-",(IF((VLOOKUP(_xlfn.CONCAT(A35,C35),Suivi_valideurs!$A:$E,4,FALSE))=0,"-",(VLOOKUP(_xlfn.CONCAT(A35,C35),Suivi_valideurs!$A:$E,4,FALSE)))))</f>
        <v>#N/A</v>
      </c>
      <c r="AI35" s="77"/>
      <c r="AJ35" s="77"/>
      <c r="AK35" s="77"/>
      <c r="AL35" s="78"/>
      <c r="AM35" s="78"/>
      <c r="AN35" s="78"/>
      <c r="AO35" s="78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90"/>
      <c r="BH35" s="90"/>
      <c r="BI35" s="90"/>
      <c r="BJ35" s="60"/>
      <c r="BK35" s="60"/>
    </row>
    <row r="36" spans="1:63" ht="19.5" customHeight="1" x14ac:dyDescent="0.25">
      <c r="A36" s="73">
        <v>54</v>
      </c>
      <c r="B36" s="73">
        <v>54</v>
      </c>
      <c r="C36" s="74" t="s">
        <v>251</v>
      </c>
      <c r="D36" s="6" t="s">
        <v>114</v>
      </c>
      <c r="E36" s="73" t="s">
        <v>283</v>
      </c>
      <c r="F36" s="73" t="s">
        <v>483</v>
      </c>
      <c r="G36" s="3" t="s">
        <v>492</v>
      </c>
      <c r="H36" s="73" t="s">
        <v>493</v>
      </c>
      <c r="I36" s="73" t="s">
        <v>492</v>
      </c>
      <c r="J36" s="73" t="s">
        <v>285</v>
      </c>
      <c r="K36" s="73" t="s">
        <v>8</v>
      </c>
      <c r="L36" s="74" t="s">
        <v>31</v>
      </c>
      <c r="M36" s="73" t="s">
        <v>40</v>
      </c>
      <c r="N36" s="74" t="s">
        <v>41</v>
      </c>
      <c r="O36" s="75">
        <v>39451</v>
      </c>
      <c r="P36" s="79">
        <v>44958</v>
      </c>
      <c r="Q36" s="29" t="s">
        <v>495</v>
      </c>
      <c r="R36" s="29" t="s">
        <v>495</v>
      </c>
      <c r="S36" s="29" t="s">
        <v>495</v>
      </c>
      <c r="T36" s="29" t="s">
        <v>495</v>
      </c>
      <c r="U36" s="29" t="s">
        <v>495</v>
      </c>
      <c r="V36" s="123" t="s">
        <v>496</v>
      </c>
      <c r="W36" s="123" t="s">
        <v>496</v>
      </c>
      <c r="X36" s="79" t="s">
        <v>114</v>
      </c>
      <c r="Y36" s="115">
        <f t="shared" ref="Y36:AE36" si="8">(Y$4-$O36)/365.25</f>
        <v>12.991101984941821</v>
      </c>
      <c r="Z36" s="115">
        <f t="shared" si="8"/>
        <v>13.990417522245037</v>
      </c>
      <c r="AA36" s="115">
        <f t="shared" si="8"/>
        <v>14.989733059548255</v>
      </c>
      <c r="AB36" s="115">
        <f t="shared" si="8"/>
        <v>15.989048596851472</v>
      </c>
      <c r="AC36" s="115">
        <f t="shared" si="8"/>
        <v>16.991101984941821</v>
      </c>
      <c r="AD36" s="119">
        <f t="shared" si="8"/>
        <v>17.990417522245039</v>
      </c>
      <c r="AE36" s="119">
        <f t="shared" si="8"/>
        <v>18.989733059548254</v>
      </c>
      <c r="AF36" s="122"/>
      <c r="AG36" s="76">
        <f t="shared" si="1"/>
        <v>15.077344284736482</v>
      </c>
      <c r="AH36" s="4" t="e">
        <f>IF(OR(K36="TAD",K36="NCV",K36="TPMR"),"-",(IF((VLOOKUP(_xlfn.CONCAT(A36,C36),Suivi_valideurs!$A:$E,4,FALSE))=0,"-",(VLOOKUP(_xlfn.CONCAT(A36,C36),Suivi_valideurs!$A:$E,4,FALSE)))))</f>
        <v>#N/A</v>
      </c>
      <c r="AI36" s="77"/>
      <c r="AJ36" s="77" t="s">
        <v>318</v>
      </c>
      <c r="AK36" s="77" t="s">
        <v>307</v>
      </c>
      <c r="AL36" s="78" t="s">
        <v>315</v>
      </c>
      <c r="AM36" s="78" t="s">
        <v>305</v>
      </c>
      <c r="AN36" s="78" t="s">
        <v>304</v>
      </c>
      <c r="AO36" s="78" t="s">
        <v>303</v>
      </c>
      <c r="AP36" s="81">
        <v>6</v>
      </c>
      <c r="AQ36" s="81" t="s">
        <v>309</v>
      </c>
      <c r="AR36" s="81" t="s">
        <v>308</v>
      </c>
      <c r="AS36" s="81" t="s">
        <v>287</v>
      </c>
      <c r="AT36" s="81" t="s">
        <v>299</v>
      </c>
      <c r="AU36" s="81" t="s">
        <v>299</v>
      </c>
      <c r="AV36" s="81" t="s">
        <v>299</v>
      </c>
      <c r="AW36" s="81" t="s">
        <v>299</v>
      </c>
      <c r="AX36" s="81" t="s">
        <v>299</v>
      </c>
      <c r="AY36" s="81" t="s">
        <v>299</v>
      </c>
      <c r="AZ36" s="81" t="s">
        <v>298</v>
      </c>
      <c r="BA36" s="81" t="s">
        <v>287</v>
      </c>
      <c r="BB36" s="81" t="s">
        <v>287</v>
      </c>
      <c r="BC36" s="81" t="s">
        <v>287</v>
      </c>
      <c r="BD36" s="81"/>
      <c r="BE36" s="81"/>
      <c r="BF36" s="81"/>
      <c r="BG36" s="139"/>
      <c r="BH36" s="139"/>
      <c r="BI36" s="90"/>
      <c r="BJ36" s="139"/>
      <c r="BK36" s="90" t="s">
        <v>359</v>
      </c>
    </row>
    <row r="37" spans="1:63" ht="19.5" customHeight="1" x14ac:dyDescent="0.25">
      <c r="A37" s="3">
        <v>55</v>
      </c>
      <c r="B37" s="3">
        <v>55</v>
      </c>
      <c r="C37" s="4" t="s">
        <v>42</v>
      </c>
      <c r="D37" s="12" t="s">
        <v>113</v>
      </c>
      <c r="E37" s="3" t="s">
        <v>283</v>
      </c>
      <c r="F37" s="3" t="s">
        <v>483</v>
      </c>
      <c r="G37" s="3" t="s">
        <v>492</v>
      </c>
      <c r="H37" s="3" t="s">
        <v>466</v>
      </c>
      <c r="I37" s="3" t="s">
        <v>492</v>
      </c>
      <c r="J37" s="3" t="s">
        <v>285</v>
      </c>
      <c r="K37" s="3" t="s">
        <v>8</v>
      </c>
      <c r="L37" s="4" t="s">
        <v>31</v>
      </c>
      <c r="M37" s="3" t="s">
        <v>40</v>
      </c>
      <c r="N37" s="4" t="s">
        <v>43</v>
      </c>
      <c r="O37" s="5">
        <v>39451</v>
      </c>
      <c r="P37" s="29"/>
      <c r="Q37" s="29" t="s">
        <v>495</v>
      </c>
      <c r="R37" s="29" t="s">
        <v>495</v>
      </c>
      <c r="S37" s="29" t="s">
        <v>495</v>
      </c>
      <c r="T37" s="79" t="s">
        <v>114</v>
      </c>
      <c r="U37" s="79" t="s">
        <v>114</v>
      </c>
      <c r="V37" s="79" t="s">
        <v>114</v>
      </c>
      <c r="W37" s="79" t="s">
        <v>114</v>
      </c>
      <c r="X37" s="79" t="s">
        <v>114</v>
      </c>
      <c r="Y37" s="115">
        <f>(Y$4-$O37)/365.25</f>
        <v>12.991101984941821</v>
      </c>
      <c r="Z37" s="115">
        <f>(Z$4-$O37)/365.25</f>
        <v>13.990417522245037</v>
      </c>
      <c r="AA37" s="115">
        <f>(AA$4-$O37)/365.25</f>
        <v>14.989733059548255</v>
      </c>
      <c r="AB37" s="122"/>
      <c r="AC37" s="122"/>
      <c r="AD37" s="122"/>
      <c r="AE37" s="122"/>
      <c r="AF37" s="122"/>
      <c r="AG37" s="8">
        <f t="shared" si="1"/>
        <v>15.989048596851472</v>
      </c>
      <c r="AH37" s="4">
        <f>IF(OR(K37="TAD",K37="NCV",K37="TPMR"),"-",(IF((VLOOKUP(_xlfn.CONCAT(A37,C37),Suivi_valideurs!$A:$E,4,FALSE))=0,"-",(VLOOKUP(_xlfn.CONCAT(A37,C37),Suivi_valideurs!$A:$E,4,FALSE)))))</f>
        <v>55</v>
      </c>
      <c r="AI37" s="23">
        <v>55</v>
      </c>
      <c r="AJ37" s="23" t="s">
        <v>298</v>
      </c>
      <c r="AK37" s="23" t="s">
        <v>307</v>
      </c>
      <c r="AL37" s="9" t="s">
        <v>315</v>
      </c>
      <c r="AM37" s="9" t="s">
        <v>305</v>
      </c>
      <c r="AN37" s="9" t="s">
        <v>304</v>
      </c>
      <c r="AO37" s="9" t="s">
        <v>303</v>
      </c>
      <c r="AP37" s="20">
        <v>6</v>
      </c>
      <c r="AQ37" s="20" t="s">
        <v>309</v>
      </c>
      <c r="AR37" s="20" t="s">
        <v>308</v>
      </c>
      <c r="AS37" s="20" t="s">
        <v>298</v>
      </c>
      <c r="AT37" s="20" t="s">
        <v>299</v>
      </c>
      <c r="AU37" s="20" t="s">
        <v>299</v>
      </c>
      <c r="AV37" s="20" t="s">
        <v>299</v>
      </c>
      <c r="AW37" s="20" t="s">
        <v>299</v>
      </c>
      <c r="AX37" s="20" t="s">
        <v>299</v>
      </c>
      <c r="AY37" s="20" t="s">
        <v>299</v>
      </c>
      <c r="AZ37" s="20" t="s">
        <v>298</v>
      </c>
      <c r="BA37" s="20" t="s">
        <v>298</v>
      </c>
      <c r="BB37" s="20" t="s">
        <v>298</v>
      </c>
      <c r="BC37" s="20" t="s">
        <v>298</v>
      </c>
      <c r="BD37" s="20"/>
      <c r="BE37" s="20" t="e">
        <f>VLOOKUP(A37,#REF!,20,FALSE)</f>
        <v>#REF!</v>
      </c>
      <c r="BF37" s="20" t="e">
        <f>VLOOKUP(A37,#REF!,22,FALSE)</f>
        <v>#REF!</v>
      </c>
      <c r="BI37" s="60"/>
      <c r="BK37" s="60"/>
    </row>
    <row r="38" spans="1:63" ht="19.5" customHeight="1" x14ac:dyDescent="0.25">
      <c r="A38" s="3">
        <v>56</v>
      </c>
      <c r="B38" s="3">
        <v>36</v>
      </c>
      <c r="C38" s="4" t="s">
        <v>29</v>
      </c>
      <c r="D38" s="12" t="s">
        <v>113</v>
      </c>
      <c r="E38" s="3" t="s">
        <v>283</v>
      </c>
      <c r="F38" s="3" t="s">
        <v>2</v>
      </c>
      <c r="G38" s="3" t="s">
        <v>487</v>
      </c>
      <c r="H38" s="3" t="s">
        <v>466</v>
      </c>
      <c r="I38" s="3"/>
      <c r="J38" s="3" t="s">
        <v>285</v>
      </c>
      <c r="K38" s="3" t="s">
        <v>30</v>
      </c>
      <c r="L38" s="4" t="s">
        <v>31</v>
      </c>
      <c r="M38" s="3" t="s">
        <v>40</v>
      </c>
      <c r="N38" s="4" t="s">
        <v>39</v>
      </c>
      <c r="O38" s="5">
        <v>44511</v>
      </c>
      <c r="P38" s="29"/>
      <c r="Q38" s="126" t="s">
        <v>502</v>
      </c>
      <c r="R38" s="126" t="s">
        <v>502</v>
      </c>
      <c r="S38" s="29" t="s">
        <v>495</v>
      </c>
      <c r="T38" s="29" t="s">
        <v>495</v>
      </c>
      <c r="U38" s="29" t="s">
        <v>495</v>
      </c>
      <c r="V38" s="29" t="s">
        <v>495</v>
      </c>
      <c r="W38" s="29" t="s">
        <v>495</v>
      </c>
      <c r="X38" s="29" t="s">
        <v>495</v>
      </c>
      <c r="Y38" s="122"/>
      <c r="Z38" s="122">
        <f t="shared" ref="Z38:AF38" si="9">(Z$4-$O38)/365.25</f>
        <v>0.13689253935660506</v>
      </c>
      <c r="AA38" s="115">
        <f t="shared" si="9"/>
        <v>1.1362080766598219</v>
      </c>
      <c r="AB38" s="115">
        <f t="shared" si="9"/>
        <v>2.1355236139630391</v>
      </c>
      <c r="AC38" s="115">
        <f t="shared" si="9"/>
        <v>3.137577002053388</v>
      </c>
      <c r="AD38" s="115">
        <f t="shared" si="9"/>
        <v>4.1368925393566052</v>
      </c>
      <c r="AE38" s="115">
        <f t="shared" si="9"/>
        <v>5.1362080766598224</v>
      </c>
      <c r="AF38" s="115">
        <f t="shared" si="9"/>
        <v>6.1355236139630387</v>
      </c>
      <c r="AG38" s="8">
        <f t="shared" ref="AG38:AG69" si="10">IF(D38="Réformé",((P38-O38)/365.25),(IF(D38="Non-utilisé","-",((AG$1-O38)/365.25))))</f>
        <v>2.1355236139630391</v>
      </c>
      <c r="AH38" s="4">
        <f>IF(OR(K38="TAD",K38="NCV",K38="TPMR"),"-",(IF((VLOOKUP(_xlfn.CONCAT(A38,C38),Suivi_valideurs!$A:$E,4,FALSE))=0,"-",(VLOOKUP(_xlfn.CONCAT(A38,C38),Suivi_valideurs!$A:$E,4,FALSE)))))</f>
        <v>36</v>
      </c>
      <c r="AI38" s="23">
        <v>48</v>
      </c>
      <c r="AJ38" s="23" t="s">
        <v>298</v>
      </c>
      <c r="AK38" s="23" t="s">
        <v>307</v>
      </c>
      <c r="AL38" s="9" t="s">
        <v>306</v>
      </c>
      <c r="AM38" s="9" t="s">
        <v>305</v>
      </c>
      <c r="AN38" s="9" t="s">
        <v>304</v>
      </c>
      <c r="AO38" s="9" t="s">
        <v>303</v>
      </c>
      <c r="AP38" s="20">
        <v>6</v>
      </c>
      <c r="AQ38" s="20" t="s">
        <v>299</v>
      </c>
      <c r="AR38" s="20" t="s">
        <v>299</v>
      </c>
      <c r="AS38" s="20" t="s">
        <v>299</v>
      </c>
      <c r="AT38" s="20" t="s">
        <v>299</v>
      </c>
      <c r="AU38" s="20" t="s">
        <v>299</v>
      </c>
      <c r="AV38" s="20" t="s">
        <v>299</v>
      </c>
      <c r="AW38" s="20" t="s">
        <v>299</v>
      </c>
      <c r="AX38" s="20" t="s">
        <v>299</v>
      </c>
      <c r="AY38" s="20" t="s">
        <v>299</v>
      </c>
      <c r="AZ38" s="20" t="s">
        <v>298</v>
      </c>
      <c r="BA38" s="20" t="s">
        <v>318</v>
      </c>
      <c r="BB38" s="20" t="s">
        <v>298</v>
      </c>
      <c r="BC38" s="20" t="s">
        <v>318</v>
      </c>
      <c r="BD38" s="20"/>
      <c r="BE38" s="20" t="e">
        <f>VLOOKUP(A38,#REF!,20,FALSE)</f>
        <v>#REF!</v>
      </c>
      <c r="BF38" s="20" t="e">
        <f>VLOOKUP(A38,#REF!,22,FALSE)</f>
        <v>#REF!</v>
      </c>
      <c r="BG38" s="60"/>
      <c r="BH38" s="60"/>
      <c r="BI38" s="63" t="s">
        <v>478</v>
      </c>
      <c r="BJ38" s="60"/>
      <c r="BK38" s="60"/>
    </row>
    <row r="39" spans="1:63" ht="19.5" customHeight="1" x14ac:dyDescent="0.25">
      <c r="A39" s="14">
        <v>56</v>
      </c>
      <c r="B39" s="14">
        <v>56</v>
      </c>
      <c r="C39" s="13" t="s">
        <v>29</v>
      </c>
      <c r="D39" s="6" t="s">
        <v>114</v>
      </c>
      <c r="E39" s="73"/>
      <c r="F39" s="3" t="s">
        <v>483</v>
      </c>
      <c r="G39" s="3" t="s">
        <v>492</v>
      </c>
      <c r="H39" s="3" t="s">
        <v>466</v>
      </c>
      <c r="I39" s="3"/>
      <c r="J39" s="73"/>
      <c r="K39" s="73"/>
      <c r="L39" s="74" t="s">
        <v>31</v>
      </c>
      <c r="M39" s="74" t="s">
        <v>40</v>
      </c>
      <c r="N39" s="74" t="s">
        <v>44</v>
      </c>
      <c r="O39" s="75">
        <v>39451</v>
      </c>
      <c r="P39" s="79">
        <v>44593</v>
      </c>
      <c r="Q39" s="123" t="s">
        <v>496</v>
      </c>
      <c r="R39" s="123" t="s">
        <v>496</v>
      </c>
      <c r="S39" s="123" t="s">
        <v>496</v>
      </c>
      <c r="T39" s="79" t="s">
        <v>114</v>
      </c>
      <c r="U39" s="79" t="s">
        <v>114</v>
      </c>
      <c r="V39" s="79" t="s">
        <v>114</v>
      </c>
      <c r="W39" s="79" t="s">
        <v>114</v>
      </c>
      <c r="X39" s="79" t="s">
        <v>114</v>
      </c>
      <c r="Y39" s="119">
        <f t="shared" ref="Y39:AA41" si="11">(Y$4-$O39)/365.25</f>
        <v>12.991101984941821</v>
      </c>
      <c r="Z39" s="119">
        <f t="shared" si="11"/>
        <v>13.990417522245037</v>
      </c>
      <c r="AA39" s="119">
        <f t="shared" si="11"/>
        <v>14.989733059548255</v>
      </c>
      <c r="AB39" s="122"/>
      <c r="AC39" s="122"/>
      <c r="AD39" s="122"/>
      <c r="AE39" s="122"/>
      <c r="AF39" s="122"/>
      <c r="AG39" s="76">
        <f t="shared" si="10"/>
        <v>14.078028747433265</v>
      </c>
      <c r="AH39" s="4">
        <f>IF(OR(K39="TAD",K39="NCV",K39="TPMR"),"-",(IF((VLOOKUP(_xlfn.CONCAT(A39,C39),Suivi_valideurs!$A:$E,4,FALSE))=0,"-",(VLOOKUP(_xlfn.CONCAT(A39,C39),Suivi_valideurs!$A:$E,4,FALSE)))))</f>
        <v>36</v>
      </c>
      <c r="AI39" s="77"/>
      <c r="AJ39" s="77"/>
      <c r="AK39" s="77"/>
      <c r="AL39" s="78"/>
      <c r="AM39" s="78"/>
      <c r="AN39" s="78"/>
      <c r="AO39" s="78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90"/>
      <c r="BH39" s="60"/>
      <c r="BI39" s="90" t="s">
        <v>437</v>
      </c>
      <c r="BJ39" s="60"/>
      <c r="BK39" s="60"/>
    </row>
    <row r="40" spans="1:63" ht="19.5" customHeight="1" x14ac:dyDescent="0.25">
      <c r="A40" s="73">
        <v>57</v>
      </c>
      <c r="B40" s="73">
        <v>57</v>
      </c>
      <c r="C40" s="74" t="s">
        <v>42</v>
      </c>
      <c r="D40" s="6" t="s">
        <v>114</v>
      </c>
      <c r="E40" s="73" t="s">
        <v>283</v>
      </c>
      <c r="F40" s="3" t="s">
        <v>483</v>
      </c>
      <c r="G40" s="3" t="s">
        <v>492</v>
      </c>
      <c r="H40" s="3" t="s">
        <v>466</v>
      </c>
      <c r="I40" s="3"/>
      <c r="J40" s="73" t="s">
        <v>285</v>
      </c>
      <c r="K40" s="73" t="s">
        <v>8</v>
      </c>
      <c r="L40" s="74" t="s">
        <v>31</v>
      </c>
      <c r="M40" s="73" t="s">
        <v>40</v>
      </c>
      <c r="N40" s="74" t="s">
        <v>254</v>
      </c>
      <c r="O40" s="75">
        <v>39451</v>
      </c>
      <c r="P40" s="79">
        <v>44957</v>
      </c>
      <c r="Q40" s="123" t="s">
        <v>496</v>
      </c>
      <c r="R40" s="123" t="s">
        <v>496</v>
      </c>
      <c r="S40" s="123" t="s">
        <v>496</v>
      </c>
      <c r="T40" s="79" t="s">
        <v>114</v>
      </c>
      <c r="U40" s="79" t="s">
        <v>114</v>
      </c>
      <c r="V40" s="79" t="s">
        <v>114</v>
      </c>
      <c r="W40" s="79" t="s">
        <v>114</v>
      </c>
      <c r="X40" s="79" t="s">
        <v>114</v>
      </c>
      <c r="Y40" s="119">
        <f t="shared" si="11"/>
        <v>12.991101984941821</v>
      </c>
      <c r="Z40" s="119">
        <f t="shared" si="11"/>
        <v>13.990417522245037</v>
      </c>
      <c r="AA40" s="119">
        <f t="shared" si="11"/>
        <v>14.989733059548255</v>
      </c>
      <c r="AB40" s="122"/>
      <c r="AC40" s="122"/>
      <c r="AD40" s="122"/>
      <c r="AE40" s="122"/>
      <c r="AF40" s="122"/>
      <c r="AG40" s="76">
        <f t="shared" si="10"/>
        <v>15.07460643394935</v>
      </c>
      <c r="AH40" s="4" t="e">
        <f>IF(OR(K40="TAD",K40="NCV",K40="TPMR"),"-",(IF((VLOOKUP(_xlfn.CONCAT(A40,C40),Suivi_valideurs!$A:$E,4,FALSE))=0,"-",(VLOOKUP(_xlfn.CONCAT(A40,C40),Suivi_valideurs!$A:$E,4,FALSE)))))</f>
        <v>#N/A</v>
      </c>
      <c r="AI40" s="77"/>
      <c r="AJ40" s="77" t="s">
        <v>298</v>
      </c>
      <c r="AK40" s="77" t="s">
        <v>307</v>
      </c>
      <c r="AL40" s="78" t="s">
        <v>315</v>
      </c>
      <c r="AM40" s="78" t="s">
        <v>305</v>
      </c>
      <c r="AN40" s="78" t="s">
        <v>304</v>
      </c>
      <c r="AO40" s="78" t="s">
        <v>303</v>
      </c>
      <c r="AP40" s="81">
        <v>6</v>
      </c>
      <c r="AQ40" s="81" t="s">
        <v>309</v>
      </c>
      <c r="AR40" s="81" t="s">
        <v>308</v>
      </c>
      <c r="AS40" s="81" t="s">
        <v>298</v>
      </c>
      <c r="AT40" s="81" t="s">
        <v>299</v>
      </c>
      <c r="AU40" s="81" t="s">
        <v>299</v>
      </c>
      <c r="AV40" s="81" t="s">
        <v>299</v>
      </c>
      <c r="AW40" s="81" t="s">
        <v>299</v>
      </c>
      <c r="AX40" s="81" t="s">
        <v>299</v>
      </c>
      <c r="AY40" s="81" t="s">
        <v>299</v>
      </c>
      <c r="AZ40" s="81" t="s">
        <v>298</v>
      </c>
      <c r="BA40" s="81" t="s">
        <v>298</v>
      </c>
      <c r="BB40" s="81" t="s">
        <v>298</v>
      </c>
      <c r="BC40" s="81" t="s">
        <v>298</v>
      </c>
      <c r="BD40" s="81"/>
      <c r="BE40" s="81"/>
      <c r="BF40" s="81"/>
      <c r="BG40" s="139"/>
      <c r="BH40" s="139"/>
      <c r="BI40" s="139"/>
      <c r="BJ40" s="90"/>
      <c r="BK40" s="90"/>
    </row>
    <row r="41" spans="1:63" ht="19.5" customHeight="1" x14ac:dyDescent="0.25">
      <c r="A41" s="3">
        <v>58</v>
      </c>
      <c r="B41" s="3">
        <v>58</v>
      </c>
      <c r="C41" s="3" t="s">
        <v>7</v>
      </c>
      <c r="D41" s="12" t="s">
        <v>113</v>
      </c>
      <c r="E41" s="3" t="s">
        <v>283</v>
      </c>
      <c r="F41" s="3" t="s">
        <v>483</v>
      </c>
      <c r="G41" s="3" t="s">
        <v>466</v>
      </c>
      <c r="H41" s="3" t="s">
        <v>485</v>
      </c>
      <c r="I41" s="3" t="s">
        <v>492</v>
      </c>
      <c r="J41" s="3" t="s">
        <v>285</v>
      </c>
      <c r="K41" s="3" t="s">
        <v>8</v>
      </c>
      <c r="L41" s="3" t="s">
        <v>31</v>
      </c>
      <c r="M41" s="3" t="s">
        <v>40</v>
      </c>
      <c r="N41" s="4" t="s">
        <v>104</v>
      </c>
      <c r="O41" s="5">
        <v>39598</v>
      </c>
      <c r="P41" s="29"/>
      <c r="Q41" s="123" t="s">
        <v>496</v>
      </c>
      <c r="R41" s="123" t="s">
        <v>496</v>
      </c>
      <c r="S41" s="123" t="s">
        <v>496</v>
      </c>
      <c r="T41" s="123" t="s">
        <v>496</v>
      </c>
      <c r="U41" s="123" t="s">
        <v>496</v>
      </c>
      <c r="V41" s="123" t="s">
        <v>496</v>
      </c>
      <c r="W41" s="123" t="s">
        <v>496</v>
      </c>
      <c r="X41" s="123" t="s">
        <v>496</v>
      </c>
      <c r="Y41" s="114">
        <f t="shared" si="11"/>
        <v>12.588637919233403</v>
      </c>
      <c r="Z41" s="114">
        <f t="shared" si="11"/>
        <v>13.587953456536619</v>
      </c>
      <c r="AA41" s="114">
        <f t="shared" si="11"/>
        <v>14.587268993839835</v>
      </c>
      <c r="AB41" s="114">
        <f>(AB$4-$O41)/365.25</f>
        <v>15.586584531143053</v>
      </c>
      <c r="AC41" s="114">
        <f>(AC$4-$O41)/365.25</f>
        <v>16.588637919233403</v>
      </c>
      <c r="AD41" s="114">
        <f>(AD$4-$O41)/365.25</f>
        <v>17.587953456536617</v>
      </c>
      <c r="AE41" s="114">
        <f>(AE$4-$O41)/365.25</f>
        <v>18.587268993839835</v>
      </c>
      <c r="AF41" s="114">
        <f>(AF$4-$O41)/365.25</f>
        <v>19.586584531143053</v>
      </c>
      <c r="AG41" s="8">
        <f t="shared" si="10"/>
        <v>15.586584531143053</v>
      </c>
      <c r="AH41" s="4">
        <f>IF(OR(K41="TAD",K41="NCV",K41="TPMR"),"-",(IF((VLOOKUP(_xlfn.CONCAT(A41,C41),Suivi_valideurs!$A:$E,4,FALSE))=0,"-",(VLOOKUP(_xlfn.CONCAT(A41,C41),Suivi_valideurs!$A:$E,4,FALSE)))))</f>
        <v>58</v>
      </c>
      <c r="AI41" s="23">
        <v>58</v>
      </c>
      <c r="AJ41" s="23" t="s">
        <v>298</v>
      </c>
      <c r="AK41" s="23" t="s">
        <v>307</v>
      </c>
      <c r="AL41" s="9" t="s">
        <v>315</v>
      </c>
      <c r="AM41" s="9" t="s">
        <v>305</v>
      </c>
      <c r="AN41" s="9" t="s">
        <v>304</v>
      </c>
      <c r="AO41" s="58" t="s">
        <v>303</v>
      </c>
      <c r="AP41" s="82">
        <v>6</v>
      </c>
      <c r="AQ41" s="20" t="s">
        <v>309</v>
      </c>
      <c r="AR41" s="20" t="s">
        <v>308</v>
      </c>
      <c r="AS41" s="20" t="s">
        <v>298</v>
      </c>
      <c r="AT41" s="20" t="s">
        <v>334</v>
      </c>
      <c r="AU41" s="20" t="s">
        <v>300</v>
      </c>
      <c r="AV41" s="20" t="s">
        <v>298</v>
      </c>
      <c r="AW41" s="20" t="s">
        <v>298</v>
      </c>
      <c r="AX41" s="20" t="s">
        <v>298</v>
      </c>
      <c r="AY41" s="20" t="s">
        <v>298</v>
      </c>
      <c r="AZ41" s="20" t="s">
        <v>298</v>
      </c>
      <c r="BA41" s="20" t="s">
        <v>298</v>
      </c>
      <c r="BB41" s="20" t="s">
        <v>298</v>
      </c>
      <c r="BC41" s="20" t="s">
        <v>298</v>
      </c>
      <c r="BD41" s="20" t="s">
        <v>298</v>
      </c>
      <c r="BE41" s="20" t="e">
        <f>VLOOKUP(A41,#REF!,20,FALSE)</f>
        <v>#REF!</v>
      </c>
      <c r="BF41" s="20" t="e">
        <f>VLOOKUP(A41,#REF!,22,FALSE)</f>
        <v>#REF!</v>
      </c>
      <c r="BJ41" s="98" t="s">
        <v>463</v>
      </c>
      <c r="BK41" s="60"/>
    </row>
    <row r="42" spans="1:63" ht="19.5" customHeight="1" x14ac:dyDescent="0.25">
      <c r="A42" s="13">
        <v>59</v>
      </c>
      <c r="B42" s="13">
        <v>59</v>
      </c>
      <c r="C42" s="14" t="s">
        <v>7</v>
      </c>
      <c r="D42" s="6" t="s">
        <v>114</v>
      </c>
      <c r="E42" s="73"/>
      <c r="F42" s="73"/>
      <c r="G42" s="73"/>
      <c r="H42" s="73"/>
      <c r="I42" s="73" t="s">
        <v>492</v>
      </c>
      <c r="J42" s="73"/>
      <c r="K42" s="73"/>
      <c r="L42" s="74" t="s">
        <v>35</v>
      </c>
      <c r="M42" s="74"/>
      <c r="N42" s="74" t="s">
        <v>101</v>
      </c>
      <c r="O42" s="75">
        <v>39535</v>
      </c>
      <c r="P42" s="79">
        <v>42369</v>
      </c>
      <c r="Q42" s="79" t="s">
        <v>114</v>
      </c>
      <c r="R42" s="79" t="s">
        <v>114</v>
      </c>
      <c r="S42" s="79" t="s">
        <v>114</v>
      </c>
      <c r="T42" s="79" t="s">
        <v>114</v>
      </c>
      <c r="U42" s="79" t="s">
        <v>114</v>
      </c>
      <c r="V42" s="79" t="s">
        <v>114</v>
      </c>
      <c r="W42" s="79" t="s">
        <v>114</v>
      </c>
      <c r="X42" s="79" t="s">
        <v>114</v>
      </c>
      <c r="Y42" s="122"/>
      <c r="Z42" s="122"/>
      <c r="AA42" s="122"/>
      <c r="AB42" s="122"/>
      <c r="AC42" s="122"/>
      <c r="AD42" s="122"/>
      <c r="AE42" s="122"/>
      <c r="AF42" s="122"/>
      <c r="AG42" s="76">
        <f t="shared" si="10"/>
        <v>7.7590691307323754</v>
      </c>
      <c r="AH42" s="4" t="e">
        <f>IF(OR(K42="TAD",K42="NCV",K42="TPMR"),"-",(IF((VLOOKUP(_xlfn.CONCAT(A42,C42),Suivi_valideurs!$A:$E,4,FALSE))=0,"-",(VLOOKUP(_xlfn.CONCAT(A42,C42),Suivi_valideurs!$A:$E,4,FALSE)))))</f>
        <v>#N/A</v>
      </c>
      <c r="AI42" s="77"/>
      <c r="AJ42" s="77"/>
      <c r="AK42" s="77"/>
      <c r="AL42" s="78"/>
      <c r="AM42" s="78"/>
      <c r="AN42" s="78"/>
      <c r="AO42" s="78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139"/>
      <c r="BH42" s="139"/>
      <c r="BI42" s="139"/>
      <c r="BJ42" s="60"/>
      <c r="BK42" s="60"/>
    </row>
    <row r="43" spans="1:63" ht="19.5" customHeight="1" x14ac:dyDescent="0.25">
      <c r="A43" s="3">
        <v>61</v>
      </c>
      <c r="B43" s="3">
        <v>61</v>
      </c>
      <c r="C43" s="4" t="s">
        <v>45</v>
      </c>
      <c r="D43" s="12" t="s">
        <v>113</v>
      </c>
      <c r="E43" s="3" t="s">
        <v>283</v>
      </c>
      <c r="F43" s="3" t="s">
        <v>483</v>
      </c>
      <c r="G43" s="3" t="s">
        <v>492</v>
      </c>
      <c r="H43" s="3" t="s">
        <v>466</v>
      </c>
      <c r="I43" s="3" t="s">
        <v>492</v>
      </c>
      <c r="J43" s="3" t="s">
        <v>285</v>
      </c>
      <c r="K43" s="3" t="s">
        <v>8</v>
      </c>
      <c r="L43" s="4" t="s">
        <v>31</v>
      </c>
      <c r="M43" s="3" t="s">
        <v>40</v>
      </c>
      <c r="N43" s="4" t="s">
        <v>79</v>
      </c>
      <c r="O43" s="5">
        <v>39863</v>
      </c>
      <c r="P43" s="29"/>
      <c r="Q43" s="123" t="s">
        <v>496</v>
      </c>
      <c r="R43" s="123" t="s">
        <v>496</v>
      </c>
      <c r="S43" s="123" t="s">
        <v>496</v>
      </c>
      <c r="T43" s="123" t="s">
        <v>496</v>
      </c>
      <c r="U43" s="123" t="s">
        <v>496</v>
      </c>
      <c r="V43" s="79" t="s">
        <v>114</v>
      </c>
      <c r="W43" s="79" t="s">
        <v>114</v>
      </c>
      <c r="X43" s="79" t="s">
        <v>114</v>
      </c>
      <c r="Y43" s="119">
        <f>(Y$4-$O43)/365.25</f>
        <v>11.863107460643395</v>
      </c>
      <c r="Z43" s="119">
        <f>(Z$4-$O43)/365.25</f>
        <v>12.862422997946611</v>
      </c>
      <c r="AA43" s="119">
        <f>(AA$4-$O43)/365.25</f>
        <v>13.861738535249829</v>
      </c>
      <c r="AB43" s="119">
        <f>(AB$4-$O43)/365.25</f>
        <v>14.861054072553046</v>
      </c>
      <c r="AC43" s="119">
        <f>(AC$4-$O43)/365.25</f>
        <v>15.863107460643395</v>
      </c>
      <c r="AD43" s="122"/>
      <c r="AE43" s="122"/>
      <c r="AF43" s="122"/>
      <c r="AG43" s="8">
        <f t="shared" si="10"/>
        <v>14.861054072553046</v>
      </c>
      <c r="AH43" s="4">
        <f>IF(OR(K43="TAD",K43="NCV",K43="TPMR"),"-",(IF((VLOOKUP(_xlfn.CONCAT(A43,C43),Suivi_valideurs!$A:$E,4,FALSE))=0,"-",(VLOOKUP(_xlfn.CONCAT(A43,C43),Suivi_valideurs!$A:$E,4,FALSE)))))</f>
        <v>61</v>
      </c>
      <c r="AI43" s="23">
        <v>30</v>
      </c>
      <c r="AJ43" s="23" t="s">
        <v>298</v>
      </c>
      <c r="AK43" s="23" t="s">
        <v>307</v>
      </c>
      <c r="AL43" s="9" t="s">
        <v>315</v>
      </c>
      <c r="AM43" s="9" t="s">
        <v>305</v>
      </c>
      <c r="AN43" s="9" t="s">
        <v>304</v>
      </c>
      <c r="AO43" s="9" t="s">
        <v>303</v>
      </c>
      <c r="AP43" s="20">
        <v>6</v>
      </c>
      <c r="AQ43" s="20" t="s">
        <v>309</v>
      </c>
      <c r="AR43" s="20" t="s">
        <v>308</v>
      </c>
      <c r="AS43" s="20" t="s">
        <v>298</v>
      </c>
      <c r="AT43" s="20" t="s">
        <v>334</v>
      </c>
      <c r="AU43" s="20" t="s">
        <v>300</v>
      </c>
      <c r="AV43" s="20" t="s">
        <v>299</v>
      </c>
      <c r="AW43" s="20" t="s">
        <v>299</v>
      </c>
      <c r="AX43" s="20" t="s">
        <v>299</v>
      </c>
      <c r="AY43" s="20" t="s">
        <v>299</v>
      </c>
      <c r="AZ43" s="20" t="s">
        <v>298</v>
      </c>
      <c r="BA43" s="20" t="s">
        <v>298</v>
      </c>
      <c r="BB43" s="20" t="s">
        <v>298</v>
      </c>
      <c r="BC43" s="20" t="s">
        <v>298</v>
      </c>
      <c r="BD43" s="20"/>
      <c r="BE43" s="20" t="e">
        <f>VLOOKUP(A43,#REF!,20,FALSE)</f>
        <v>#REF!</v>
      </c>
      <c r="BF43" s="20" t="e">
        <f>VLOOKUP(A43,#REF!,22,FALSE)</f>
        <v>#REF!</v>
      </c>
      <c r="BG43" s="60"/>
      <c r="BH43" s="60"/>
      <c r="BI43" s="60"/>
      <c r="BJ43" s="60" t="s">
        <v>358</v>
      </c>
      <c r="BK43" s="60"/>
    </row>
    <row r="44" spans="1:63" ht="19.5" customHeight="1" x14ac:dyDescent="0.25">
      <c r="A44" s="3">
        <v>62</v>
      </c>
      <c r="B44" s="3">
        <v>62</v>
      </c>
      <c r="C44" s="4" t="s">
        <v>42</v>
      </c>
      <c r="D44" s="12" t="s">
        <v>113</v>
      </c>
      <c r="E44" s="3" t="s">
        <v>283</v>
      </c>
      <c r="F44" s="3" t="s">
        <v>2</v>
      </c>
      <c r="G44" s="3" t="s">
        <v>487</v>
      </c>
      <c r="H44" s="3" t="s">
        <v>466</v>
      </c>
      <c r="I44" s="3"/>
      <c r="J44" s="3"/>
      <c r="K44" s="3" t="s">
        <v>8</v>
      </c>
      <c r="L44" s="4" t="s">
        <v>31</v>
      </c>
      <c r="M44" s="3" t="s">
        <v>40</v>
      </c>
      <c r="N44" s="4" t="s">
        <v>457</v>
      </c>
      <c r="O44" s="5">
        <v>44927</v>
      </c>
      <c r="P44" s="5"/>
      <c r="Q44" s="126" t="s">
        <v>502</v>
      </c>
      <c r="R44" s="126" t="s">
        <v>502</v>
      </c>
      <c r="S44" s="126" t="s">
        <v>502</v>
      </c>
      <c r="T44" s="29" t="s">
        <v>495</v>
      </c>
      <c r="U44" s="29" t="s">
        <v>495</v>
      </c>
      <c r="V44" s="29" t="s">
        <v>495</v>
      </c>
      <c r="W44" s="29" t="s">
        <v>495</v>
      </c>
      <c r="X44" s="29" t="s">
        <v>495</v>
      </c>
      <c r="Y44" s="122"/>
      <c r="Z44" s="122"/>
      <c r="AA44" s="122"/>
      <c r="AB44" s="115">
        <f>(AB$4-$O44)/365.25</f>
        <v>0.99657768651608492</v>
      </c>
      <c r="AC44" s="115">
        <f>(AC$4-$O44)/365.25</f>
        <v>1.998631074606434</v>
      </c>
      <c r="AD44" s="115">
        <f>(AD$4-$O44)/365.25</f>
        <v>2.9979466119096507</v>
      </c>
      <c r="AE44" s="115">
        <f>(AE$4-$O44)/365.25</f>
        <v>3.9972621492128679</v>
      </c>
      <c r="AF44" s="115">
        <f>(AF$4-$O44)/365.25</f>
        <v>4.9965776865160851</v>
      </c>
      <c r="AG44" s="8">
        <f t="shared" si="10"/>
        <v>0.99657768651608492</v>
      </c>
      <c r="AH44" s="4"/>
      <c r="AI44" s="23">
        <v>57</v>
      </c>
      <c r="AJ44" s="23" t="s">
        <v>298</v>
      </c>
      <c r="AK44" s="23" t="s">
        <v>248</v>
      </c>
      <c r="AL44" s="23" t="s">
        <v>306</v>
      </c>
      <c r="AM44" s="23" t="s">
        <v>305</v>
      </c>
      <c r="AN44" s="23" t="s">
        <v>458</v>
      </c>
      <c r="AO44" s="23" t="s">
        <v>303</v>
      </c>
      <c r="AP44" s="20">
        <v>6</v>
      </c>
      <c r="AQ44" s="20" t="s">
        <v>248</v>
      </c>
      <c r="AR44" s="20" t="s">
        <v>302</v>
      </c>
      <c r="AS44" s="20" t="s">
        <v>298</v>
      </c>
      <c r="AT44" s="20" t="s">
        <v>299</v>
      </c>
      <c r="AU44" s="20" t="s">
        <v>299</v>
      </c>
      <c r="AV44" s="20" t="s">
        <v>299</v>
      </c>
      <c r="AW44" s="20" t="s">
        <v>299</v>
      </c>
      <c r="AX44" s="20" t="s">
        <v>299</v>
      </c>
      <c r="AY44" s="20" t="s">
        <v>299</v>
      </c>
      <c r="AZ44" s="20" t="s">
        <v>298</v>
      </c>
      <c r="BA44" s="20" t="s">
        <v>298</v>
      </c>
      <c r="BB44" s="20" t="s">
        <v>298</v>
      </c>
      <c r="BC44" s="20" t="s">
        <v>298</v>
      </c>
      <c r="BD44"/>
      <c r="BE44" s="20" t="e">
        <f>VLOOKUP(A44,#REF!,20,FALSE)</f>
        <v>#REF!</v>
      </c>
      <c r="BF44" s="20" t="e">
        <f>VLOOKUP(A44,#REF!,22,FALSE)</f>
        <v>#REF!</v>
      </c>
      <c r="BG44"/>
      <c r="BH44"/>
      <c r="BI44"/>
      <c r="BJ44"/>
      <c r="BK44"/>
    </row>
    <row r="45" spans="1:63" ht="19.5" customHeight="1" x14ac:dyDescent="0.25">
      <c r="A45" s="3">
        <v>63</v>
      </c>
      <c r="B45" s="4">
        <v>63</v>
      </c>
      <c r="C45" s="4" t="s">
        <v>45</v>
      </c>
      <c r="D45" s="12" t="s">
        <v>113</v>
      </c>
      <c r="E45" s="3" t="s">
        <v>283</v>
      </c>
      <c r="F45" s="3" t="s">
        <v>483</v>
      </c>
      <c r="G45" s="3" t="s">
        <v>492</v>
      </c>
      <c r="H45" s="3" t="s">
        <v>466</v>
      </c>
      <c r="I45" s="3" t="s">
        <v>492</v>
      </c>
      <c r="J45" s="3" t="s">
        <v>285</v>
      </c>
      <c r="K45" s="3" t="s">
        <v>8</v>
      </c>
      <c r="L45" s="4" t="s">
        <v>31</v>
      </c>
      <c r="M45" s="3" t="s">
        <v>40</v>
      </c>
      <c r="N45" s="4" t="s">
        <v>78</v>
      </c>
      <c r="O45" s="5">
        <v>40240</v>
      </c>
      <c r="P45" s="29"/>
      <c r="Q45" s="29" t="s">
        <v>495</v>
      </c>
      <c r="R45" s="29" t="s">
        <v>495</v>
      </c>
      <c r="S45" s="29" t="s">
        <v>495</v>
      </c>
      <c r="T45" s="29" t="s">
        <v>495</v>
      </c>
      <c r="U45" s="29" t="s">
        <v>495</v>
      </c>
      <c r="V45" s="123" t="s">
        <v>496</v>
      </c>
      <c r="W45" s="79" t="s">
        <v>114</v>
      </c>
      <c r="X45" s="79" t="s">
        <v>114</v>
      </c>
      <c r="Y45" s="115">
        <f t="shared" ref="Y45:AD45" si="12">(Y$4-$O45)/365.25</f>
        <v>10.830937713894592</v>
      </c>
      <c r="Z45" s="115">
        <f t="shared" si="12"/>
        <v>11.83025325119781</v>
      </c>
      <c r="AA45" s="115">
        <f t="shared" si="12"/>
        <v>12.829568788501026</v>
      </c>
      <c r="AB45" s="115">
        <f t="shared" si="12"/>
        <v>13.828884325804244</v>
      </c>
      <c r="AC45" s="115">
        <f t="shared" si="12"/>
        <v>14.830937713894592</v>
      </c>
      <c r="AD45" s="119">
        <f t="shared" si="12"/>
        <v>15.83025325119781</v>
      </c>
      <c r="AE45" s="122"/>
      <c r="AF45" s="122"/>
      <c r="AG45" s="8">
        <f t="shared" si="10"/>
        <v>13.828884325804244</v>
      </c>
      <c r="AH45" s="4">
        <f>IF(OR(K45="TAD",K45="NCV",K45="TPMR"),"-",(IF((VLOOKUP(_xlfn.CONCAT(A45,C45),Suivi_valideurs!$A:$E,4,FALSE))=0,"-",(VLOOKUP(_xlfn.CONCAT(A45,C45),Suivi_valideurs!$A:$E,4,FALSE)))))</f>
        <v>63</v>
      </c>
      <c r="AI45" s="23">
        <v>29</v>
      </c>
      <c r="AJ45" s="23" t="s">
        <v>298</v>
      </c>
      <c r="AK45" s="23" t="s">
        <v>307</v>
      </c>
      <c r="AL45" s="9" t="s">
        <v>315</v>
      </c>
      <c r="AM45" s="9" t="s">
        <v>305</v>
      </c>
      <c r="AN45" s="9" t="s">
        <v>304</v>
      </c>
      <c r="AO45" s="9" t="s">
        <v>303</v>
      </c>
      <c r="AP45" s="20">
        <v>6</v>
      </c>
      <c r="AQ45" s="20" t="s">
        <v>309</v>
      </c>
      <c r="AR45" s="20" t="s">
        <v>308</v>
      </c>
      <c r="AS45" s="20" t="s">
        <v>298</v>
      </c>
      <c r="AT45" s="20" t="s">
        <v>334</v>
      </c>
      <c r="AU45" s="20" t="s">
        <v>300</v>
      </c>
      <c r="AV45" s="20" t="s">
        <v>357</v>
      </c>
      <c r="AW45" s="20" t="s">
        <v>298</v>
      </c>
      <c r="AX45" s="20" t="s">
        <v>298</v>
      </c>
      <c r="AY45" s="20" t="s">
        <v>298</v>
      </c>
      <c r="AZ45" s="20" t="s">
        <v>298</v>
      </c>
      <c r="BA45" s="20" t="s">
        <v>298</v>
      </c>
      <c r="BB45" s="20" t="s">
        <v>298</v>
      </c>
      <c r="BC45" s="20" t="s">
        <v>298</v>
      </c>
      <c r="BD45" s="20"/>
      <c r="BE45" s="20" t="e">
        <f>VLOOKUP(A45,#REF!,20,FALSE)</f>
        <v>#REF!</v>
      </c>
      <c r="BF45" s="20" t="e">
        <f>VLOOKUP(A45,#REF!,22,FALSE)</f>
        <v>#REF!</v>
      </c>
      <c r="BG45" s="60"/>
      <c r="BH45" s="60"/>
      <c r="BI45" s="60"/>
      <c r="BJ45" s="63" t="s">
        <v>479</v>
      </c>
      <c r="BK45" s="60" t="s">
        <v>356</v>
      </c>
    </row>
    <row r="46" spans="1:63" ht="19.5" customHeight="1" x14ac:dyDescent="0.25">
      <c r="A46" s="3">
        <v>64</v>
      </c>
      <c r="B46" s="3">
        <v>64</v>
      </c>
      <c r="C46" s="4" t="s">
        <v>251</v>
      </c>
      <c r="D46" s="12" t="s">
        <v>113</v>
      </c>
      <c r="E46" s="3" t="s">
        <v>283</v>
      </c>
      <c r="F46" s="3" t="s">
        <v>483</v>
      </c>
      <c r="G46" s="3" t="s">
        <v>492</v>
      </c>
      <c r="H46" s="91" t="s">
        <v>466</v>
      </c>
      <c r="I46" s="91" t="s">
        <v>492</v>
      </c>
      <c r="J46" s="3" t="s">
        <v>285</v>
      </c>
      <c r="K46" s="3" t="s">
        <v>8</v>
      </c>
      <c r="L46" s="4" t="s">
        <v>252</v>
      </c>
      <c r="M46" s="3" t="s">
        <v>40</v>
      </c>
      <c r="N46" s="4" t="s">
        <v>50</v>
      </c>
      <c r="O46" s="5">
        <v>40240</v>
      </c>
      <c r="P46" s="29"/>
      <c r="Q46" s="123" t="s">
        <v>496</v>
      </c>
      <c r="R46" s="123" t="s">
        <v>496</v>
      </c>
      <c r="S46" s="123" t="s">
        <v>496</v>
      </c>
      <c r="T46" s="123" t="s">
        <v>496</v>
      </c>
      <c r="U46" s="123" t="s">
        <v>496</v>
      </c>
      <c r="V46" s="79" t="s">
        <v>114</v>
      </c>
      <c r="W46" s="79" t="s">
        <v>114</v>
      </c>
      <c r="X46" s="79" t="s">
        <v>114</v>
      </c>
      <c r="Y46" s="119">
        <f>(Y$4-$O46)/365.25</f>
        <v>10.830937713894592</v>
      </c>
      <c r="Z46" s="119">
        <f>(Z$4-$O46)/365.25</f>
        <v>11.83025325119781</v>
      </c>
      <c r="AA46" s="119">
        <f>(AA$4-$O46)/365.25</f>
        <v>12.829568788501026</v>
      </c>
      <c r="AB46" s="119">
        <f>(AB$4-$O46)/365.25</f>
        <v>13.828884325804244</v>
      </c>
      <c r="AC46" s="119">
        <f>(AC$4-$O46)/365.25</f>
        <v>14.830937713894592</v>
      </c>
      <c r="AD46" s="122"/>
      <c r="AE46" s="122"/>
      <c r="AF46" s="122"/>
      <c r="AG46" s="8">
        <f t="shared" si="10"/>
        <v>13.828884325804244</v>
      </c>
      <c r="AH46" s="4">
        <f>IF(OR(K46="TAD",K46="NCV",K46="TPMR"),"-",(IF((VLOOKUP(_xlfn.CONCAT(A46,C46),Suivi_valideurs!$A:$E,4,FALSE))=0,"-",(VLOOKUP(_xlfn.CONCAT(A46,C46),Suivi_valideurs!$A:$E,4,FALSE)))))</f>
        <v>64</v>
      </c>
      <c r="AI46" s="23">
        <v>50</v>
      </c>
      <c r="AJ46" s="23" t="s">
        <v>298</v>
      </c>
      <c r="AK46" s="23" t="s">
        <v>307</v>
      </c>
      <c r="AL46" s="9" t="s">
        <v>315</v>
      </c>
      <c r="AM46" s="9" t="s">
        <v>305</v>
      </c>
      <c r="AN46" s="9" t="s">
        <v>304</v>
      </c>
      <c r="AO46" s="9" t="s">
        <v>303</v>
      </c>
      <c r="AP46" s="20">
        <v>6</v>
      </c>
      <c r="AQ46" s="20" t="s">
        <v>309</v>
      </c>
      <c r="AR46" s="20" t="s">
        <v>308</v>
      </c>
      <c r="AS46" s="20" t="s">
        <v>298</v>
      </c>
      <c r="AT46" s="20" t="s">
        <v>299</v>
      </c>
      <c r="AU46" s="20" t="s">
        <v>299</v>
      </c>
      <c r="AV46" s="20" t="s">
        <v>299</v>
      </c>
      <c r="AW46" s="20" t="s">
        <v>299</v>
      </c>
      <c r="AX46" s="20" t="s">
        <v>299</v>
      </c>
      <c r="AY46" s="20" t="s">
        <v>299</v>
      </c>
      <c r="AZ46" s="20" t="s">
        <v>298</v>
      </c>
      <c r="BA46" s="20" t="s">
        <v>298</v>
      </c>
      <c r="BB46" s="20" t="s">
        <v>298</v>
      </c>
      <c r="BC46" s="20" t="s">
        <v>298</v>
      </c>
      <c r="BD46" s="20"/>
      <c r="BE46" s="20" t="e">
        <f>VLOOKUP(A46,#REF!,20,FALSE)</f>
        <v>#REF!</v>
      </c>
      <c r="BF46" s="20" t="e">
        <f>VLOOKUP(A46,#REF!,22,FALSE)</f>
        <v>#REF!</v>
      </c>
      <c r="BJ46" s="60"/>
      <c r="BK46" s="60" t="s">
        <v>447</v>
      </c>
    </row>
    <row r="47" spans="1:63" ht="19.5" customHeight="1" x14ac:dyDescent="0.25">
      <c r="A47" s="13">
        <v>65</v>
      </c>
      <c r="B47" s="13">
        <v>65</v>
      </c>
      <c r="C47" s="14" t="s">
        <v>7</v>
      </c>
      <c r="D47" s="6" t="s">
        <v>114</v>
      </c>
      <c r="E47" s="73"/>
      <c r="F47" s="73"/>
      <c r="G47" s="73" t="s">
        <v>487</v>
      </c>
      <c r="H47" s="73" t="s">
        <v>487</v>
      </c>
      <c r="I47" s="73" t="s">
        <v>492</v>
      </c>
      <c r="J47" s="73"/>
      <c r="K47" s="73"/>
      <c r="L47" s="74" t="s">
        <v>9</v>
      </c>
      <c r="M47" s="74"/>
      <c r="N47" s="74" t="s">
        <v>103</v>
      </c>
      <c r="O47" s="75">
        <v>43934</v>
      </c>
      <c r="P47" s="79">
        <v>43101</v>
      </c>
      <c r="Q47" s="79" t="s">
        <v>114</v>
      </c>
      <c r="R47" s="79" t="s">
        <v>114</v>
      </c>
      <c r="S47" s="79" t="s">
        <v>114</v>
      </c>
      <c r="T47" s="79" t="s">
        <v>114</v>
      </c>
      <c r="U47" s="79" t="s">
        <v>114</v>
      </c>
      <c r="V47" s="79" t="s">
        <v>114</v>
      </c>
      <c r="W47" s="79" t="s">
        <v>114</v>
      </c>
      <c r="X47" s="79" t="s">
        <v>114</v>
      </c>
      <c r="Y47" s="122"/>
      <c r="Z47" s="122"/>
      <c r="AA47" s="122"/>
      <c r="AB47" s="122"/>
      <c r="AC47" s="122"/>
      <c r="AD47" s="122"/>
      <c r="AE47" s="122"/>
      <c r="AF47" s="122"/>
      <c r="AG47" s="76">
        <f t="shared" si="10"/>
        <v>-2.2806297056810405</v>
      </c>
      <c r="AH47" s="4" t="e">
        <f>IF(OR(K47="TAD",K47="NCV",K47="TPMR"),"-",(IF((VLOOKUP(_xlfn.CONCAT(A47,C47),Suivi_valideurs!$A:$E,4,FALSE))=0,"-",(VLOOKUP(_xlfn.CONCAT(A47,C47),Suivi_valideurs!$A:$E,4,FALSE)))))</f>
        <v>#N/A</v>
      </c>
      <c r="AI47" s="77"/>
      <c r="AJ47" s="77"/>
      <c r="AK47" s="77"/>
      <c r="AL47" s="78"/>
      <c r="AM47" s="78"/>
      <c r="AN47" s="78"/>
      <c r="AO47" s="78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90"/>
      <c r="BH47" s="90"/>
      <c r="BI47" s="90"/>
      <c r="BJ47" s="60"/>
      <c r="BK47" s="60"/>
    </row>
    <row r="48" spans="1:63" ht="19.5" customHeight="1" x14ac:dyDescent="0.25">
      <c r="A48" s="13">
        <v>66</v>
      </c>
      <c r="B48" s="13">
        <v>66</v>
      </c>
      <c r="C48" s="14" t="s">
        <v>7</v>
      </c>
      <c r="D48" s="6" t="s">
        <v>114</v>
      </c>
      <c r="E48" s="73"/>
      <c r="F48" s="3"/>
      <c r="G48" s="3" t="s">
        <v>487</v>
      </c>
      <c r="H48" s="3" t="s">
        <v>487</v>
      </c>
      <c r="I48" s="3"/>
      <c r="J48" s="73"/>
      <c r="K48" s="73" t="s">
        <v>262</v>
      </c>
      <c r="L48" s="74" t="s">
        <v>35</v>
      </c>
      <c r="M48" s="74"/>
      <c r="N48" s="74" t="s">
        <v>111</v>
      </c>
      <c r="O48" s="75">
        <v>40263</v>
      </c>
      <c r="P48" s="79">
        <v>44337</v>
      </c>
      <c r="Q48" s="79" t="s">
        <v>114</v>
      </c>
      <c r="R48" s="79" t="s">
        <v>114</v>
      </c>
      <c r="S48" s="79" t="s">
        <v>114</v>
      </c>
      <c r="T48" s="79" t="s">
        <v>114</v>
      </c>
      <c r="U48" s="79" t="s">
        <v>114</v>
      </c>
      <c r="V48" s="79" t="s">
        <v>114</v>
      </c>
      <c r="W48" s="79" t="s">
        <v>114</v>
      </c>
      <c r="X48" s="79" t="s">
        <v>114</v>
      </c>
      <c r="Y48" s="122"/>
      <c r="Z48" s="122"/>
      <c r="AA48" s="122"/>
      <c r="AB48" s="122"/>
      <c r="AC48" s="122"/>
      <c r="AD48" s="122"/>
      <c r="AE48" s="122"/>
      <c r="AF48" s="122"/>
      <c r="AG48" s="76">
        <f t="shared" si="10"/>
        <v>11.154004106776181</v>
      </c>
      <c r="AH48" s="4" t="str">
        <f>IF(OR(K48="TAD",K48="NCV",K48="TPMR"),"-",(IF((VLOOKUP(_xlfn.CONCAT(A48,C48),Suivi_valideurs!$A:$E,4,FALSE))=0,"-",(VLOOKUP(_xlfn.CONCAT(A48,C48),Suivi_valideurs!$A:$E,4,FALSE)))))</f>
        <v>-</v>
      </c>
      <c r="AI48" s="77"/>
      <c r="AJ48" s="77"/>
      <c r="AK48" s="77"/>
      <c r="AL48" s="78"/>
      <c r="AM48" s="78"/>
      <c r="AN48" s="78"/>
      <c r="AO48" s="78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90"/>
      <c r="BH48" s="90"/>
      <c r="BI48" s="90"/>
      <c r="BJ48" s="60"/>
      <c r="BK48" s="60"/>
    </row>
    <row r="49" spans="1:63" ht="19.5" customHeight="1" x14ac:dyDescent="0.25">
      <c r="A49" s="3">
        <v>67</v>
      </c>
      <c r="B49" s="3">
        <v>67</v>
      </c>
      <c r="C49" s="4" t="s">
        <v>251</v>
      </c>
      <c r="D49" s="12" t="s">
        <v>113</v>
      </c>
      <c r="E49" s="3" t="s">
        <v>283</v>
      </c>
      <c r="F49" s="3" t="s">
        <v>483</v>
      </c>
      <c r="G49" s="3" t="s">
        <v>492</v>
      </c>
      <c r="H49" s="3"/>
      <c r="I49" s="3" t="s">
        <v>492</v>
      </c>
      <c r="J49" s="3" t="s">
        <v>285</v>
      </c>
      <c r="K49" s="3" t="s">
        <v>8</v>
      </c>
      <c r="L49" s="4" t="s">
        <v>31</v>
      </c>
      <c r="M49" s="32" t="s">
        <v>253</v>
      </c>
      <c r="N49" s="4" t="s">
        <v>51</v>
      </c>
      <c r="O49" s="5">
        <v>41091</v>
      </c>
      <c r="P49" s="29"/>
      <c r="Q49" s="29" t="s">
        <v>495</v>
      </c>
      <c r="R49" s="29" t="s">
        <v>495</v>
      </c>
      <c r="S49" s="29" t="s">
        <v>495</v>
      </c>
      <c r="T49" s="29" t="s">
        <v>495</v>
      </c>
      <c r="U49" s="29" t="s">
        <v>495</v>
      </c>
      <c r="V49" s="29" t="s">
        <v>495</v>
      </c>
      <c r="W49" s="29" t="s">
        <v>495</v>
      </c>
      <c r="X49" s="79" t="s">
        <v>114</v>
      </c>
      <c r="Y49" s="115">
        <f t="shared" ref="Y49:AE58" si="13">(Y$4-$O49)/365.25</f>
        <v>8.5010266940451746</v>
      </c>
      <c r="Z49" s="115">
        <f t="shared" si="13"/>
        <v>9.500342231348391</v>
      </c>
      <c r="AA49" s="115">
        <f t="shared" si="13"/>
        <v>10.499657768651609</v>
      </c>
      <c r="AB49" s="115">
        <f t="shared" si="13"/>
        <v>11.498973305954825</v>
      </c>
      <c r="AC49" s="115">
        <f t="shared" si="13"/>
        <v>12.501026694045175</v>
      </c>
      <c r="AD49" s="115">
        <f t="shared" si="13"/>
        <v>13.500342231348391</v>
      </c>
      <c r="AE49" s="115">
        <f t="shared" si="13"/>
        <v>14.499657768651609</v>
      </c>
      <c r="AF49" s="122"/>
      <c r="AG49" s="8">
        <f t="shared" si="10"/>
        <v>11.498973305954825</v>
      </c>
      <c r="AH49" s="4">
        <f>IF(OR(K49="TAD",K49="NCV",K49="TPMR"),"-",(IF((VLOOKUP(_xlfn.CONCAT(A49,C49),Suivi_valideurs!$A:$E,4,FALSE))=0,"-",(VLOOKUP(_xlfn.CONCAT(A49,C49),Suivi_valideurs!$A:$E,4,FALSE)))))</f>
        <v>67</v>
      </c>
      <c r="AI49" s="23">
        <v>45</v>
      </c>
      <c r="AJ49" s="23" t="s">
        <v>298</v>
      </c>
      <c r="AK49" s="23" t="s">
        <v>307</v>
      </c>
      <c r="AL49" s="9" t="s">
        <v>315</v>
      </c>
      <c r="AM49" s="9" t="s">
        <v>341</v>
      </c>
      <c r="AN49" s="9" t="s">
        <v>304</v>
      </c>
      <c r="AO49" s="9" t="s">
        <v>303</v>
      </c>
      <c r="AP49" s="82">
        <v>8</v>
      </c>
      <c r="AQ49" s="20" t="s">
        <v>309</v>
      </c>
      <c r="AR49" s="20" t="s">
        <v>308</v>
      </c>
      <c r="AS49" s="20" t="s">
        <v>298</v>
      </c>
      <c r="AT49" s="20" t="s">
        <v>334</v>
      </c>
      <c r="AU49" s="20" t="s">
        <v>333</v>
      </c>
      <c r="AV49" s="20" t="s">
        <v>298</v>
      </c>
      <c r="AW49" s="20" t="s">
        <v>298</v>
      </c>
      <c r="AX49" s="20" t="s">
        <v>298</v>
      </c>
      <c r="AY49" s="20" t="s">
        <v>298</v>
      </c>
      <c r="AZ49" s="20" t="s">
        <v>298</v>
      </c>
      <c r="BA49" s="20" t="s">
        <v>298</v>
      </c>
      <c r="BB49" s="20" t="s">
        <v>298</v>
      </c>
      <c r="BC49" s="20" t="s">
        <v>298</v>
      </c>
      <c r="BD49" s="20"/>
      <c r="BE49" s="20" t="e">
        <f>VLOOKUP(A49,#REF!,20,FALSE)</f>
        <v>#REF!</v>
      </c>
      <c r="BF49" s="20" t="e">
        <f>VLOOKUP(A49,#REF!,22,FALSE)</f>
        <v>#REF!</v>
      </c>
      <c r="BG49" s="60"/>
      <c r="BH49" s="60"/>
      <c r="BI49" s="60"/>
      <c r="BJ49" s="60"/>
      <c r="BK49" s="60"/>
    </row>
    <row r="50" spans="1:63" ht="19.5" customHeight="1" x14ac:dyDescent="0.25">
      <c r="A50" s="3">
        <v>68</v>
      </c>
      <c r="B50" s="3">
        <v>68</v>
      </c>
      <c r="C50" s="4" t="s">
        <v>29</v>
      </c>
      <c r="D50" s="12" t="s">
        <v>113</v>
      </c>
      <c r="E50" s="3" t="s">
        <v>283</v>
      </c>
      <c r="F50" s="3" t="s">
        <v>483</v>
      </c>
      <c r="G50" s="3" t="s">
        <v>466</v>
      </c>
      <c r="H50" s="3" t="s">
        <v>466</v>
      </c>
      <c r="I50" s="3" t="s">
        <v>492</v>
      </c>
      <c r="J50" s="3" t="s">
        <v>285</v>
      </c>
      <c r="K50" s="3" t="s">
        <v>30</v>
      </c>
      <c r="L50" s="4" t="s">
        <v>252</v>
      </c>
      <c r="M50" s="32" t="s">
        <v>253</v>
      </c>
      <c r="N50" s="4" t="s">
        <v>52</v>
      </c>
      <c r="O50" s="5">
        <v>41091</v>
      </c>
      <c r="P50" s="29"/>
      <c r="Q50" s="29" t="s">
        <v>495</v>
      </c>
      <c r="R50" s="29" t="s">
        <v>495</v>
      </c>
      <c r="S50" s="29" t="s">
        <v>495</v>
      </c>
      <c r="T50" s="29" t="s">
        <v>495</v>
      </c>
      <c r="U50" s="29" t="s">
        <v>495</v>
      </c>
      <c r="V50" s="29" t="s">
        <v>495</v>
      </c>
      <c r="W50" s="29" t="s">
        <v>495</v>
      </c>
      <c r="X50" s="79" t="s">
        <v>114</v>
      </c>
      <c r="Y50" s="115">
        <f t="shared" si="13"/>
        <v>8.5010266940451746</v>
      </c>
      <c r="Z50" s="115">
        <f t="shared" si="13"/>
        <v>9.500342231348391</v>
      </c>
      <c r="AA50" s="115">
        <f t="shared" si="13"/>
        <v>10.499657768651609</v>
      </c>
      <c r="AB50" s="115">
        <f t="shared" si="13"/>
        <v>11.498973305954825</v>
      </c>
      <c r="AC50" s="115">
        <f t="shared" si="13"/>
        <v>12.501026694045175</v>
      </c>
      <c r="AD50" s="115">
        <f t="shared" si="13"/>
        <v>13.500342231348391</v>
      </c>
      <c r="AE50" s="115">
        <f t="shared" si="13"/>
        <v>14.499657768651609</v>
      </c>
      <c r="AF50" s="122"/>
      <c r="AG50" s="8">
        <f t="shared" si="10"/>
        <v>11.498973305954825</v>
      </c>
      <c r="AH50" s="4">
        <f>IF(OR(K50="TAD",K50="NCV",K50="TPMR"),"-",(IF((VLOOKUP(_xlfn.CONCAT(A50,C50),Suivi_valideurs!$A:$E,4,FALSE))=0,"-",(VLOOKUP(_xlfn.CONCAT(A50,C50),Suivi_valideurs!$A:$E,4,FALSE)))))</f>
        <v>68</v>
      </c>
      <c r="AI50" s="23">
        <v>44</v>
      </c>
      <c r="AJ50" s="23" t="s">
        <v>298</v>
      </c>
      <c r="AK50" s="23" t="s">
        <v>307</v>
      </c>
      <c r="AL50" s="9" t="s">
        <v>315</v>
      </c>
      <c r="AM50" s="9" t="s">
        <v>341</v>
      </c>
      <c r="AN50" s="9" t="s">
        <v>304</v>
      </c>
      <c r="AO50" s="9" t="s">
        <v>303</v>
      </c>
      <c r="AP50" s="20">
        <v>8</v>
      </c>
      <c r="AQ50" s="20" t="s">
        <v>299</v>
      </c>
      <c r="AR50" s="20" t="s">
        <v>299</v>
      </c>
      <c r="AS50" s="20" t="s">
        <v>299</v>
      </c>
      <c r="AT50" s="20" t="s">
        <v>299</v>
      </c>
      <c r="AU50" s="20" t="s">
        <v>299</v>
      </c>
      <c r="AV50" s="20" t="s">
        <v>299</v>
      </c>
      <c r="AW50" s="20" t="s">
        <v>298</v>
      </c>
      <c r="AX50" s="20" t="s">
        <v>298</v>
      </c>
      <c r="AY50" s="20" t="s">
        <v>298</v>
      </c>
      <c r="AZ50" s="20" t="s">
        <v>298</v>
      </c>
      <c r="BA50" s="20" t="s">
        <v>298</v>
      </c>
      <c r="BB50" s="20" t="s">
        <v>298</v>
      </c>
      <c r="BC50" s="20" t="s">
        <v>298</v>
      </c>
      <c r="BD50" s="20"/>
      <c r="BE50" s="20" t="e">
        <f>VLOOKUP(A50,#REF!,20,FALSE)</f>
        <v>#REF!</v>
      </c>
      <c r="BF50" s="20" t="e">
        <f>VLOOKUP(A50,#REF!,22,FALSE)</f>
        <v>#REF!</v>
      </c>
      <c r="BG50" s="60"/>
      <c r="BH50" s="60"/>
      <c r="BI50" s="60"/>
      <c r="BJ50" s="60"/>
      <c r="BK50" s="63" t="s">
        <v>444</v>
      </c>
    </row>
    <row r="51" spans="1:63" ht="19.5" customHeight="1" x14ac:dyDescent="0.25">
      <c r="A51" s="3">
        <v>69</v>
      </c>
      <c r="B51" s="3">
        <v>69</v>
      </c>
      <c r="C51" s="4" t="s">
        <v>29</v>
      </c>
      <c r="D51" s="12" t="s">
        <v>113</v>
      </c>
      <c r="E51" s="3" t="s">
        <v>283</v>
      </c>
      <c r="F51" s="3" t="s">
        <v>483</v>
      </c>
      <c r="G51" s="3" t="s">
        <v>466</v>
      </c>
      <c r="H51" s="3" t="s">
        <v>466</v>
      </c>
      <c r="I51" s="3" t="s">
        <v>492</v>
      </c>
      <c r="J51" s="3" t="s">
        <v>285</v>
      </c>
      <c r="K51" s="3" t="s">
        <v>30</v>
      </c>
      <c r="L51" s="4" t="s">
        <v>252</v>
      </c>
      <c r="M51" s="32" t="s">
        <v>253</v>
      </c>
      <c r="N51" s="4" t="s">
        <v>53</v>
      </c>
      <c r="O51" s="5">
        <v>41091</v>
      </c>
      <c r="P51" s="29"/>
      <c r="Q51" s="29" t="s">
        <v>495</v>
      </c>
      <c r="R51" s="29" t="s">
        <v>495</v>
      </c>
      <c r="S51" s="29" t="s">
        <v>495</v>
      </c>
      <c r="T51" s="123" t="s">
        <v>496</v>
      </c>
      <c r="U51" s="123" t="s">
        <v>496</v>
      </c>
      <c r="V51" s="123" t="s">
        <v>496</v>
      </c>
      <c r="W51" s="123" t="s">
        <v>496</v>
      </c>
      <c r="X51" s="79" t="s">
        <v>114</v>
      </c>
      <c r="Y51" s="115">
        <f t="shared" si="13"/>
        <v>8.5010266940451746</v>
      </c>
      <c r="Z51" s="115">
        <f t="shared" si="13"/>
        <v>9.500342231348391</v>
      </c>
      <c r="AA51" s="115">
        <f t="shared" si="13"/>
        <v>10.499657768651609</v>
      </c>
      <c r="AB51" s="119">
        <f t="shared" si="13"/>
        <v>11.498973305954825</v>
      </c>
      <c r="AC51" s="119">
        <f t="shared" si="13"/>
        <v>12.501026694045175</v>
      </c>
      <c r="AD51" s="119">
        <f t="shared" si="13"/>
        <v>13.500342231348391</v>
      </c>
      <c r="AE51" s="119">
        <f t="shared" si="13"/>
        <v>14.499657768651609</v>
      </c>
      <c r="AF51" s="122"/>
      <c r="AG51" s="8">
        <f t="shared" si="10"/>
        <v>11.498973305954825</v>
      </c>
      <c r="AH51" s="4">
        <f>IF(OR(K51="TAD",K51="NCV",K51="TPMR"),"-",(IF((VLOOKUP(_xlfn.CONCAT(A51,C51),Suivi_valideurs!$A:$E,4,FALSE))=0,"-",(VLOOKUP(_xlfn.CONCAT(A51,C51),Suivi_valideurs!$A:$E,4,FALSE)))))</f>
        <v>69</v>
      </c>
      <c r="AI51" s="23">
        <v>46</v>
      </c>
      <c r="AJ51" s="57"/>
      <c r="AK51" s="57"/>
      <c r="AL51" s="56"/>
      <c r="AM51" s="56"/>
      <c r="AN51" s="56"/>
      <c r="AO51" s="56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20" t="e">
        <f>VLOOKUP(A51,#REF!,20,FALSE)</f>
        <v>#REF!</v>
      </c>
      <c r="BF51" s="20" t="e">
        <f>VLOOKUP(A51,#REF!,22,FALSE)</f>
        <v>#REF!</v>
      </c>
      <c r="BG51" s="129"/>
      <c r="BH51" s="60" t="s">
        <v>352</v>
      </c>
      <c r="BI51" s="60"/>
      <c r="BJ51" s="60"/>
      <c r="BK51" s="60"/>
    </row>
    <row r="52" spans="1:63" ht="19.5" customHeight="1" x14ac:dyDescent="0.25">
      <c r="A52" s="3">
        <v>70</v>
      </c>
      <c r="B52" s="4">
        <v>21</v>
      </c>
      <c r="C52" s="3" t="s">
        <v>7</v>
      </c>
      <c r="D52" s="12" t="s">
        <v>113</v>
      </c>
      <c r="E52" s="3" t="s">
        <v>283</v>
      </c>
      <c r="F52" s="3" t="s">
        <v>483</v>
      </c>
      <c r="G52" s="3" t="s">
        <v>466</v>
      </c>
      <c r="H52" s="3" t="s">
        <v>466</v>
      </c>
      <c r="I52" s="3" t="s">
        <v>492</v>
      </c>
      <c r="J52" s="3" t="s">
        <v>286</v>
      </c>
      <c r="K52" s="3" t="s">
        <v>117</v>
      </c>
      <c r="L52" s="3" t="s">
        <v>35</v>
      </c>
      <c r="M52" s="3" t="s">
        <v>54</v>
      </c>
      <c r="N52" s="4" t="s">
        <v>55</v>
      </c>
      <c r="O52" s="5">
        <v>41164</v>
      </c>
      <c r="P52" s="29"/>
      <c r="Q52" s="29" t="s">
        <v>495</v>
      </c>
      <c r="R52" s="29" t="s">
        <v>495</v>
      </c>
      <c r="S52" s="29" t="s">
        <v>495</v>
      </c>
      <c r="T52" s="29" t="s">
        <v>495</v>
      </c>
      <c r="U52" s="29" t="s">
        <v>495</v>
      </c>
      <c r="V52" s="29" t="s">
        <v>495</v>
      </c>
      <c r="W52" s="29" t="s">
        <v>495</v>
      </c>
      <c r="X52" s="79" t="s">
        <v>114</v>
      </c>
      <c r="Y52" s="115">
        <f t="shared" si="13"/>
        <v>8.301163586584531</v>
      </c>
      <c r="Z52" s="115">
        <f t="shared" si="13"/>
        <v>9.3004791238877473</v>
      </c>
      <c r="AA52" s="115">
        <f t="shared" si="13"/>
        <v>10.299794661190965</v>
      </c>
      <c r="AB52" s="115">
        <f t="shared" si="13"/>
        <v>11.299110198494182</v>
      </c>
      <c r="AC52" s="115">
        <f t="shared" si="13"/>
        <v>12.301163586584531</v>
      </c>
      <c r="AD52" s="115">
        <f t="shared" si="13"/>
        <v>13.300479123887747</v>
      </c>
      <c r="AE52" s="115">
        <f t="shared" si="13"/>
        <v>14.299794661190965</v>
      </c>
      <c r="AF52" s="122"/>
      <c r="AG52" s="8">
        <f t="shared" si="10"/>
        <v>11.299110198494182</v>
      </c>
      <c r="AH52" s="4" t="str">
        <f>IF(OR(K52="TAD",K52="NCV",K52="TPMR"),"-",(IF((VLOOKUP(_xlfn.CONCAT(A52,C52),Suivi_valideurs!$A:$E,4,FALSE))=0,"-",(VLOOKUP(_xlfn.CONCAT(A52,C52),Suivi_valideurs!$A:$E,4,FALSE)))))</f>
        <v>-</v>
      </c>
      <c r="AI52" s="4">
        <v>21</v>
      </c>
      <c r="AJ52" s="4" t="s">
        <v>351</v>
      </c>
      <c r="AK52" s="4" t="s">
        <v>307</v>
      </c>
      <c r="AL52" s="9" t="s">
        <v>315</v>
      </c>
      <c r="AM52" s="9" t="s">
        <v>350</v>
      </c>
      <c r="AN52" s="9" t="s">
        <v>299</v>
      </c>
      <c r="AO52" s="9" t="s">
        <v>299</v>
      </c>
      <c r="AP52" s="16">
        <v>3</v>
      </c>
      <c r="AQ52" s="20" t="s">
        <v>334</v>
      </c>
      <c r="AR52" s="20" t="s">
        <v>308</v>
      </c>
      <c r="AS52" s="20" t="s">
        <v>298</v>
      </c>
      <c r="AT52" s="20" t="s">
        <v>299</v>
      </c>
      <c r="AU52" s="20" t="s">
        <v>299</v>
      </c>
      <c r="AV52" s="20" t="s">
        <v>299</v>
      </c>
      <c r="AW52" s="20" t="s">
        <v>299</v>
      </c>
      <c r="AX52" s="20" t="s">
        <v>299</v>
      </c>
      <c r="AY52" s="20" t="s">
        <v>299</v>
      </c>
      <c r="AZ52" s="20" t="s">
        <v>298</v>
      </c>
      <c r="BA52" s="20" t="s">
        <v>298</v>
      </c>
      <c r="BB52" s="20" t="s">
        <v>298</v>
      </c>
      <c r="BC52" s="20" t="s">
        <v>299</v>
      </c>
      <c r="BD52" s="20" t="s">
        <v>299</v>
      </c>
      <c r="BE52" s="20" t="e">
        <f>VLOOKUP(A52,#REF!,20,FALSE)</f>
        <v>#REF!</v>
      </c>
      <c r="BF52" s="20" t="e">
        <f>VLOOKUP(A52,#REF!,22,FALSE)</f>
        <v>#REF!</v>
      </c>
      <c r="BG52" s="60"/>
      <c r="BH52" s="60"/>
      <c r="BI52" s="60"/>
      <c r="BJ52" s="60"/>
      <c r="BK52" s="60"/>
    </row>
    <row r="53" spans="1:63" ht="19.5" customHeight="1" x14ac:dyDescent="0.25">
      <c r="A53" s="4">
        <v>71</v>
      </c>
      <c r="B53" s="13">
        <v>22</v>
      </c>
      <c r="C53" s="14" t="s">
        <v>7</v>
      </c>
      <c r="D53" s="6" t="s">
        <v>114</v>
      </c>
      <c r="E53" s="73"/>
      <c r="F53" s="14" t="s">
        <v>483</v>
      </c>
      <c r="G53" s="14" t="s">
        <v>466</v>
      </c>
      <c r="H53" s="14" t="s">
        <v>489</v>
      </c>
      <c r="I53" s="14" t="s">
        <v>492</v>
      </c>
      <c r="J53" s="73"/>
      <c r="K53" s="73" t="s">
        <v>117</v>
      </c>
      <c r="L53" s="74" t="s">
        <v>35</v>
      </c>
      <c r="M53" s="74" t="s">
        <v>54</v>
      </c>
      <c r="N53" s="74" t="s">
        <v>56</v>
      </c>
      <c r="O53" s="75">
        <v>41164</v>
      </c>
      <c r="P53" s="79">
        <v>44344</v>
      </c>
      <c r="Q53" s="29" t="s">
        <v>495</v>
      </c>
      <c r="R53" s="29" t="s">
        <v>495</v>
      </c>
      <c r="S53" s="29" t="s">
        <v>495</v>
      </c>
      <c r="T53" s="29" t="s">
        <v>495</v>
      </c>
      <c r="U53" s="29" t="s">
        <v>495</v>
      </c>
      <c r="V53" s="29" t="s">
        <v>495</v>
      </c>
      <c r="W53" s="29" t="s">
        <v>495</v>
      </c>
      <c r="X53" s="79" t="s">
        <v>114</v>
      </c>
      <c r="Y53" s="115">
        <f t="shared" si="13"/>
        <v>8.301163586584531</v>
      </c>
      <c r="Z53" s="115">
        <f t="shared" si="13"/>
        <v>9.3004791238877473</v>
      </c>
      <c r="AA53" s="115">
        <f t="shared" si="13"/>
        <v>10.299794661190965</v>
      </c>
      <c r="AB53" s="115">
        <f t="shared" si="13"/>
        <v>11.299110198494182</v>
      </c>
      <c r="AC53" s="115">
        <f t="shared" si="13"/>
        <v>12.301163586584531</v>
      </c>
      <c r="AD53" s="115">
        <f t="shared" si="13"/>
        <v>13.300479123887747</v>
      </c>
      <c r="AE53" s="115">
        <f t="shared" si="13"/>
        <v>14.299794661190965</v>
      </c>
      <c r="AF53" s="122"/>
      <c r="AG53" s="76">
        <f t="shared" si="10"/>
        <v>8.7063655030800824</v>
      </c>
      <c r="AH53" s="4" t="str">
        <f>IF(OR(K53="TAD",K53="NCV",K53="TPMR"),"-",(IF((VLOOKUP(_xlfn.CONCAT(A53,C53),Suivi_valideurs!$A:$E,4,FALSE))=0,"-",(VLOOKUP(_xlfn.CONCAT(A53,C53),Suivi_valideurs!$A:$E,4,FALSE)))))</f>
        <v>-</v>
      </c>
      <c r="AI53" s="77"/>
      <c r="AJ53" s="77"/>
      <c r="AK53" s="77"/>
      <c r="AL53" s="78"/>
      <c r="AM53" s="78"/>
      <c r="AN53" s="78"/>
      <c r="AO53" s="78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90"/>
      <c r="BH53" s="90"/>
      <c r="BI53" s="90"/>
      <c r="BJ53" s="60"/>
      <c r="BK53" s="60"/>
    </row>
    <row r="54" spans="1:63" ht="19.5" customHeight="1" x14ac:dyDescent="0.25">
      <c r="A54" s="3">
        <v>72</v>
      </c>
      <c r="B54" s="4">
        <v>23</v>
      </c>
      <c r="C54" s="3" t="s">
        <v>7</v>
      </c>
      <c r="D54" s="12" t="s">
        <v>113</v>
      </c>
      <c r="E54" s="3" t="s">
        <v>283</v>
      </c>
      <c r="F54" s="3" t="s">
        <v>483</v>
      </c>
      <c r="G54" s="3" t="s">
        <v>466</v>
      </c>
      <c r="H54" s="3" t="s">
        <v>466</v>
      </c>
      <c r="I54" s="3" t="s">
        <v>492</v>
      </c>
      <c r="J54" s="3" t="s">
        <v>286</v>
      </c>
      <c r="K54" s="3" t="s">
        <v>117</v>
      </c>
      <c r="L54" s="3" t="s">
        <v>35</v>
      </c>
      <c r="M54" s="3" t="s">
        <v>54</v>
      </c>
      <c r="N54" s="4" t="s">
        <v>57</v>
      </c>
      <c r="O54" s="5">
        <v>41247</v>
      </c>
      <c r="P54" s="29"/>
      <c r="Q54" s="29" t="s">
        <v>495</v>
      </c>
      <c r="R54" s="29" t="s">
        <v>495</v>
      </c>
      <c r="S54" s="29" t="s">
        <v>495</v>
      </c>
      <c r="T54" s="29" t="s">
        <v>495</v>
      </c>
      <c r="U54" s="29" t="s">
        <v>495</v>
      </c>
      <c r="V54" s="29" t="s">
        <v>495</v>
      </c>
      <c r="W54" s="29" t="s">
        <v>495</v>
      </c>
      <c r="X54" s="79" t="s">
        <v>114</v>
      </c>
      <c r="Y54" s="115">
        <f t="shared" si="13"/>
        <v>8.0739219712525667</v>
      </c>
      <c r="Z54" s="115">
        <f t="shared" si="13"/>
        <v>9.073237508555783</v>
      </c>
      <c r="AA54" s="115">
        <f t="shared" si="13"/>
        <v>10.072553045859001</v>
      </c>
      <c r="AB54" s="115">
        <f t="shared" si="13"/>
        <v>11.071868583162217</v>
      </c>
      <c r="AC54" s="115">
        <f t="shared" si="13"/>
        <v>12.073921971252567</v>
      </c>
      <c r="AD54" s="115">
        <f t="shared" si="13"/>
        <v>13.073237508555783</v>
      </c>
      <c r="AE54" s="115">
        <f t="shared" si="13"/>
        <v>14.072553045859001</v>
      </c>
      <c r="AF54" s="122"/>
      <c r="AG54" s="8">
        <f t="shared" si="10"/>
        <v>11.071868583162217</v>
      </c>
      <c r="AH54" s="4" t="str">
        <f>IF(OR(K54="TAD",K54="NCV",K54="TPMR"),"-",(IF((VLOOKUP(_xlfn.CONCAT(A54,C54),Suivi_valideurs!$A:$E,4,FALSE))=0,"-",(VLOOKUP(_xlfn.CONCAT(A54,C54),Suivi_valideurs!$A:$E,4,FALSE)))))</f>
        <v>-</v>
      </c>
      <c r="AI54" s="4">
        <v>23</v>
      </c>
      <c r="AJ54" s="4" t="s">
        <v>298</v>
      </c>
      <c r="AK54" s="4" t="s">
        <v>307</v>
      </c>
      <c r="AL54" s="9" t="s">
        <v>315</v>
      </c>
      <c r="AM54" s="9" t="s">
        <v>350</v>
      </c>
      <c r="AN54" s="9" t="s">
        <v>299</v>
      </c>
      <c r="AO54" s="9" t="s">
        <v>299</v>
      </c>
      <c r="AP54" s="20">
        <v>3</v>
      </c>
      <c r="AQ54" s="20" t="s">
        <v>334</v>
      </c>
      <c r="AR54" s="20" t="s">
        <v>308</v>
      </c>
      <c r="AS54" s="20" t="s">
        <v>298</v>
      </c>
      <c r="AT54" s="20" t="s">
        <v>299</v>
      </c>
      <c r="AU54" s="20" t="s">
        <v>299</v>
      </c>
      <c r="AV54" s="20" t="s">
        <v>299</v>
      </c>
      <c r="AW54" s="20" t="s">
        <v>299</v>
      </c>
      <c r="AX54" s="20" t="s">
        <v>299</v>
      </c>
      <c r="AY54" s="20" t="s">
        <v>299</v>
      </c>
      <c r="AZ54" s="20" t="s">
        <v>298</v>
      </c>
      <c r="BA54" s="20" t="s">
        <v>298</v>
      </c>
      <c r="BB54" s="20" t="s">
        <v>298</v>
      </c>
      <c r="BC54" s="20" t="s">
        <v>299</v>
      </c>
      <c r="BD54" s="20" t="s">
        <v>299</v>
      </c>
      <c r="BE54" s="20" t="e">
        <f>VLOOKUP(A54,#REF!,20,FALSE)</f>
        <v>#REF!</v>
      </c>
      <c r="BF54" s="20" t="e">
        <f>VLOOKUP(A54,#REF!,22,FALSE)</f>
        <v>#REF!</v>
      </c>
      <c r="BG54" s="60"/>
      <c r="BH54" s="60"/>
      <c r="BI54" s="60"/>
      <c r="BJ54" s="60"/>
      <c r="BK54" s="60"/>
    </row>
    <row r="55" spans="1:63" ht="19.5" customHeight="1" x14ac:dyDescent="0.25">
      <c r="A55" s="4">
        <v>73</v>
      </c>
      <c r="B55" s="13">
        <v>24</v>
      </c>
      <c r="C55" s="14" t="s">
        <v>7</v>
      </c>
      <c r="D55" s="6" t="s">
        <v>114</v>
      </c>
      <c r="E55" s="73"/>
      <c r="F55" s="14" t="s">
        <v>483</v>
      </c>
      <c r="G55" s="14" t="s">
        <v>466</v>
      </c>
      <c r="H55" s="14" t="s">
        <v>488</v>
      </c>
      <c r="I55" s="14" t="s">
        <v>492</v>
      </c>
      <c r="J55" s="73"/>
      <c r="K55" s="73" t="s">
        <v>117</v>
      </c>
      <c r="L55" s="74" t="s">
        <v>35</v>
      </c>
      <c r="M55" s="74" t="s">
        <v>54</v>
      </c>
      <c r="N55" s="74" t="s">
        <v>58</v>
      </c>
      <c r="O55" s="75">
        <v>41466</v>
      </c>
      <c r="P55" s="79">
        <v>44621</v>
      </c>
      <c r="Q55" s="123" t="s">
        <v>496</v>
      </c>
      <c r="R55" s="123" t="s">
        <v>496</v>
      </c>
      <c r="S55" s="123" t="s">
        <v>496</v>
      </c>
      <c r="T55" s="123" t="s">
        <v>496</v>
      </c>
      <c r="U55" s="123" t="s">
        <v>496</v>
      </c>
      <c r="V55" s="123" t="s">
        <v>496</v>
      </c>
      <c r="W55" s="123" t="s">
        <v>496</v>
      </c>
      <c r="X55" s="123" t="s">
        <v>496</v>
      </c>
      <c r="Y55" s="119">
        <f t="shared" si="13"/>
        <v>7.4743326488706368</v>
      </c>
      <c r="Z55" s="119">
        <f t="shared" si="13"/>
        <v>8.473648186173854</v>
      </c>
      <c r="AA55" s="119">
        <f t="shared" si="13"/>
        <v>9.4729637234770703</v>
      </c>
      <c r="AB55" s="119">
        <f t="shared" si="13"/>
        <v>10.472279260780287</v>
      </c>
      <c r="AC55" s="119">
        <f t="shared" si="13"/>
        <v>11.474332648870636</v>
      </c>
      <c r="AD55" s="119">
        <f t="shared" si="13"/>
        <v>12.473648186173854</v>
      </c>
      <c r="AE55" s="119">
        <f t="shared" si="13"/>
        <v>13.47296372347707</v>
      </c>
      <c r="AF55" s="119">
        <f>(AF$4-$O55)/365.25</f>
        <v>14.472279260780287</v>
      </c>
      <c r="AG55" s="76">
        <f t="shared" si="10"/>
        <v>8.6379192334017798</v>
      </c>
      <c r="AH55" s="4" t="str">
        <f>IF(OR(K55="TAD",K55="NCV",K55="TPMR"),"-",(IF((VLOOKUP(_xlfn.CONCAT(A55,C55),Suivi_valideurs!$A:$E,4,FALSE))=0,"-",(VLOOKUP(_xlfn.CONCAT(A55,C55),Suivi_valideurs!$A:$E,4,FALSE)))))</f>
        <v>-</v>
      </c>
      <c r="AI55" s="77"/>
      <c r="AJ55" s="77"/>
      <c r="AK55" s="77"/>
      <c r="AL55" s="78"/>
      <c r="AM55" s="78"/>
      <c r="AN55" s="78"/>
      <c r="AO55" s="78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139"/>
      <c r="BH55" s="139"/>
      <c r="BI55" s="90"/>
      <c r="BJ55" s="60"/>
      <c r="BK55" s="60"/>
    </row>
    <row r="56" spans="1:63" ht="19.5" customHeight="1" x14ac:dyDescent="0.25">
      <c r="A56" s="3">
        <v>74</v>
      </c>
      <c r="B56" s="3">
        <v>74</v>
      </c>
      <c r="C56" s="4" t="s">
        <v>45</v>
      </c>
      <c r="D56" s="12" t="s">
        <v>113</v>
      </c>
      <c r="E56" s="3" t="s">
        <v>283</v>
      </c>
      <c r="F56" s="3" t="s">
        <v>483</v>
      </c>
      <c r="G56" s="3" t="s">
        <v>492</v>
      </c>
      <c r="H56" s="3" t="s">
        <v>466</v>
      </c>
      <c r="I56" s="3" t="s">
        <v>492</v>
      </c>
      <c r="J56" s="3" t="s">
        <v>285</v>
      </c>
      <c r="K56" s="3" t="s">
        <v>8</v>
      </c>
      <c r="L56" s="4" t="s">
        <v>31</v>
      </c>
      <c r="M56" s="3" t="s">
        <v>40</v>
      </c>
      <c r="N56" s="4" t="s">
        <v>80</v>
      </c>
      <c r="O56" s="5">
        <v>41513</v>
      </c>
      <c r="P56" s="29"/>
      <c r="Q56" s="29" t="s">
        <v>495</v>
      </c>
      <c r="R56" s="29" t="s">
        <v>495</v>
      </c>
      <c r="S56" s="29" t="s">
        <v>495</v>
      </c>
      <c r="T56" s="29" t="s">
        <v>495</v>
      </c>
      <c r="U56" s="29" t="s">
        <v>495</v>
      </c>
      <c r="V56" s="29" t="s">
        <v>495</v>
      </c>
      <c r="W56" s="123" t="s">
        <v>496</v>
      </c>
      <c r="X56" s="123" t="s">
        <v>496</v>
      </c>
      <c r="Y56" s="115">
        <f t="shared" si="13"/>
        <v>7.3456536618754278</v>
      </c>
      <c r="Z56" s="115">
        <f t="shared" si="13"/>
        <v>8.3449691991786441</v>
      </c>
      <c r="AA56" s="115">
        <f t="shared" si="13"/>
        <v>9.3442847364818622</v>
      </c>
      <c r="AB56" s="115">
        <f t="shared" si="13"/>
        <v>10.343600273785079</v>
      </c>
      <c r="AC56" s="115">
        <f t="shared" si="13"/>
        <v>11.345653661875428</v>
      </c>
      <c r="AD56" s="115">
        <f t="shared" si="13"/>
        <v>12.344969199178644</v>
      </c>
      <c r="AE56" s="119">
        <f t="shared" si="13"/>
        <v>13.344284736481862</v>
      </c>
      <c r="AF56" s="119">
        <f>(AF$4-$O56)/365.25</f>
        <v>14.343600273785079</v>
      </c>
      <c r="AG56" s="8">
        <f t="shared" si="10"/>
        <v>10.343600273785079</v>
      </c>
      <c r="AH56" s="4">
        <f>IF(OR(K56="TAD",K56="NCV",K56="TPMR"),"-",(IF((VLOOKUP(_xlfn.CONCAT(A56,C56),Suivi_valideurs!$A:$E,4,FALSE))=0,"-",(VLOOKUP(_xlfn.CONCAT(A56,C56),Suivi_valideurs!$A:$E,4,FALSE)))))</f>
        <v>74</v>
      </c>
      <c r="AI56" s="23">
        <v>28</v>
      </c>
      <c r="AJ56" s="23" t="s">
        <v>298</v>
      </c>
      <c r="AK56" s="23" t="s">
        <v>307</v>
      </c>
      <c r="AL56" s="9" t="s">
        <v>315</v>
      </c>
      <c r="AM56" s="9" t="s">
        <v>305</v>
      </c>
      <c r="AN56" s="9" t="s">
        <v>304</v>
      </c>
      <c r="AO56" s="9" t="s">
        <v>303</v>
      </c>
      <c r="AP56" s="20">
        <v>6</v>
      </c>
      <c r="AQ56" s="20" t="s">
        <v>309</v>
      </c>
      <c r="AR56" s="20" t="s">
        <v>308</v>
      </c>
      <c r="AS56" s="20" t="s">
        <v>298</v>
      </c>
      <c r="AT56" s="20" t="s">
        <v>334</v>
      </c>
      <c r="AU56" s="20" t="s">
        <v>300</v>
      </c>
      <c r="AV56" s="20" t="s">
        <v>298</v>
      </c>
      <c r="AW56" s="20" t="s">
        <v>298</v>
      </c>
      <c r="AX56" s="20" t="s">
        <v>298</v>
      </c>
      <c r="AY56" s="20" t="s">
        <v>298</v>
      </c>
      <c r="AZ56" s="20" t="s">
        <v>298</v>
      </c>
      <c r="BA56" s="20" t="s">
        <v>298</v>
      </c>
      <c r="BB56" s="20" t="s">
        <v>298</v>
      </c>
      <c r="BC56" s="20" t="s">
        <v>298</v>
      </c>
      <c r="BD56" s="20"/>
      <c r="BE56" s="20" t="e">
        <f>VLOOKUP(A56,#REF!,20,FALSE)</f>
        <v>#REF!</v>
      </c>
      <c r="BF56" s="20" t="e">
        <f>VLOOKUP(A56,#REF!,22,FALSE)</f>
        <v>#REF!</v>
      </c>
      <c r="BG56" s="60"/>
      <c r="BH56" s="60"/>
      <c r="BI56" s="60"/>
      <c r="BJ56" s="60"/>
      <c r="BK56" s="60"/>
    </row>
    <row r="57" spans="1:63" ht="19.5" customHeight="1" x14ac:dyDescent="0.25">
      <c r="A57" s="117">
        <v>75</v>
      </c>
      <c r="B57" s="117">
        <v>75</v>
      </c>
      <c r="C57" s="4" t="s">
        <v>29</v>
      </c>
      <c r="D57" s="12" t="s">
        <v>113</v>
      </c>
      <c r="E57" s="3" t="s">
        <v>283</v>
      </c>
      <c r="F57" s="3" t="s">
        <v>483</v>
      </c>
      <c r="G57" s="3" t="s">
        <v>466</v>
      </c>
      <c r="H57" s="3" t="s">
        <v>466</v>
      </c>
      <c r="I57" s="3" t="s">
        <v>492</v>
      </c>
      <c r="J57" s="3" t="s">
        <v>285</v>
      </c>
      <c r="K57" s="3" t="s">
        <v>30</v>
      </c>
      <c r="L57" s="4" t="s">
        <v>252</v>
      </c>
      <c r="M57" s="32" t="s">
        <v>253</v>
      </c>
      <c r="N57" s="4" t="s">
        <v>60</v>
      </c>
      <c r="O57" s="5">
        <v>41474</v>
      </c>
      <c r="P57" s="29"/>
      <c r="Q57" s="29" t="s">
        <v>495</v>
      </c>
      <c r="R57" s="29" t="s">
        <v>495</v>
      </c>
      <c r="S57" s="29" t="s">
        <v>495</v>
      </c>
      <c r="T57" s="29" t="s">
        <v>495</v>
      </c>
      <c r="U57" s="29" t="s">
        <v>495</v>
      </c>
      <c r="V57" s="29" t="s">
        <v>495</v>
      </c>
      <c r="W57" s="29" t="s">
        <v>495</v>
      </c>
      <c r="X57" s="29" t="s">
        <v>495</v>
      </c>
      <c r="Y57" s="115">
        <f t="shared" si="13"/>
        <v>7.4524298425735793</v>
      </c>
      <c r="Z57" s="115">
        <f t="shared" si="13"/>
        <v>8.4517453798767974</v>
      </c>
      <c r="AA57" s="115">
        <f t="shared" si="13"/>
        <v>9.4510609171800137</v>
      </c>
      <c r="AB57" s="115">
        <f t="shared" si="13"/>
        <v>10.45037645448323</v>
      </c>
      <c r="AC57" s="115">
        <f t="shared" si="13"/>
        <v>11.452429842573579</v>
      </c>
      <c r="AD57" s="115">
        <f t="shared" si="13"/>
        <v>12.451745379876797</v>
      </c>
      <c r="AE57" s="115">
        <f t="shared" si="13"/>
        <v>13.451060917180014</v>
      </c>
      <c r="AF57" s="115">
        <f>(AF$4-$O57)/365.25</f>
        <v>14.45037645448323</v>
      </c>
      <c r="AG57" s="8">
        <f t="shared" si="10"/>
        <v>10.45037645448323</v>
      </c>
      <c r="AH57" s="4">
        <f>IF(OR(K57="TAD",K57="NCV",K57="TPMR"),"-",(IF((VLOOKUP(_xlfn.CONCAT(A57,C57),Suivi_valideurs!$A:$E,4,FALSE))=0,"-",(VLOOKUP(_xlfn.CONCAT(A57,C57),Suivi_valideurs!$A:$E,4,FALSE)))))</f>
        <v>75</v>
      </c>
      <c r="AI57" s="23">
        <v>49</v>
      </c>
      <c r="AJ57" s="23" t="s">
        <v>298</v>
      </c>
      <c r="AK57" s="23" t="s">
        <v>307</v>
      </c>
      <c r="AL57" s="9" t="s">
        <v>315</v>
      </c>
      <c r="AM57" s="9" t="s">
        <v>341</v>
      </c>
      <c r="AN57" s="9" t="s">
        <v>304</v>
      </c>
      <c r="AO57" s="9" t="s">
        <v>303</v>
      </c>
      <c r="AP57" s="82">
        <v>8</v>
      </c>
      <c r="AQ57" s="20" t="s">
        <v>309</v>
      </c>
      <c r="AR57" s="20" t="s">
        <v>308</v>
      </c>
      <c r="AS57" s="20" t="s">
        <v>298</v>
      </c>
      <c r="AT57" s="20" t="s">
        <v>334</v>
      </c>
      <c r="AU57" s="20" t="s">
        <v>333</v>
      </c>
      <c r="AV57" s="20" t="s">
        <v>298</v>
      </c>
      <c r="AW57" s="20" t="s">
        <v>298</v>
      </c>
      <c r="AX57" s="20" t="s">
        <v>298</v>
      </c>
      <c r="AY57" s="20" t="s">
        <v>298</v>
      </c>
      <c r="AZ57" s="20" t="s">
        <v>298</v>
      </c>
      <c r="BA57" s="20" t="s">
        <v>298</v>
      </c>
      <c r="BB57" s="20" t="s">
        <v>298</v>
      </c>
      <c r="BC57" s="20" t="s">
        <v>298</v>
      </c>
      <c r="BD57" s="20"/>
      <c r="BE57" s="20" t="e">
        <f>VLOOKUP(A57,#REF!,20,FALSE)</f>
        <v>#REF!</v>
      </c>
      <c r="BF57" s="20" t="e">
        <f>VLOOKUP(A57,#REF!,22,FALSE)</f>
        <v>#REF!</v>
      </c>
      <c r="BG57" s="60"/>
      <c r="BH57" s="60"/>
      <c r="BI57" s="60"/>
      <c r="BJ57" s="60"/>
      <c r="BK57" s="60"/>
    </row>
    <row r="58" spans="1:63" ht="19.5" customHeight="1" x14ac:dyDescent="0.25">
      <c r="A58" s="3">
        <v>76</v>
      </c>
      <c r="B58" s="3">
        <v>59</v>
      </c>
      <c r="C58" s="4" t="s">
        <v>42</v>
      </c>
      <c r="D58" s="12" t="s">
        <v>113</v>
      </c>
      <c r="E58" s="3" t="s">
        <v>283</v>
      </c>
      <c r="F58" s="3" t="s">
        <v>483</v>
      </c>
      <c r="G58" s="3" t="s">
        <v>492</v>
      </c>
      <c r="H58" s="3" t="s">
        <v>466</v>
      </c>
      <c r="I58" s="3" t="s">
        <v>492</v>
      </c>
      <c r="J58" s="3" t="s">
        <v>285</v>
      </c>
      <c r="K58" s="3" t="s">
        <v>8</v>
      </c>
      <c r="L58" s="4" t="s">
        <v>31</v>
      </c>
      <c r="M58" s="32" t="s">
        <v>253</v>
      </c>
      <c r="N58" s="4" t="s">
        <v>61</v>
      </c>
      <c r="O58" s="5">
        <v>41474</v>
      </c>
      <c r="P58" s="29"/>
      <c r="Q58" s="29" t="s">
        <v>495</v>
      </c>
      <c r="R58" s="29" t="s">
        <v>495</v>
      </c>
      <c r="S58" s="29" t="s">
        <v>495</v>
      </c>
      <c r="T58" s="123" t="s">
        <v>496</v>
      </c>
      <c r="U58" s="123" t="s">
        <v>496</v>
      </c>
      <c r="V58" s="123" t="s">
        <v>496</v>
      </c>
      <c r="W58" s="123" t="s">
        <v>496</v>
      </c>
      <c r="X58" s="123" t="s">
        <v>496</v>
      </c>
      <c r="Y58" s="115">
        <f t="shared" si="13"/>
        <v>7.4524298425735793</v>
      </c>
      <c r="Z58" s="115">
        <f t="shared" si="13"/>
        <v>8.4517453798767974</v>
      </c>
      <c r="AA58" s="115">
        <f t="shared" si="13"/>
        <v>9.4510609171800137</v>
      </c>
      <c r="AB58" s="119">
        <f t="shared" si="13"/>
        <v>10.45037645448323</v>
      </c>
      <c r="AC58" s="119">
        <f t="shared" si="13"/>
        <v>11.452429842573579</v>
      </c>
      <c r="AD58" s="119">
        <f t="shared" si="13"/>
        <v>12.451745379876797</v>
      </c>
      <c r="AE58" s="119">
        <f t="shared" si="13"/>
        <v>13.451060917180014</v>
      </c>
      <c r="AF58" s="119">
        <f>(AF$4-$O58)/365.25</f>
        <v>14.45037645448323</v>
      </c>
      <c r="AG58" s="8">
        <f t="shared" si="10"/>
        <v>10.45037645448323</v>
      </c>
      <c r="AH58" s="4">
        <f>IF(OR(K58="TAD",K58="NCV",K58="TPMR"),"-",(IF((VLOOKUP(_xlfn.CONCAT(A58,C58),Suivi_valideurs!$A:$E,4,FALSE))=0,"-",(VLOOKUP(_xlfn.CONCAT(A58,C58),Suivi_valideurs!$A:$E,4,FALSE)))))</f>
        <v>76</v>
      </c>
      <c r="AI58" s="23">
        <v>56</v>
      </c>
      <c r="AJ58" s="33" t="s">
        <v>298</v>
      </c>
      <c r="AK58" s="23" t="s">
        <v>307</v>
      </c>
      <c r="AL58" s="9" t="s">
        <v>315</v>
      </c>
      <c r="AM58" s="9" t="s">
        <v>341</v>
      </c>
      <c r="AN58" s="9" t="s">
        <v>304</v>
      </c>
      <c r="AO58" s="9" t="s">
        <v>303</v>
      </c>
      <c r="AP58" s="82">
        <v>8</v>
      </c>
      <c r="AQ58" s="20" t="s">
        <v>309</v>
      </c>
      <c r="AR58" s="20" t="s">
        <v>308</v>
      </c>
      <c r="AS58" s="20" t="s">
        <v>298</v>
      </c>
      <c r="AT58" s="20" t="s">
        <v>334</v>
      </c>
      <c r="AU58" s="20" t="s">
        <v>333</v>
      </c>
      <c r="AV58" s="20" t="s">
        <v>298</v>
      </c>
      <c r="AW58" s="20" t="s">
        <v>298</v>
      </c>
      <c r="AX58" s="20" t="s">
        <v>298</v>
      </c>
      <c r="AY58" s="20" t="s">
        <v>298</v>
      </c>
      <c r="AZ58" s="20" t="s">
        <v>298</v>
      </c>
      <c r="BA58" s="20" t="s">
        <v>298</v>
      </c>
      <c r="BB58" s="20" t="s">
        <v>298</v>
      </c>
      <c r="BC58" s="20" t="s">
        <v>298</v>
      </c>
      <c r="BD58" s="20"/>
      <c r="BE58" s="20" t="e">
        <f>VLOOKUP(A58,#REF!,20,FALSE)</f>
        <v>#REF!</v>
      </c>
      <c r="BF58" s="20" t="e">
        <f>VLOOKUP(A58,#REF!,22,FALSE)</f>
        <v>#REF!</v>
      </c>
      <c r="BG58" s="60"/>
      <c r="BH58" s="60" t="s">
        <v>347</v>
      </c>
      <c r="BI58" s="60"/>
      <c r="BJ58" s="60"/>
      <c r="BK58" s="60"/>
    </row>
    <row r="59" spans="1:63" ht="19.5" customHeight="1" x14ac:dyDescent="0.25">
      <c r="A59" s="3">
        <v>77</v>
      </c>
      <c r="B59" s="3">
        <v>77</v>
      </c>
      <c r="C59" s="3" t="s">
        <v>7</v>
      </c>
      <c r="D59" s="12" t="s">
        <v>113</v>
      </c>
      <c r="E59" s="3" t="s">
        <v>283</v>
      </c>
      <c r="F59" s="3" t="s">
        <v>483</v>
      </c>
      <c r="G59" s="3" t="s">
        <v>466</v>
      </c>
      <c r="H59" s="3" t="s">
        <v>490</v>
      </c>
      <c r="I59" s="3" t="s">
        <v>492</v>
      </c>
      <c r="J59" s="3" t="s">
        <v>286</v>
      </c>
      <c r="K59" s="4" t="s">
        <v>262</v>
      </c>
      <c r="L59" s="3" t="s">
        <v>35</v>
      </c>
      <c r="M59" s="3" t="s">
        <v>54</v>
      </c>
      <c r="N59" s="4" t="s">
        <v>62</v>
      </c>
      <c r="O59" s="5">
        <v>41417</v>
      </c>
      <c r="P59" s="29"/>
      <c r="Q59" s="123" t="s">
        <v>496</v>
      </c>
      <c r="R59" s="123" t="s">
        <v>496</v>
      </c>
      <c r="S59" s="123" t="s">
        <v>496</v>
      </c>
      <c r="T59" s="79" t="s">
        <v>114</v>
      </c>
      <c r="U59" s="79" t="s">
        <v>114</v>
      </c>
      <c r="V59" s="79" t="s">
        <v>114</v>
      </c>
      <c r="W59" s="79" t="s">
        <v>114</v>
      </c>
      <c r="X59" s="79" t="s">
        <v>114</v>
      </c>
      <c r="Y59" s="119">
        <f t="shared" ref="Y59:AA65" si="14">(Y$4-$O59)/365.25</f>
        <v>7.6084873374401099</v>
      </c>
      <c r="Z59" s="119">
        <f t="shared" si="14"/>
        <v>8.6078028747433262</v>
      </c>
      <c r="AA59" s="119">
        <f t="shared" si="14"/>
        <v>9.6071184120465443</v>
      </c>
      <c r="AB59" s="122"/>
      <c r="AC59" s="122"/>
      <c r="AD59" s="122"/>
      <c r="AE59" s="122"/>
      <c r="AF59" s="122"/>
      <c r="AG59" s="8">
        <f t="shared" si="10"/>
        <v>10.606433949349761</v>
      </c>
      <c r="AH59" s="4" t="str">
        <f>IF(OR(K59="TAD",K59="NCV",K59="TPMR"),"-",(IF((VLOOKUP(_xlfn.CONCAT(A59,C59),Suivi_valideurs!$A:$E,4,FALSE))=0,"-",(VLOOKUP(_xlfn.CONCAT(A59,C59),Suivi_valideurs!$A:$E,4,FALSE)))))</f>
        <v>-</v>
      </c>
      <c r="AI59" s="23"/>
      <c r="AJ59" s="23"/>
      <c r="AK59" s="23"/>
      <c r="AL59" s="9"/>
      <c r="AM59" s="9"/>
      <c r="AN59" s="9"/>
      <c r="AO59" s="9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 t="e">
        <f>VLOOKUP(A59,#REF!,20,FALSE)</f>
        <v>#REF!</v>
      </c>
      <c r="BF59" s="20" t="e">
        <f>VLOOKUP(A59,#REF!,22,FALSE)</f>
        <v>#REF!</v>
      </c>
      <c r="BG59" s="60"/>
      <c r="BH59" s="60"/>
      <c r="BI59" s="60"/>
      <c r="BJ59" s="60"/>
      <c r="BK59" s="60"/>
    </row>
    <row r="60" spans="1:63" ht="19.5" customHeight="1" x14ac:dyDescent="0.25">
      <c r="A60" s="3">
        <v>78</v>
      </c>
      <c r="B60" s="3">
        <v>78</v>
      </c>
      <c r="C60" s="3" t="s">
        <v>7</v>
      </c>
      <c r="D60" s="12" t="s">
        <v>113</v>
      </c>
      <c r="E60" s="3" t="s">
        <v>282</v>
      </c>
      <c r="F60" s="3" t="s">
        <v>483</v>
      </c>
      <c r="G60" s="3" t="s">
        <v>466</v>
      </c>
      <c r="H60" s="3" t="s">
        <v>466</v>
      </c>
      <c r="I60" s="3" t="s">
        <v>492</v>
      </c>
      <c r="J60" s="30" t="s">
        <v>94</v>
      </c>
      <c r="K60" s="3" t="s">
        <v>117</v>
      </c>
      <c r="L60" s="3" t="s">
        <v>63</v>
      </c>
      <c r="M60" s="3" t="s">
        <v>54</v>
      </c>
      <c r="N60" s="4" t="s">
        <v>64</v>
      </c>
      <c r="O60" s="5">
        <v>41669</v>
      </c>
      <c r="P60" s="29"/>
      <c r="Q60" s="29" t="s">
        <v>495</v>
      </c>
      <c r="R60" s="29" t="s">
        <v>495</v>
      </c>
      <c r="S60" s="29" t="s">
        <v>495</v>
      </c>
      <c r="T60" s="29" t="s">
        <v>495</v>
      </c>
      <c r="U60" s="29" t="s">
        <v>495</v>
      </c>
      <c r="V60" s="29" t="s">
        <v>495</v>
      </c>
      <c r="W60" s="29" t="s">
        <v>495</v>
      </c>
      <c r="X60" s="29" t="s">
        <v>495</v>
      </c>
      <c r="Y60" s="115">
        <f t="shared" si="14"/>
        <v>6.9185489390828199</v>
      </c>
      <c r="Z60" s="115">
        <f t="shared" si="14"/>
        <v>7.9178644763860371</v>
      </c>
      <c r="AA60" s="115">
        <f t="shared" si="14"/>
        <v>8.9171800136892543</v>
      </c>
      <c r="AB60" s="115">
        <f t="shared" ref="AB60:AF64" si="15">(AB$4-$O60)/365.25</f>
        <v>9.9164955509924706</v>
      </c>
      <c r="AC60" s="115">
        <f t="shared" si="15"/>
        <v>10.91854893908282</v>
      </c>
      <c r="AD60" s="115">
        <f t="shared" si="15"/>
        <v>11.917864476386036</v>
      </c>
      <c r="AE60" s="115">
        <f t="shared" si="15"/>
        <v>12.917180013689254</v>
      </c>
      <c r="AF60" s="115">
        <f t="shared" si="15"/>
        <v>13.916495550992471</v>
      </c>
      <c r="AG60" s="8">
        <f t="shared" si="10"/>
        <v>9.9164955509924706</v>
      </c>
      <c r="AH60" s="4" t="str">
        <f>IF(OR(K60="TAD",K60="NCV",K60="TPMR"),"-",(IF((VLOOKUP(_xlfn.CONCAT(A60,C60),Suivi_valideurs!$A:$E,4,FALSE))=0,"-",(VLOOKUP(_xlfn.CONCAT(A60,C60),Suivi_valideurs!$A:$E,4,FALSE)))))</f>
        <v>-</v>
      </c>
      <c r="AI60" s="23">
        <v>59</v>
      </c>
      <c r="AJ60" s="33" t="s">
        <v>298</v>
      </c>
      <c r="AK60" s="23" t="s">
        <v>307</v>
      </c>
      <c r="AL60" s="9" t="s">
        <v>315</v>
      </c>
      <c r="AM60" s="9" t="s">
        <v>346</v>
      </c>
      <c r="AN60" s="9" t="s">
        <v>319</v>
      </c>
      <c r="AO60" s="9" t="s">
        <v>303</v>
      </c>
      <c r="AP60" s="20">
        <v>2</v>
      </c>
      <c r="AQ60" s="20" t="s">
        <v>309</v>
      </c>
      <c r="AR60" s="20" t="s">
        <v>308</v>
      </c>
      <c r="AS60" s="20" t="s">
        <v>298</v>
      </c>
      <c r="AT60" s="20" t="s">
        <v>299</v>
      </c>
      <c r="AU60" s="20" t="s">
        <v>299</v>
      </c>
      <c r="AV60" s="20" t="s">
        <v>299</v>
      </c>
      <c r="AW60" s="20" t="s">
        <v>299</v>
      </c>
      <c r="AX60" s="20" t="s">
        <v>299</v>
      </c>
      <c r="AY60" s="20" t="s">
        <v>299</v>
      </c>
      <c r="AZ60" s="20" t="s">
        <v>298</v>
      </c>
      <c r="BA60" s="20" t="s">
        <v>298</v>
      </c>
      <c r="BB60" s="20" t="s">
        <v>298</v>
      </c>
      <c r="BC60" s="20" t="s">
        <v>298</v>
      </c>
      <c r="BD60" s="20" t="s">
        <v>298</v>
      </c>
      <c r="BE60" s="20" t="e">
        <f>VLOOKUP(A60,#REF!,20,FALSE)</f>
        <v>#REF!</v>
      </c>
      <c r="BF60" s="20" t="e">
        <f>VLOOKUP(A60,#REF!,22,FALSE)</f>
        <v>#REF!</v>
      </c>
      <c r="BG60" s="60"/>
      <c r="BH60" s="60"/>
      <c r="BI60" s="60"/>
      <c r="BJ60" s="98" t="s">
        <v>464</v>
      </c>
      <c r="BK60" s="60"/>
    </row>
    <row r="61" spans="1:63" ht="19.5" customHeight="1" x14ac:dyDescent="0.25">
      <c r="A61" s="4">
        <v>79</v>
      </c>
      <c r="B61" s="4">
        <v>79</v>
      </c>
      <c r="C61" s="3" t="s">
        <v>7</v>
      </c>
      <c r="D61" s="12" t="s">
        <v>113</v>
      </c>
      <c r="E61" s="3" t="s">
        <v>282</v>
      </c>
      <c r="F61" s="3" t="s">
        <v>483</v>
      </c>
      <c r="G61" s="3" t="s">
        <v>466</v>
      </c>
      <c r="H61" s="3" t="s">
        <v>466</v>
      </c>
      <c r="I61" s="3" t="s">
        <v>492</v>
      </c>
      <c r="J61" s="30" t="s">
        <v>94</v>
      </c>
      <c r="K61" s="3" t="s">
        <v>117</v>
      </c>
      <c r="L61" s="3" t="s">
        <v>63</v>
      </c>
      <c r="M61" s="3" t="s">
        <v>54</v>
      </c>
      <c r="N61" s="4" t="s">
        <v>65</v>
      </c>
      <c r="O61" s="5">
        <v>41669</v>
      </c>
      <c r="P61" s="29"/>
      <c r="Q61" s="29" t="s">
        <v>495</v>
      </c>
      <c r="R61" s="29" t="s">
        <v>495</v>
      </c>
      <c r="S61" s="29" t="s">
        <v>495</v>
      </c>
      <c r="T61" s="29" t="s">
        <v>495</v>
      </c>
      <c r="U61" s="29" t="s">
        <v>495</v>
      </c>
      <c r="V61" s="29" t="s">
        <v>495</v>
      </c>
      <c r="W61" s="29" t="s">
        <v>495</v>
      </c>
      <c r="X61" s="29" t="s">
        <v>495</v>
      </c>
      <c r="Y61" s="115">
        <f t="shared" si="14"/>
        <v>6.9185489390828199</v>
      </c>
      <c r="Z61" s="115">
        <f t="shared" si="14"/>
        <v>7.9178644763860371</v>
      </c>
      <c r="AA61" s="115">
        <f t="shared" si="14"/>
        <v>8.9171800136892543</v>
      </c>
      <c r="AB61" s="115">
        <f t="shared" si="15"/>
        <v>9.9164955509924706</v>
      </c>
      <c r="AC61" s="115">
        <f t="shared" si="15"/>
        <v>10.91854893908282</v>
      </c>
      <c r="AD61" s="115">
        <f t="shared" si="15"/>
        <v>11.917864476386036</v>
      </c>
      <c r="AE61" s="115">
        <f t="shared" si="15"/>
        <v>12.917180013689254</v>
      </c>
      <c r="AF61" s="115">
        <f t="shared" si="15"/>
        <v>13.916495550992471</v>
      </c>
      <c r="AG61" s="8">
        <f t="shared" si="10"/>
        <v>9.9164955509924706</v>
      </c>
      <c r="AH61" s="4" t="str">
        <f>IF(OR(K61="TAD",K61="NCV",K61="TPMR"),"-",(IF((VLOOKUP(_xlfn.CONCAT(A61,C61),Suivi_valideurs!$A:$E,4,FALSE))=0,"-",(VLOOKUP(_xlfn.CONCAT(A61,C61),Suivi_valideurs!$A:$E,4,FALSE)))))</f>
        <v>-</v>
      </c>
      <c r="AI61" s="23">
        <v>60</v>
      </c>
      <c r="AJ61" s="23" t="s">
        <v>298</v>
      </c>
      <c r="AK61" s="23" t="s">
        <v>307</v>
      </c>
      <c r="AL61" s="9" t="s">
        <v>315</v>
      </c>
      <c r="AM61" s="9" t="s">
        <v>346</v>
      </c>
      <c r="AN61" s="9" t="s">
        <v>319</v>
      </c>
      <c r="AO61" s="9" t="s">
        <v>303</v>
      </c>
      <c r="AP61" s="20">
        <v>2</v>
      </c>
      <c r="AQ61" s="20" t="s">
        <v>309</v>
      </c>
      <c r="AR61" s="20" t="s">
        <v>308</v>
      </c>
      <c r="AS61" s="20" t="s">
        <v>298</v>
      </c>
      <c r="AT61" s="20" t="s">
        <v>299</v>
      </c>
      <c r="AU61" s="20" t="s">
        <v>299</v>
      </c>
      <c r="AV61" s="20" t="s">
        <v>299</v>
      </c>
      <c r="AW61" s="20" t="s">
        <v>299</v>
      </c>
      <c r="AX61" s="20" t="s">
        <v>299</v>
      </c>
      <c r="AY61" s="20" t="s">
        <v>299</v>
      </c>
      <c r="AZ61" s="20" t="s">
        <v>298</v>
      </c>
      <c r="BA61" s="20" t="s">
        <v>298</v>
      </c>
      <c r="BB61" s="20" t="s">
        <v>298</v>
      </c>
      <c r="BC61" s="20" t="s">
        <v>298</v>
      </c>
      <c r="BD61" s="20" t="s">
        <v>298</v>
      </c>
      <c r="BE61" s="20" t="e">
        <f>VLOOKUP(A61,#REF!,20,FALSE)</f>
        <v>#REF!</v>
      </c>
      <c r="BF61" s="20" t="e">
        <f>VLOOKUP(A61,#REF!,22,FALSE)</f>
        <v>#REF!</v>
      </c>
      <c r="BG61" s="60"/>
      <c r="BH61" s="60"/>
      <c r="BI61" s="60"/>
      <c r="BJ61" s="60"/>
      <c r="BK61" s="60"/>
    </row>
    <row r="62" spans="1:63" ht="19.5" customHeight="1" x14ac:dyDescent="0.25">
      <c r="A62" s="4">
        <v>80</v>
      </c>
      <c r="B62" s="4">
        <v>80</v>
      </c>
      <c r="C62" s="3" t="s">
        <v>7</v>
      </c>
      <c r="D62" s="12" t="s">
        <v>113</v>
      </c>
      <c r="E62" s="3" t="s">
        <v>282</v>
      </c>
      <c r="F62" s="3" t="s">
        <v>483</v>
      </c>
      <c r="G62" s="3" t="s">
        <v>466</v>
      </c>
      <c r="H62" s="3" t="s">
        <v>466</v>
      </c>
      <c r="I62" s="3" t="s">
        <v>492</v>
      </c>
      <c r="J62" s="30" t="s">
        <v>94</v>
      </c>
      <c r="K62" s="3" t="s">
        <v>117</v>
      </c>
      <c r="L62" s="3" t="s">
        <v>63</v>
      </c>
      <c r="M62" s="3" t="s">
        <v>54</v>
      </c>
      <c r="N62" s="4" t="s">
        <v>66</v>
      </c>
      <c r="O62" s="5">
        <v>41669</v>
      </c>
      <c r="P62" s="29"/>
      <c r="Q62" s="29" t="s">
        <v>495</v>
      </c>
      <c r="R62" s="29" t="s">
        <v>495</v>
      </c>
      <c r="S62" s="29" t="s">
        <v>495</v>
      </c>
      <c r="T62" s="29" t="s">
        <v>495</v>
      </c>
      <c r="U62" s="29" t="s">
        <v>495</v>
      </c>
      <c r="V62" s="29" t="s">
        <v>495</v>
      </c>
      <c r="W62" s="29" t="s">
        <v>495</v>
      </c>
      <c r="X62" s="29" t="s">
        <v>495</v>
      </c>
      <c r="Y62" s="115">
        <f t="shared" si="14"/>
        <v>6.9185489390828199</v>
      </c>
      <c r="Z62" s="115">
        <f t="shared" si="14"/>
        <v>7.9178644763860371</v>
      </c>
      <c r="AA62" s="115">
        <f t="shared" si="14"/>
        <v>8.9171800136892543</v>
      </c>
      <c r="AB62" s="115">
        <f t="shared" si="15"/>
        <v>9.9164955509924706</v>
      </c>
      <c r="AC62" s="115">
        <f t="shared" si="15"/>
        <v>10.91854893908282</v>
      </c>
      <c r="AD62" s="115">
        <f t="shared" si="15"/>
        <v>11.917864476386036</v>
      </c>
      <c r="AE62" s="115">
        <f t="shared" si="15"/>
        <v>12.917180013689254</v>
      </c>
      <c r="AF62" s="115">
        <f t="shared" si="15"/>
        <v>13.916495550992471</v>
      </c>
      <c r="AG62" s="8">
        <f t="shared" si="10"/>
        <v>9.9164955509924706</v>
      </c>
      <c r="AH62" s="4" t="str">
        <f>IF(OR(K62="TAD",K62="NCV",K62="TPMR"),"-",(IF((VLOOKUP(_xlfn.CONCAT(A62,C62),Suivi_valideurs!$A:$E,4,FALSE))=0,"-",(VLOOKUP(_xlfn.CONCAT(A62,C62),Suivi_valideurs!$A:$E,4,FALSE)))))</f>
        <v>-</v>
      </c>
      <c r="AI62" s="23">
        <v>61</v>
      </c>
      <c r="AJ62" s="23" t="s">
        <v>298</v>
      </c>
      <c r="AK62" s="23" t="s">
        <v>307</v>
      </c>
      <c r="AL62" s="9" t="s">
        <v>315</v>
      </c>
      <c r="AM62" s="9" t="s">
        <v>346</v>
      </c>
      <c r="AN62" s="9" t="s">
        <v>319</v>
      </c>
      <c r="AO62" s="9" t="s">
        <v>303</v>
      </c>
      <c r="AP62" s="20">
        <v>2</v>
      </c>
      <c r="AQ62" s="20" t="s">
        <v>248</v>
      </c>
      <c r="AR62" s="20" t="s">
        <v>313</v>
      </c>
      <c r="AS62" s="20" t="s">
        <v>298</v>
      </c>
      <c r="AT62" s="20" t="s">
        <v>299</v>
      </c>
      <c r="AU62" s="20" t="s">
        <v>299</v>
      </c>
      <c r="AV62" s="20" t="s">
        <v>299</v>
      </c>
      <c r="AW62" s="20" t="s">
        <v>299</v>
      </c>
      <c r="AX62" s="20" t="s">
        <v>299</v>
      </c>
      <c r="AY62" s="20" t="s">
        <v>299</v>
      </c>
      <c r="AZ62" s="20" t="s">
        <v>298</v>
      </c>
      <c r="BA62" s="20" t="s">
        <v>298</v>
      </c>
      <c r="BB62" s="20" t="s">
        <v>298</v>
      </c>
      <c r="BC62" s="20" t="s">
        <v>298</v>
      </c>
      <c r="BD62" s="20"/>
      <c r="BE62" s="20" t="e">
        <f>VLOOKUP(A62,#REF!,20,FALSE)</f>
        <v>#REF!</v>
      </c>
      <c r="BF62" s="20" t="e">
        <f>VLOOKUP(A62,#REF!,22,FALSE)</f>
        <v>#REF!</v>
      </c>
      <c r="BG62" s="60"/>
      <c r="BH62" s="60"/>
      <c r="BI62" s="60"/>
      <c r="BJ62" s="60"/>
      <c r="BK62" s="60"/>
    </row>
    <row r="63" spans="1:63" ht="19.5" customHeight="1" x14ac:dyDescent="0.25">
      <c r="A63" s="10">
        <v>81</v>
      </c>
      <c r="B63" s="3">
        <v>81</v>
      </c>
      <c r="C63" s="4" t="s">
        <v>45</v>
      </c>
      <c r="D63" s="12" t="s">
        <v>113</v>
      </c>
      <c r="E63" s="3" t="s">
        <v>283</v>
      </c>
      <c r="F63" s="3" t="s">
        <v>483</v>
      </c>
      <c r="G63" s="3" t="s">
        <v>492</v>
      </c>
      <c r="H63" s="3" t="s">
        <v>466</v>
      </c>
      <c r="I63" s="3" t="s">
        <v>492</v>
      </c>
      <c r="J63" s="3" t="s">
        <v>285</v>
      </c>
      <c r="K63" s="3" t="s">
        <v>8</v>
      </c>
      <c r="L63" s="4" t="s">
        <v>31</v>
      </c>
      <c r="M63" s="3" t="s">
        <v>40</v>
      </c>
      <c r="N63" s="4" t="s">
        <v>81</v>
      </c>
      <c r="O63" s="5">
        <v>41964</v>
      </c>
      <c r="P63" s="5"/>
      <c r="Q63" s="29" t="s">
        <v>495</v>
      </c>
      <c r="R63" s="29" t="s">
        <v>495</v>
      </c>
      <c r="S63" s="29" t="s">
        <v>495</v>
      </c>
      <c r="T63" s="29" t="s">
        <v>495</v>
      </c>
      <c r="U63" s="29" t="s">
        <v>495</v>
      </c>
      <c r="V63" s="29" t="s">
        <v>495</v>
      </c>
      <c r="W63" s="29" t="s">
        <v>495</v>
      </c>
      <c r="X63" s="29" t="s">
        <v>495</v>
      </c>
      <c r="Y63" s="115">
        <f t="shared" si="14"/>
        <v>6.1108829568788501</v>
      </c>
      <c r="Z63" s="115">
        <f t="shared" si="14"/>
        <v>7.1101984941820673</v>
      </c>
      <c r="AA63" s="115">
        <f t="shared" si="14"/>
        <v>8.1095140314852845</v>
      </c>
      <c r="AB63" s="115">
        <f t="shared" si="15"/>
        <v>9.1088295687885008</v>
      </c>
      <c r="AC63" s="115">
        <f t="shared" si="15"/>
        <v>10.11088295687885</v>
      </c>
      <c r="AD63" s="115">
        <f t="shared" si="15"/>
        <v>11.110198494182066</v>
      </c>
      <c r="AE63" s="115">
        <f t="shared" si="15"/>
        <v>12.109514031485284</v>
      </c>
      <c r="AF63" s="115">
        <f t="shared" si="15"/>
        <v>13.108829568788501</v>
      </c>
      <c r="AG63" s="8">
        <f t="shared" si="10"/>
        <v>9.1088295687885008</v>
      </c>
      <c r="AH63" s="4">
        <f>IF(OR(K63="TAD",K63="NCV",K63="TPMR"),"-",(IF((VLOOKUP(_xlfn.CONCAT(A63,C63),Suivi_valideurs!$A:$E,4,FALSE))=0,"-",(VLOOKUP(_xlfn.CONCAT(A63,C63),Suivi_valideurs!$A:$E,4,FALSE)))))</f>
        <v>81</v>
      </c>
      <c r="AI63" s="23">
        <v>26</v>
      </c>
      <c r="AJ63" s="23" t="s">
        <v>298</v>
      </c>
      <c r="AK63" s="23" t="s">
        <v>307</v>
      </c>
      <c r="AL63" s="9" t="s">
        <v>315</v>
      </c>
      <c r="AM63" s="9" t="s">
        <v>305</v>
      </c>
      <c r="AN63" s="9" t="s">
        <v>304</v>
      </c>
      <c r="AO63" s="9" t="s">
        <v>303</v>
      </c>
      <c r="AP63" s="20">
        <v>6</v>
      </c>
      <c r="AQ63" s="20" t="s">
        <v>309</v>
      </c>
      <c r="AR63" s="20" t="s">
        <v>308</v>
      </c>
      <c r="AS63" s="20" t="s">
        <v>298</v>
      </c>
      <c r="AT63" s="20" t="s">
        <v>334</v>
      </c>
      <c r="AU63" s="20" t="s">
        <v>300</v>
      </c>
      <c r="AV63" s="20" t="s">
        <v>345</v>
      </c>
      <c r="AW63" s="20" t="s">
        <v>299</v>
      </c>
      <c r="AX63" s="20" t="s">
        <v>298</v>
      </c>
      <c r="AY63" s="20" t="s">
        <v>344</v>
      </c>
      <c r="AZ63" s="20" t="s">
        <v>298</v>
      </c>
      <c r="BA63" s="20" t="s">
        <v>298</v>
      </c>
      <c r="BB63" s="20" t="s">
        <v>298</v>
      </c>
      <c r="BC63" s="20" t="s">
        <v>298</v>
      </c>
      <c r="BD63" s="20"/>
      <c r="BE63" s="20" t="e">
        <f>VLOOKUP(A63,#REF!,20,FALSE)</f>
        <v>#REF!</v>
      </c>
      <c r="BF63" s="20" t="e">
        <f>VLOOKUP(A63,#REF!,22,FALSE)</f>
        <v>#REF!</v>
      </c>
      <c r="BH63" s="89" t="s">
        <v>343</v>
      </c>
      <c r="BJ63" s="60"/>
      <c r="BK63" s="60"/>
    </row>
    <row r="64" spans="1:63" ht="19.5" customHeight="1" x14ac:dyDescent="0.25">
      <c r="A64" s="117">
        <v>82</v>
      </c>
      <c r="B64" s="3">
        <v>82</v>
      </c>
      <c r="C64" s="4" t="s">
        <v>45</v>
      </c>
      <c r="D64" s="12" t="s">
        <v>113</v>
      </c>
      <c r="E64" s="3" t="s">
        <v>283</v>
      </c>
      <c r="F64" s="3" t="s">
        <v>483</v>
      </c>
      <c r="G64" s="3" t="s">
        <v>492</v>
      </c>
      <c r="H64" s="3" t="s">
        <v>466</v>
      </c>
      <c r="I64" s="3" t="s">
        <v>492</v>
      </c>
      <c r="J64" s="3" t="s">
        <v>285</v>
      </c>
      <c r="K64" s="3" t="s">
        <v>30</v>
      </c>
      <c r="L64" s="4" t="s">
        <v>31</v>
      </c>
      <c r="M64" s="3" t="s">
        <v>40</v>
      </c>
      <c r="N64" s="4" t="s">
        <v>87</v>
      </c>
      <c r="O64" s="5">
        <v>41964</v>
      </c>
      <c r="P64" s="5"/>
      <c r="Q64" s="29" t="s">
        <v>495</v>
      </c>
      <c r="R64" s="29" t="s">
        <v>495</v>
      </c>
      <c r="S64" s="29" t="s">
        <v>495</v>
      </c>
      <c r="T64" s="29" t="s">
        <v>495</v>
      </c>
      <c r="U64" s="29" t="s">
        <v>495</v>
      </c>
      <c r="V64" s="29" t="s">
        <v>495</v>
      </c>
      <c r="W64" s="29" t="s">
        <v>495</v>
      </c>
      <c r="X64" s="29" t="s">
        <v>495</v>
      </c>
      <c r="Y64" s="115">
        <f t="shared" si="14"/>
        <v>6.1108829568788501</v>
      </c>
      <c r="Z64" s="115">
        <f t="shared" si="14"/>
        <v>7.1101984941820673</v>
      </c>
      <c r="AA64" s="115">
        <f t="shared" si="14"/>
        <v>8.1095140314852845</v>
      </c>
      <c r="AB64" s="115">
        <f t="shared" si="15"/>
        <v>9.1088295687885008</v>
      </c>
      <c r="AC64" s="115">
        <f t="shared" si="15"/>
        <v>10.11088295687885</v>
      </c>
      <c r="AD64" s="115">
        <f t="shared" si="15"/>
        <v>11.110198494182066</v>
      </c>
      <c r="AE64" s="115">
        <f t="shared" si="15"/>
        <v>12.109514031485284</v>
      </c>
      <c r="AF64" s="115">
        <f t="shared" si="15"/>
        <v>13.108829568788501</v>
      </c>
      <c r="AG64" s="8">
        <f t="shared" si="10"/>
        <v>9.1088295687885008</v>
      </c>
      <c r="AH64" s="4">
        <f>IF(OR(K64="TAD",K64="NCV",K64="TPMR"),"-",(IF((VLOOKUP(_xlfn.CONCAT(A64,C64),Suivi_valideurs!$A:$E,4,FALSE))=0,"-",(VLOOKUP(_xlfn.CONCAT(A64,C64),Suivi_valideurs!$A:$E,4,FALSE)))))</f>
        <v>82</v>
      </c>
      <c r="AI64" s="23">
        <v>25</v>
      </c>
      <c r="AJ64" s="23" t="s">
        <v>298</v>
      </c>
      <c r="AK64" s="23" t="s">
        <v>307</v>
      </c>
      <c r="AL64" s="9" t="s">
        <v>315</v>
      </c>
      <c r="AM64" s="9" t="s">
        <v>305</v>
      </c>
      <c r="AN64" s="9" t="s">
        <v>304</v>
      </c>
      <c r="AO64" s="9" t="s">
        <v>303</v>
      </c>
      <c r="AP64" s="20">
        <v>6</v>
      </c>
      <c r="AQ64" s="20" t="s">
        <v>309</v>
      </c>
      <c r="AR64" s="20" t="s">
        <v>308</v>
      </c>
      <c r="AS64" s="20" t="s">
        <v>298</v>
      </c>
      <c r="AT64" s="20" t="s">
        <v>334</v>
      </c>
      <c r="AU64" s="20" t="s">
        <v>300</v>
      </c>
      <c r="AV64" s="20" t="s">
        <v>298</v>
      </c>
      <c r="AW64" s="20" t="s">
        <v>298</v>
      </c>
      <c r="AX64" s="20" t="s">
        <v>298</v>
      </c>
      <c r="AY64" s="20" t="s">
        <v>298</v>
      </c>
      <c r="AZ64" s="20" t="s">
        <v>298</v>
      </c>
      <c r="BA64" s="20" t="s">
        <v>298</v>
      </c>
      <c r="BB64" s="20" t="s">
        <v>298</v>
      </c>
      <c r="BC64" s="20" t="s">
        <v>298</v>
      </c>
      <c r="BD64" s="20"/>
      <c r="BE64" s="20" t="e">
        <f>VLOOKUP(A64,#REF!,20,FALSE)</f>
        <v>#REF!</v>
      </c>
      <c r="BF64" s="20" t="e">
        <f>VLOOKUP(A64,#REF!,22,FALSE)</f>
        <v>#REF!</v>
      </c>
      <c r="BG64" s="60"/>
      <c r="BH64" s="60"/>
      <c r="BI64" s="60"/>
      <c r="BJ64" s="60"/>
      <c r="BK64" s="60"/>
    </row>
    <row r="65" spans="1:63" ht="19.5" customHeight="1" x14ac:dyDescent="0.25">
      <c r="A65" s="3">
        <v>84</v>
      </c>
      <c r="B65" s="3">
        <v>84</v>
      </c>
      <c r="C65" s="3" t="s">
        <v>7</v>
      </c>
      <c r="D65" s="12" t="s">
        <v>113</v>
      </c>
      <c r="E65" s="3" t="s">
        <v>283</v>
      </c>
      <c r="F65" s="3" t="s">
        <v>483</v>
      </c>
      <c r="G65" s="3" t="s">
        <v>466</v>
      </c>
      <c r="H65" s="3" t="s">
        <v>491</v>
      </c>
      <c r="I65" s="3" t="s">
        <v>492</v>
      </c>
      <c r="J65" s="3" t="s">
        <v>286</v>
      </c>
      <c r="K65" s="4" t="s">
        <v>262</v>
      </c>
      <c r="L65" s="3" t="s">
        <v>35</v>
      </c>
      <c r="M65" s="3" t="s">
        <v>54</v>
      </c>
      <c r="N65" s="4" t="s">
        <v>69</v>
      </c>
      <c r="O65" s="5">
        <v>42041</v>
      </c>
      <c r="P65" s="5"/>
      <c r="Q65" s="29" t="s">
        <v>495</v>
      </c>
      <c r="R65" s="29" t="s">
        <v>495</v>
      </c>
      <c r="S65" s="29" t="s">
        <v>495</v>
      </c>
      <c r="T65" s="123" t="s">
        <v>496</v>
      </c>
      <c r="U65" s="123" t="s">
        <v>496</v>
      </c>
      <c r="V65" s="79" t="s">
        <v>114</v>
      </c>
      <c r="W65" s="79" t="s">
        <v>114</v>
      </c>
      <c r="X65" s="79" t="s">
        <v>114</v>
      </c>
      <c r="Y65" s="115">
        <f t="shared" si="14"/>
        <v>5.9000684462696782</v>
      </c>
      <c r="Z65" s="115">
        <f t="shared" si="14"/>
        <v>6.8993839835728954</v>
      </c>
      <c r="AA65" s="115">
        <f t="shared" si="14"/>
        <v>7.8986995208761126</v>
      </c>
      <c r="AB65" s="119">
        <f t="shared" ref="AB65:AC86" si="16">(AB$4-$O65)/365.25</f>
        <v>8.8980150581793289</v>
      </c>
      <c r="AC65" s="119">
        <f t="shared" si="16"/>
        <v>9.9000684462696782</v>
      </c>
      <c r="AD65" s="122"/>
      <c r="AE65" s="122"/>
      <c r="AF65" s="122"/>
      <c r="AG65" s="8">
        <f t="shared" si="10"/>
        <v>8.8980150581793289</v>
      </c>
      <c r="AH65" s="4" t="str">
        <f>IF(OR(K65="TAD",K65="NCV",K65="TPMR"),"-",(IF((VLOOKUP(_xlfn.CONCAT(A65,C65),Suivi_valideurs!$A:$E,4,FALSE))=0,"-",(VLOOKUP(_xlfn.CONCAT(A65,C65),Suivi_valideurs!$A:$E,4,FALSE)))))</f>
        <v>-</v>
      </c>
      <c r="AI65" s="23"/>
      <c r="AJ65" s="23"/>
      <c r="AK65" s="23"/>
      <c r="AL65" s="9"/>
      <c r="AM65" s="9"/>
      <c r="AN65" s="9"/>
      <c r="AO65" s="9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 t="e">
        <f>VLOOKUP(A65,#REF!,20,FALSE)</f>
        <v>#REF!</v>
      </c>
      <c r="BF65" s="20" t="e">
        <f>VLOOKUP(A65,#REF!,22,FALSE)</f>
        <v>#REF!</v>
      </c>
      <c r="BG65" s="60"/>
      <c r="BH65" s="60"/>
      <c r="BI65" s="60"/>
      <c r="BJ65" s="60"/>
      <c r="BK65" s="60"/>
    </row>
    <row r="66" spans="1:63" ht="19.5" customHeight="1" x14ac:dyDescent="0.25">
      <c r="A66" s="4">
        <v>99</v>
      </c>
      <c r="B66" s="4">
        <v>100</v>
      </c>
      <c r="C66" s="3" t="s">
        <v>7</v>
      </c>
      <c r="D66" s="12" t="s">
        <v>113</v>
      </c>
      <c r="E66" s="3" t="s">
        <v>282</v>
      </c>
      <c r="F66" s="3" t="s">
        <v>2</v>
      </c>
      <c r="G66" s="3" t="s">
        <v>487</v>
      </c>
      <c r="H66" s="3" t="s">
        <v>466</v>
      </c>
      <c r="I66" s="3"/>
      <c r="J66" s="30" t="s">
        <v>94</v>
      </c>
      <c r="K66" s="3" t="s">
        <v>8</v>
      </c>
      <c r="L66" s="3" t="s">
        <v>70</v>
      </c>
      <c r="M66" s="4" t="s">
        <v>70</v>
      </c>
      <c r="N66" s="23" t="s">
        <v>267</v>
      </c>
      <c r="O66" s="5">
        <v>44225</v>
      </c>
      <c r="P66" s="5"/>
      <c r="Q66" s="126" t="s">
        <v>502</v>
      </c>
      <c r="R66" s="29" t="s">
        <v>495</v>
      </c>
      <c r="S66" s="29" t="s">
        <v>495</v>
      </c>
      <c r="T66" s="29" t="s">
        <v>495</v>
      </c>
      <c r="U66" s="29" t="s">
        <v>495</v>
      </c>
      <c r="V66" s="29" t="s">
        <v>495</v>
      </c>
      <c r="W66" s="29" t="s">
        <v>495</v>
      </c>
      <c r="X66" s="29" t="s">
        <v>495</v>
      </c>
      <c r="Y66" s="122"/>
      <c r="Z66" s="115">
        <f t="shared" ref="Z66:AA86" si="17">(Z$4-$O66)/365.25</f>
        <v>0.91991786447638602</v>
      </c>
      <c r="AA66" s="115">
        <f t="shared" si="17"/>
        <v>1.9192334017796031</v>
      </c>
      <c r="AB66" s="115">
        <f t="shared" si="16"/>
        <v>2.9185489390828199</v>
      </c>
      <c r="AC66" s="115">
        <f t="shared" si="16"/>
        <v>3.9206023271731691</v>
      </c>
      <c r="AD66" s="115">
        <f t="shared" ref="AD66:AF86" si="18">(AD$4-$O66)/365.25</f>
        <v>4.9199178644763863</v>
      </c>
      <c r="AE66" s="115">
        <f t="shared" si="18"/>
        <v>5.9192334017796027</v>
      </c>
      <c r="AF66" s="115">
        <f t="shared" si="18"/>
        <v>6.9185489390828199</v>
      </c>
      <c r="AG66" s="8">
        <f t="shared" si="10"/>
        <v>2.9185489390828199</v>
      </c>
      <c r="AH66" s="4">
        <f>IF(OR(K66="TAD",K66="NCV",K66="TPMR"),"-",(IF((VLOOKUP(_xlfn.CONCAT(A66,C66),Suivi_valideurs!$A:$E,4,FALSE))=0,"-",(VLOOKUP(_xlfn.CONCAT(A66,C66),Suivi_valideurs!$A:$E,4,FALSE)))))</f>
        <v>99</v>
      </c>
      <c r="AI66" s="23">
        <v>62</v>
      </c>
      <c r="AJ66" s="23" t="s">
        <v>298</v>
      </c>
      <c r="AK66" s="23" t="s">
        <v>307</v>
      </c>
      <c r="AL66" s="9" t="s">
        <v>342</v>
      </c>
      <c r="AM66" s="9" t="s">
        <v>341</v>
      </c>
      <c r="AN66" s="9" t="s">
        <v>304</v>
      </c>
      <c r="AO66" s="9" t="s">
        <v>310</v>
      </c>
      <c r="AP66" s="20">
        <v>11</v>
      </c>
      <c r="AQ66" s="20" t="s">
        <v>248</v>
      </c>
      <c r="AR66" s="20" t="s">
        <v>340</v>
      </c>
      <c r="AS66" s="20" t="s">
        <v>298</v>
      </c>
      <c r="AT66" s="20" t="s">
        <v>339</v>
      </c>
      <c r="AU66" s="20" t="s">
        <v>300</v>
      </c>
      <c r="AV66" s="20" t="s">
        <v>298</v>
      </c>
      <c r="AW66" s="20" t="s">
        <v>299</v>
      </c>
      <c r="AX66" s="20" t="s">
        <v>299</v>
      </c>
      <c r="AY66" s="20" t="s">
        <v>299</v>
      </c>
      <c r="AZ66" s="20" t="s">
        <v>298</v>
      </c>
      <c r="BA66" s="20" t="s">
        <v>298</v>
      </c>
      <c r="BB66" s="20" t="s">
        <v>298</v>
      </c>
      <c r="BC66" s="20" t="s">
        <v>298</v>
      </c>
      <c r="BD66" s="20"/>
      <c r="BE66" s="20" t="e">
        <f>VLOOKUP(A66,#REF!,20,FALSE)</f>
        <v>#REF!</v>
      </c>
      <c r="BF66" s="20" t="e">
        <f>VLOOKUP(A66,#REF!,22,FALSE)</f>
        <v>#REF!</v>
      </c>
      <c r="BG66" s="60"/>
      <c r="BH66" s="60"/>
      <c r="BI66" s="60"/>
      <c r="BJ66" s="60"/>
      <c r="BK66" s="60"/>
    </row>
    <row r="67" spans="1:63" ht="19.5" customHeight="1" x14ac:dyDescent="0.25">
      <c r="A67" s="10">
        <v>100</v>
      </c>
      <c r="B67" s="10">
        <v>12</v>
      </c>
      <c r="C67" s="4" t="s">
        <v>45</v>
      </c>
      <c r="D67" s="12" t="s">
        <v>113</v>
      </c>
      <c r="E67" s="3" t="s">
        <v>283</v>
      </c>
      <c r="F67" s="3" t="s">
        <v>2</v>
      </c>
      <c r="G67" s="3" t="s">
        <v>487</v>
      </c>
      <c r="H67" s="3" t="s">
        <v>466</v>
      </c>
      <c r="I67" s="3"/>
      <c r="J67" s="3" t="s">
        <v>285</v>
      </c>
      <c r="K67" s="3" t="s">
        <v>98</v>
      </c>
      <c r="L67" s="4" t="s">
        <v>46</v>
      </c>
      <c r="M67" s="3" t="s">
        <v>47</v>
      </c>
      <c r="N67" s="4" t="s">
        <v>59</v>
      </c>
      <c r="O67" s="5">
        <v>41879</v>
      </c>
      <c r="P67" s="5"/>
      <c r="Q67" s="29" t="s">
        <v>495</v>
      </c>
      <c r="R67" s="29" t="s">
        <v>495</v>
      </c>
      <c r="S67" s="29" t="s">
        <v>495</v>
      </c>
      <c r="T67" s="29" t="s">
        <v>495</v>
      </c>
      <c r="U67" s="29" t="s">
        <v>495</v>
      </c>
      <c r="V67" s="29" t="s">
        <v>495</v>
      </c>
      <c r="W67" s="29" t="s">
        <v>495</v>
      </c>
      <c r="X67" s="29" t="s">
        <v>495</v>
      </c>
      <c r="Y67" s="115">
        <f t="shared" ref="Y67:Y86" si="19">(Y$4-$O67)/365.25</f>
        <v>6.3436002737850785</v>
      </c>
      <c r="Z67" s="115">
        <f t="shared" si="17"/>
        <v>7.3429158110882957</v>
      </c>
      <c r="AA67" s="115">
        <f t="shared" si="17"/>
        <v>8.3422313483915129</v>
      </c>
      <c r="AB67" s="115">
        <f t="shared" si="16"/>
        <v>9.3415468856947292</v>
      </c>
      <c r="AC67" s="115">
        <f t="shared" si="16"/>
        <v>10.343600273785079</v>
      </c>
      <c r="AD67" s="115">
        <f t="shared" si="18"/>
        <v>11.342915811088295</v>
      </c>
      <c r="AE67" s="115">
        <f t="shared" si="18"/>
        <v>12.342231348391513</v>
      </c>
      <c r="AF67" s="115">
        <f t="shared" si="18"/>
        <v>13.341546885694729</v>
      </c>
      <c r="AG67" s="8">
        <f t="shared" si="10"/>
        <v>9.3415468856947292</v>
      </c>
      <c r="AH67" s="4">
        <f>IF(OR(K67="TAD",K67="NCV",K67="TPMR"),"-",(IF((VLOOKUP(_xlfn.CONCAT(A67,C67),Suivi_valideurs!$A:$E,4,FALSE))=0,"-",(VLOOKUP(_xlfn.CONCAT(A67,C67),Suivi_valideurs!$A:$E,4,FALSE)))))</f>
        <v>100</v>
      </c>
      <c r="AI67" s="23">
        <v>31</v>
      </c>
      <c r="AJ67" s="23" t="s">
        <v>298</v>
      </c>
      <c r="AK67" s="23" t="s">
        <v>307</v>
      </c>
      <c r="AL67" s="9" t="s">
        <v>315</v>
      </c>
      <c r="AM67" s="9" t="s">
        <v>311</v>
      </c>
      <c r="AN67" s="9" t="s">
        <v>304</v>
      </c>
      <c r="AO67" s="9" t="s">
        <v>310</v>
      </c>
      <c r="AP67" s="20">
        <v>0</v>
      </c>
      <c r="AQ67" s="20" t="s">
        <v>309</v>
      </c>
      <c r="AR67" s="20" t="s">
        <v>335</v>
      </c>
      <c r="AS67" s="20" t="s">
        <v>298</v>
      </c>
      <c r="AT67" s="20" t="s">
        <v>334</v>
      </c>
      <c r="AU67" s="20" t="s">
        <v>333</v>
      </c>
      <c r="AV67" s="20" t="s">
        <v>299</v>
      </c>
      <c r="AW67" s="20" t="s">
        <v>299</v>
      </c>
      <c r="AX67" s="20" t="s">
        <v>299</v>
      </c>
      <c r="AY67" s="20" t="s">
        <v>299</v>
      </c>
      <c r="AZ67" s="20" t="s">
        <v>298</v>
      </c>
      <c r="BA67" s="20" t="s">
        <v>298</v>
      </c>
      <c r="BB67" s="20" t="s">
        <v>298</v>
      </c>
      <c r="BC67" s="20" t="s">
        <v>298</v>
      </c>
      <c r="BD67" s="20"/>
      <c r="BE67" s="20" t="e">
        <f>VLOOKUP(A67,#REF!,20,FALSE)</f>
        <v>#REF!</v>
      </c>
      <c r="BF67" s="20" t="e">
        <f>VLOOKUP(A67,#REF!,22,FALSE)</f>
        <v>#REF!</v>
      </c>
      <c r="BG67" s="60"/>
      <c r="BH67" s="60" t="s">
        <v>338</v>
      </c>
      <c r="BI67" s="60"/>
      <c r="BJ67" s="60"/>
      <c r="BK67" s="60"/>
    </row>
    <row r="68" spans="1:63" ht="19.5" customHeight="1" x14ac:dyDescent="0.25">
      <c r="A68" s="3">
        <v>101</v>
      </c>
      <c r="B68" s="3">
        <v>15</v>
      </c>
      <c r="C68" s="4" t="s">
        <v>45</v>
      </c>
      <c r="D68" s="12" t="s">
        <v>113</v>
      </c>
      <c r="E68" s="3" t="s">
        <v>283</v>
      </c>
      <c r="F68" s="3" t="s">
        <v>2</v>
      </c>
      <c r="G68" s="3" t="s">
        <v>487</v>
      </c>
      <c r="H68" s="3" t="s">
        <v>466</v>
      </c>
      <c r="I68" s="3"/>
      <c r="J68" s="3" t="s">
        <v>285</v>
      </c>
      <c r="K68" s="3" t="s">
        <v>98</v>
      </c>
      <c r="L68" s="4" t="s">
        <v>46</v>
      </c>
      <c r="M68" s="3" t="s">
        <v>47</v>
      </c>
      <c r="N68" s="3" t="s">
        <v>68</v>
      </c>
      <c r="O68" s="5">
        <v>41879</v>
      </c>
      <c r="P68" s="5"/>
      <c r="Q68" s="29" t="s">
        <v>495</v>
      </c>
      <c r="R68" s="29" t="s">
        <v>495</v>
      </c>
      <c r="S68" s="29" t="s">
        <v>495</v>
      </c>
      <c r="T68" s="29" t="s">
        <v>495</v>
      </c>
      <c r="U68" s="29" t="s">
        <v>495</v>
      </c>
      <c r="V68" s="29" t="s">
        <v>495</v>
      </c>
      <c r="W68" s="29" t="s">
        <v>495</v>
      </c>
      <c r="X68" s="29" t="s">
        <v>495</v>
      </c>
      <c r="Y68" s="115">
        <f t="shared" si="19"/>
        <v>6.3436002737850785</v>
      </c>
      <c r="Z68" s="115">
        <f t="shared" si="17"/>
        <v>7.3429158110882957</v>
      </c>
      <c r="AA68" s="115">
        <f t="shared" si="17"/>
        <v>8.3422313483915129</v>
      </c>
      <c r="AB68" s="115">
        <f t="shared" si="16"/>
        <v>9.3415468856947292</v>
      </c>
      <c r="AC68" s="115">
        <f t="shared" si="16"/>
        <v>10.343600273785079</v>
      </c>
      <c r="AD68" s="115">
        <f t="shared" si="18"/>
        <v>11.342915811088295</v>
      </c>
      <c r="AE68" s="115">
        <f t="shared" si="18"/>
        <v>12.342231348391513</v>
      </c>
      <c r="AF68" s="115">
        <f t="shared" si="18"/>
        <v>13.341546885694729</v>
      </c>
      <c r="AG68" s="8">
        <f t="shared" si="10"/>
        <v>9.3415468856947292</v>
      </c>
      <c r="AH68" s="4">
        <f>IF(OR(K68="TAD",K68="NCV",K68="TPMR"),"-",(IF((VLOOKUP(_xlfn.CONCAT(A68,C68),Suivi_valideurs!$A:$E,4,FALSE))=0,"-",(VLOOKUP(_xlfn.CONCAT(A68,C68),Suivi_valideurs!$A:$E,4,FALSE)))))</f>
        <v>101</v>
      </c>
      <c r="AI68" s="23">
        <v>32</v>
      </c>
      <c r="AJ68" s="23" t="s">
        <v>298</v>
      </c>
      <c r="AK68" s="23" t="s">
        <v>307</v>
      </c>
      <c r="AL68" s="9" t="s">
        <v>315</v>
      </c>
      <c r="AM68" s="9" t="s">
        <v>311</v>
      </c>
      <c r="AN68" s="9" t="s">
        <v>304</v>
      </c>
      <c r="AO68" s="9" t="s">
        <v>310</v>
      </c>
      <c r="AP68" s="20">
        <v>0</v>
      </c>
      <c r="AQ68" s="20" t="s">
        <v>309</v>
      </c>
      <c r="AR68" s="20" t="s">
        <v>335</v>
      </c>
      <c r="AS68" s="20" t="s">
        <v>318</v>
      </c>
      <c r="AT68" s="20" t="s">
        <v>334</v>
      </c>
      <c r="AU68" s="20" t="s">
        <v>333</v>
      </c>
      <c r="AV68" s="20" t="s">
        <v>299</v>
      </c>
      <c r="AW68" s="20" t="s">
        <v>299</v>
      </c>
      <c r="AX68" s="20" t="s">
        <v>299</v>
      </c>
      <c r="AY68" s="20" t="s">
        <v>299</v>
      </c>
      <c r="AZ68" s="20" t="s">
        <v>298</v>
      </c>
      <c r="BA68" s="20" t="s">
        <v>298</v>
      </c>
      <c r="BB68" s="20" t="s">
        <v>298</v>
      </c>
      <c r="BC68" s="20" t="s">
        <v>298</v>
      </c>
      <c r="BD68" s="20"/>
      <c r="BE68" s="20" t="e">
        <f>VLOOKUP(A68,#REF!,20,FALSE)</f>
        <v>#REF!</v>
      </c>
      <c r="BF68" s="20" t="e">
        <f>VLOOKUP(A68,#REF!,22,FALSE)</f>
        <v>#REF!</v>
      </c>
      <c r="BH68" s="89" t="s">
        <v>337</v>
      </c>
      <c r="BJ68" s="60"/>
      <c r="BK68" s="60"/>
    </row>
    <row r="69" spans="1:63" ht="19.5" customHeight="1" x14ac:dyDescent="0.25">
      <c r="A69" s="3">
        <v>102</v>
      </c>
      <c r="B69" s="3">
        <v>10</v>
      </c>
      <c r="C69" s="4" t="s">
        <v>45</v>
      </c>
      <c r="D69" s="12" t="s">
        <v>113</v>
      </c>
      <c r="E69" s="3" t="s">
        <v>283</v>
      </c>
      <c r="F69" s="3" t="s">
        <v>2</v>
      </c>
      <c r="G69" s="3" t="s">
        <v>487</v>
      </c>
      <c r="H69" s="3" t="s">
        <v>466</v>
      </c>
      <c r="I69" s="3"/>
      <c r="J69" s="3" t="s">
        <v>285</v>
      </c>
      <c r="K69" s="3" t="s">
        <v>98</v>
      </c>
      <c r="L69" s="4" t="s">
        <v>46</v>
      </c>
      <c r="M69" s="3" t="s">
        <v>47</v>
      </c>
      <c r="N69" s="4" t="s">
        <v>48</v>
      </c>
      <c r="O69" s="5">
        <v>41864</v>
      </c>
      <c r="P69" s="5"/>
      <c r="Q69" s="29" t="s">
        <v>495</v>
      </c>
      <c r="R69" s="29" t="s">
        <v>495</v>
      </c>
      <c r="S69" s="29" t="s">
        <v>495</v>
      </c>
      <c r="T69" s="29" t="s">
        <v>495</v>
      </c>
      <c r="U69" s="29" t="s">
        <v>495</v>
      </c>
      <c r="V69" s="29" t="s">
        <v>495</v>
      </c>
      <c r="W69" s="29" t="s">
        <v>495</v>
      </c>
      <c r="X69" s="29" t="s">
        <v>495</v>
      </c>
      <c r="Y69" s="115">
        <f t="shared" si="19"/>
        <v>6.3846680355920604</v>
      </c>
      <c r="Z69" s="115">
        <f t="shared" si="17"/>
        <v>7.3839835728952776</v>
      </c>
      <c r="AA69" s="115">
        <f t="shared" si="17"/>
        <v>8.3832991101984948</v>
      </c>
      <c r="AB69" s="115">
        <f t="shared" si="16"/>
        <v>9.3826146475017111</v>
      </c>
      <c r="AC69" s="115">
        <f t="shared" si="16"/>
        <v>10.38466803559206</v>
      </c>
      <c r="AD69" s="115">
        <f t="shared" si="18"/>
        <v>11.383983572895277</v>
      </c>
      <c r="AE69" s="115">
        <f t="shared" si="18"/>
        <v>12.383299110198495</v>
      </c>
      <c r="AF69" s="115">
        <f t="shared" si="18"/>
        <v>13.382614647501711</v>
      </c>
      <c r="AG69" s="8">
        <f t="shared" si="10"/>
        <v>9.3826146475017111</v>
      </c>
      <c r="AH69" s="4">
        <f>IF(OR(K69="TAD",K69="NCV",K69="TPMR"),"-",(IF((VLOOKUP(_xlfn.CONCAT(A69,C69),Suivi_valideurs!$A:$E,4,FALSE))=0,"-",(VLOOKUP(_xlfn.CONCAT(A69,C69),Suivi_valideurs!$A:$E,4,FALSE)))))</f>
        <v>102</v>
      </c>
      <c r="AI69" s="23">
        <v>33</v>
      </c>
      <c r="AJ69" s="23" t="s">
        <v>298</v>
      </c>
      <c r="AK69" s="23" t="s">
        <v>307</v>
      </c>
      <c r="AL69" s="9" t="s">
        <v>315</v>
      </c>
      <c r="AM69" s="9" t="s">
        <v>311</v>
      </c>
      <c r="AN69" s="9" t="s">
        <v>304</v>
      </c>
      <c r="AO69" s="9" t="s">
        <v>310</v>
      </c>
      <c r="AP69" s="20">
        <v>0</v>
      </c>
      <c r="AQ69" s="20" t="s">
        <v>309</v>
      </c>
      <c r="AR69" s="20" t="s">
        <v>335</v>
      </c>
      <c r="AS69" s="20" t="s">
        <v>298</v>
      </c>
      <c r="AT69" s="20" t="s">
        <v>334</v>
      </c>
      <c r="AU69" s="20" t="s">
        <v>333</v>
      </c>
      <c r="AV69" s="20" t="s">
        <v>299</v>
      </c>
      <c r="AW69" s="20" t="s">
        <v>299</v>
      </c>
      <c r="AX69" s="20" t="s">
        <v>299</v>
      </c>
      <c r="AY69" s="20" t="s">
        <v>299</v>
      </c>
      <c r="AZ69" s="20" t="s">
        <v>298</v>
      </c>
      <c r="BA69" s="20" t="s">
        <v>298</v>
      </c>
      <c r="BB69" s="20" t="s">
        <v>298</v>
      </c>
      <c r="BC69" s="20" t="s">
        <v>298</v>
      </c>
      <c r="BD69" s="20"/>
      <c r="BE69" s="20" t="e">
        <f>VLOOKUP(A69,#REF!,20,FALSE)</f>
        <v>#REF!</v>
      </c>
      <c r="BF69" s="20" t="e">
        <f>VLOOKUP(A69,#REF!,22,FALSE)</f>
        <v>#REF!</v>
      </c>
      <c r="BJ69" s="60"/>
      <c r="BK69" s="63" t="s">
        <v>441</v>
      </c>
    </row>
    <row r="70" spans="1:63" ht="19.5" customHeight="1" x14ac:dyDescent="0.25">
      <c r="A70" s="10">
        <v>103</v>
      </c>
      <c r="B70" s="10">
        <v>14</v>
      </c>
      <c r="C70" s="4" t="s">
        <v>45</v>
      </c>
      <c r="D70" s="12" t="s">
        <v>113</v>
      </c>
      <c r="E70" s="3" t="s">
        <v>283</v>
      </c>
      <c r="F70" s="3" t="s">
        <v>2</v>
      </c>
      <c r="G70" s="3" t="s">
        <v>487</v>
      </c>
      <c r="H70" s="3" t="s">
        <v>466</v>
      </c>
      <c r="I70" s="3"/>
      <c r="J70" s="3" t="s">
        <v>285</v>
      </c>
      <c r="K70" s="3" t="s">
        <v>98</v>
      </c>
      <c r="L70" s="4" t="s">
        <v>46</v>
      </c>
      <c r="M70" s="3" t="s">
        <v>47</v>
      </c>
      <c r="N70" s="4" t="s">
        <v>67</v>
      </c>
      <c r="O70" s="5">
        <v>41857</v>
      </c>
      <c r="P70" s="5"/>
      <c r="Q70" s="123" t="s">
        <v>496</v>
      </c>
      <c r="R70" s="123" t="s">
        <v>496</v>
      </c>
      <c r="S70" s="123" t="s">
        <v>496</v>
      </c>
      <c r="T70" s="123" t="s">
        <v>496</v>
      </c>
      <c r="U70" s="123" t="s">
        <v>496</v>
      </c>
      <c r="V70" s="123" t="s">
        <v>496</v>
      </c>
      <c r="W70" s="123" t="s">
        <v>496</v>
      </c>
      <c r="X70" s="123" t="s">
        <v>496</v>
      </c>
      <c r="Y70" s="119">
        <f t="shared" si="19"/>
        <v>6.4038329911019849</v>
      </c>
      <c r="Z70" s="119">
        <f t="shared" si="17"/>
        <v>7.4031485284052021</v>
      </c>
      <c r="AA70" s="119">
        <f t="shared" si="17"/>
        <v>8.4024640657084184</v>
      </c>
      <c r="AB70" s="119">
        <f t="shared" si="16"/>
        <v>9.4017796030116365</v>
      </c>
      <c r="AC70" s="119">
        <f t="shared" si="16"/>
        <v>10.403832991101986</v>
      </c>
      <c r="AD70" s="119">
        <f t="shared" si="18"/>
        <v>11.403148528405202</v>
      </c>
      <c r="AE70" s="119">
        <f t="shared" si="18"/>
        <v>12.402464065708418</v>
      </c>
      <c r="AF70" s="119">
        <f t="shared" si="18"/>
        <v>13.401779603011637</v>
      </c>
      <c r="AG70" s="8">
        <f t="shared" ref="AG70:AG86" si="20">IF(D70="Réformé",((P70-O70)/365.25),(IF(D70="Non-utilisé","-",((AG$1-O70)/365.25))))</f>
        <v>9.4017796030116365</v>
      </c>
      <c r="AH70" s="4">
        <f>IF(OR(K70="TAD",K70="NCV",K70="TPMR"),"-",(IF((VLOOKUP(_xlfn.CONCAT(A70,C70),Suivi_valideurs!$A:$E,4,FALSE))=0,"-",(VLOOKUP(_xlfn.CONCAT(A70,C70),Suivi_valideurs!$A:$E,4,FALSE)))))</f>
        <v>103</v>
      </c>
      <c r="AI70" s="23">
        <v>34</v>
      </c>
      <c r="AJ70" s="23" t="s">
        <v>298</v>
      </c>
      <c r="AK70" s="23" t="s">
        <v>307</v>
      </c>
      <c r="AL70" s="9" t="s">
        <v>315</v>
      </c>
      <c r="AM70" s="9" t="s">
        <v>311</v>
      </c>
      <c r="AN70" s="9" t="s">
        <v>304</v>
      </c>
      <c r="AO70" s="9" t="s">
        <v>336</v>
      </c>
      <c r="AP70" s="20">
        <v>0</v>
      </c>
      <c r="AQ70" s="20" t="s">
        <v>309</v>
      </c>
      <c r="AR70" s="20" t="s">
        <v>335</v>
      </c>
      <c r="AS70" s="20" t="s">
        <v>298</v>
      </c>
      <c r="AT70" s="20" t="s">
        <v>334</v>
      </c>
      <c r="AU70" s="20" t="s">
        <v>333</v>
      </c>
      <c r="AV70" s="20" t="s">
        <v>299</v>
      </c>
      <c r="AW70" s="20" t="s">
        <v>299</v>
      </c>
      <c r="AX70" s="20" t="s">
        <v>299</v>
      </c>
      <c r="AY70" s="20" t="s">
        <v>299</v>
      </c>
      <c r="AZ70" s="20" t="s">
        <v>298</v>
      </c>
      <c r="BA70" s="20" t="s">
        <v>298</v>
      </c>
      <c r="BB70" s="20" t="s">
        <v>298</v>
      </c>
      <c r="BC70" s="20" t="s">
        <v>298</v>
      </c>
      <c r="BD70" s="20"/>
      <c r="BE70" s="20" t="e">
        <f>VLOOKUP(A70,#REF!,20,FALSE)</f>
        <v>#REF!</v>
      </c>
      <c r="BF70" s="20" t="e">
        <f>VLOOKUP(A70,#REF!,22,FALSE)</f>
        <v>#REF!</v>
      </c>
      <c r="BG70" s="60"/>
      <c r="BH70" s="60" t="s">
        <v>442</v>
      </c>
      <c r="BI70" s="60"/>
      <c r="BJ70" s="60"/>
      <c r="BK70" s="60"/>
    </row>
    <row r="71" spans="1:63" ht="19.5" customHeight="1" x14ac:dyDescent="0.25">
      <c r="A71" s="3">
        <v>104</v>
      </c>
      <c r="B71" s="3">
        <v>11</v>
      </c>
      <c r="C71" s="4" t="s">
        <v>45</v>
      </c>
      <c r="D71" s="12" t="s">
        <v>113</v>
      </c>
      <c r="E71" s="3" t="s">
        <v>283</v>
      </c>
      <c r="F71" s="3" t="s">
        <v>2</v>
      </c>
      <c r="G71" s="3" t="s">
        <v>487</v>
      </c>
      <c r="H71" s="3" t="s">
        <v>466</v>
      </c>
      <c r="I71" s="3"/>
      <c r="J71" s="3" t="s">
        <v>285</v>
      </c>
      <c r="K71" s="3" t="s">
        <v>98</v>
      </c>
      <c r="L71" s="4" t="s">
        <v>46</v>
      </c>
      <c r="M71" s="3" t="s">
        <v>47</v>
      </c>
      <c r="N71" s="4" t="s">
        <v>49</v>
      </c>
      <c r="O71" s="5">
        <v>41879</v>
      </c>
      <c r="P71" s="5"/>
      <c r="Q71" s="123" t="s">
        <v>496</v>
      </c>
      <c r="R71" s="123" t="s">
        <v>496</v>
      </c>
      <c r="S71" s="123" t="s">
        <v>496</v>
      </c>
      <c r="T71" s="123" t="s">
        <v>496</v>
      </c>
      <c r="U71" s="123" t="s">
        <v>496</v>
      </c>
      <c r="V71" s="123" t="s">
        <v>496</v>
      </c>
      <c r="W71" s="123" t="s">
        <v>496</v>
      </c>
      <c r="X71" s="123" t="s">
        <v>496</v>
      </c>
      <c r="Y71" s="119">
        <f t="shared" si="19"/>
        <v>6.3436002737850785</v>
      </c>
      <c r="Z71" s="119">
        <f t="shared" si="17"/>
        <v>7.3429158110882957</v>
      </c>
      <c r="AA71" s="119">
        <f t="shared" si="17"/>
        <v>8.3422313483915129</v>
      </c>
      <c r="AB71" s="119">
        <f t="shared" si="16"/>
        <v>9.3415468856947292</v>
      </c>
      <c r="AC71" s="119">
        <f t="shared" si="16"/>
        <v>10.343600273785079</v>
      </c>
      <c r="AD71" s="119">
        <f t="shared" si="18"/>
        <v>11.342915811088295</v>
      </c>
      <c r="AE71" s="119">
        <f t="shared" si="18"/>
        <v>12.342231348391513</v>
      </c>
      <c r="AF71" s="119">
        <f t="shared" si="18"/>
        <v>13.341546885694729</v>
      </c>
      <c r="AG71" s="8">
        <f t="shared" si="20"/>
        <v>9.3415468856947292</v>
      </c>
      <c r="AH71" s="4">
        <f>IF(OR(K71="TAD",K71="NCV",K71="TPMR"),"-",(IF((VLOOKUP(_xlfn.CONCAT(A71,C71),Suivi_valideurs!$A:$E,4,FALSE))=0,"-",(VLOOKUP(_xlfn.CONCAT(A71,C71),Suivi_valideurs!$A:$E,4,FALSE)))))</f>
        <v>104</v>
      </c>
      <c r="AI71" s="23">
        <v>35</v>
      </c>
      <c r="AJ71" s="23" t="s">
        <v>298</v>
      </c>
      <c r="AK71" s="23" t="s">
        <v>307</v>
      </c>
      <c r="AL71" s="9" t="s">
        <v>315</v>
      </c>
      <c r="AM71" s="9" t="s">
        <v>311</v>
      </c>
      <c r="AN71" s="9" t="s">
        <v>304</v>
      </c>
      <c r="AO71" s="9" t="s">
        <v>336</v>
      </c>
      <c r="AP71" s="20">
        <v>0</v>
      </c>
      <c r="AQ71" s="20" t="s">
        <v>309</v>
      </c>
      <c r="AR71" s="20" t="s">
        <v>335</v>
      </c>
      <c r="AS71" s="20" t="s">
        <v>298</v>
      </c>
      <c r="AT71" s="20" t="s">
        <v>334</v>
      </c>
      <c r="AU71" s="20" t="s">
        <v>333</v>
      </c>
      <c r="AV71" s="20" t="s">
        <v>299</v>
      </c>
      <c r="AW71" s="20" t="s">
        <v>299</v>
      </c>
      <c r="AX71" s="20" t="s">
        <v>299</v>
      </c>
      <c r="AY71" s="20" t="s">
        <v>299</v>
      </c>
      <c r="AZ71" s="20" t="s">
        <v>298</v>
      </c>
      <c r="BA71" s="20" t="s">
        <v>298</v>
      </c>
      <c r="BB71" s="20" t="s">
        <v>298</v>
      </c>
      <c r="BC71" s="20" t="s">
        <v>298</v>
      </c>
      <c r="BD71" s="20"/>
      <c r="BE71" s="20" t="e">
        <f>VLOOKUP(A71,#REF!,20,FALSE)</f>
        <v>#REF!</v>
      </c>
      <c r="BF71" s="20" t="e">
        <f>VLOOKUP(A71,#REF!,22,FALSE)</f>
        <v>#REF!</v>
      </c>
      <c r="BG71" s="60"/>
      <c r="BH71" s="60" t="s">
        <v>332</v>
      </c>
      <c r="BI71" s="60"/>
      <c r="BJ71" s="60"/>
      <c r="BK71" s="60"/>
    </row>
    <row r="72" spans="1:63" s="21" customFormat="1" ht="19.5" customHeight="1" x14ac:dyDescent="0.25">
      <c r="A72" s="3">
        <v>105</v>
      </c>
      <c r="B72" s="3">
        <v>16</v>
      </c>
      <c r="C72" s="4" t="s">
        <v>45</v>
      </c>
      <c r="D72" s="12" t="s">
        <v>113</v>
      </c>
      <c r="E72" s="3" t="s">
        <v>283</v>
      </c>
      <c r="F72" s="3" t="s">
        <v>2</v>
      </c>
      <c r="G72" s="3" t="s">
        <v>487</v>
      </c>
      <c r="H72" s="3" t="s">
        <v>466</v>
      </c>
      <c r="I72" s="3"/>
      <c r="J72" s="3" t="s">
        <v>285</v>
      </c>
      <c r="K72" s="3" t="s">
        <v>98</v>
      </c>
      <c r="L72" s="4" t="s">
        <v>46</v>
      </c>
      <c r="M72" s="3" t="s">
        <v>47</v>
      </c>
      <c r="N72" s="4" t="s">
        <v>71</v>
      </c>
      <c r="O72" s="5">
        <v>41857</v>
      </c>
      <c r="P72" s="5"/>
      <c r="Q72" s="29" t="s">
        <v>495</v>
      </c>
      <c r="R72" s="29" t="s">
        <v>495</v>
      </c>
      <c r="S72" s="29" t="s">
        <v>495</v>
      </c>
      <c r="T72" s="29" t="s">
        <v>495</v>
      </c>
      <c r="U72" s="29" t="s">
        <v>495</v>
      </c>
      <c r="V72" s="29" t="s">
        <v>495</v>
      </c>
      <c r="W72" s="29" t="s">
        <v>495</v>
      </c>
      <c r="X72" s="29" t="s">
        <v>495</v>
      </c>
      <c r="Y72" s="115">
        <f t="shared" si="19"/>
        <v>6.4038329911019849</v>
      </c>
      <c r="Z72" s="115">
        <f t="shared" si="17"/>
        <v>7.4031485284052021</v>
      </c>
      <c r="AA72" s="115">
        <f t="shared" si="17"/>
        <v>8.4024640657084184</v>
      </c>
      <c r="AB72" s="115">
        <f t="shared" si="16"/>
        <v>9.4017796030116365</v>
      </c>
      <c r="AC72" s="115">
        <f t="shared" si="16"/>
        <v>10.403832991101986</v>
      </c>
      <c r="AD72" s="115">
        <f t="shared" si="18"/>
        <v>11.403148528405202</v>
      </c>
      <c r="AE72" s="115">
        <f t="shared" si="18"/>
        <v>12.402464065708418</v>
      </c>
      <c r="AF72" s="115">
        <f t="shared" si="18"/>
        <v>13.401779603011637</v>
      </c>
      <c r="AG72" s="8">
        <f t="shared" si="20"/>
        <v>9.4017796030116365</v>
      </c>
      <c r="AH72" s="4">
        <f>IF(OR(K72="TAD",K72="NCV",K72="TPMR"),"-",(IF((VLOOKUP(_xlfn.CONCAT(A72,C72),Suivi_valideurs!$A:$E,4,FALSE))=0,"-",(VLOOKUP(_xlfn.CONCAT(A72,C72),Suivi_valideurs!$A:$E,4,FALSE)))))</f>
        <v>105</v>
      </c>
      <c r="AI72" s="23">
        <v>36</v>
      </c>
      <c r="AJ72" s="23" t="s">
        <v>298</v>
      </c>
      <c r="AK72" s="23" t="s">
        <v>307</v>
      </c>
      <c r="AL72" s="9" t="s">
        <v>315</v>
      </c>
      <c r="AM72" s="9" t="s">
        <v>311</v>
      </c>
      <c r="AN72" s="9" t="s">
        <v>304</v>
      </c>
      <c r="AO72" s="9" t="s">
        <v>336</v>
      </c>
      <c r="AP72" s="20">
        <v>0</v>
      </c>
      <c r="AQ72" s="20" t="s">
        <v>309</v>
      </c>
      <c r="AR72" s="20" t="s">
        <v>335</v>
      </c>
      <c r="AS72" s="20" t="s">
        <v>298</v>
      </c>
      <c r="AT72" s="20" t="s">
        <v>334</v>
      </c>
      <c r="AU72" s="20" t="s">
        <v>333</v>
      </c>
      <c r="AV72" s="20" t="s">
        <v>299</v>
      </c>
      <c r="AW72" s="20" t="s">
        <v>299</v>
      </c>
      <c r="AX72" s="20" t="s">
        <v>299</v>
      </c>
      <c r="AY72" s="20" t="s">
        <v>299</v>
      </c>
      <c r="AZ72" s="20" t="s">
        <v>298</v>
      </c>
      <c r="BA72" s="20" t="s">
        <v>298</v>
      </c>
      <c r="BB72" s="20" t="s">
        <v>298</v>
      </c>
      <c r="BC72" s="20" t="s">
        <v>298</v>
      </c>
      <c r="BD72" s="20"/>
      <c r="BE72" s="20" t="e">
        <f>VLOOKUP(A72,#REF!,20,FALSE)</f>
        <v>#REF!</v>
      </c>
      <c r="BF72" s="20" t="e">
        <f>VLOOKUP(A72,#REF!,22,FALSE)</f>
        <v>#REF!</v>
      </c>
      <c r="BG72" s="60"/>
      <c r="BH72" s="63" t="s">
        <v>338</v>
      </c>
      <c r="BI72" s="63"/>
      <c r="BJ72" s="60"/>
      <c r="BK72" s="60"/>
    </row>
    <row r="73" spans="1:63" s="21" customFormat="1" ht="19.5" customHeight="1" x14ac:dyDescent="0.25">
      <c r="A73" s="127">
        <v>106</v>
      </c>
      <c r="B73" s="127">
        <v>17</v>
      </c>
      <c r="C73" s="4" t="s">
        <v>45</v>
      </c>
      <c r="D73" s="12" t="s">
        <v>113</v>
      </c>
      <c r="E73" s="3" t="s">
        <v>283</v>
      </c>
      <c r="F73" s="3" t="s">
        <v>2</v>
      </c>
      <c r="G73" s="3" t="s">
        <v>487</v>
      </c>
      <c r="H73" s="3" t="s">
        <v>466</v>
      </c>
      <c r="I73" s="3"/>
      <c r="J73" s="3" t="s">
        <v>285</v>
      </c>
      <c r="K73" s="3" t="s">
        <v>98</v>
      </c>
      <c r="L73" s="4" t="s">
        <v>46</v>
      </c>
      <c r="M73" s="3" t="s">
        <v>47</v>
      </c>
      <c r="N73" s="4" t="s">
        <v>72</v>
      </c>
      <c r="O73" s="5">
        <v>41857</v>
      </c>
      <c r="P73" s="5"/>
      <c r="Q73" s="29" t="s">
        <v>495</v>
      </c>
      <c r="R73" s="29" t="s">
        <v>495</v>
      </c>
      <c r="S73" s="29" t="s">
        <v>495</v>
      </c>
      <c r="T73" s="29" t="s">
        <v>495</v>
      </c>
      <c r="U73" s="29" t="s">
        <v>495</v>
      </c>
      <c r="V73" s="29" t="s">
        <v>495</v>
      </c>
      <c r="W73" s="29" t="s">
        <v>495</v>
      </c>
      <c r="X73" s="29" t="s">
        <v>495</v>
      </c>
      <c r="Y73" s="115">
        <f t="shared" si="19"/>
        <v>6.4038329911019849</v>
      </c>
      <c r="Z73" s="115">
        <f t="shared" si="17"/>
        <v>7.4031485284052021</v>
      </c>
      <c r="AA73" s="115">
        <f t="shared" si="17"/>
        <v>8.4024640657084184</v>
      </c>
      <c r="AB73" s="115">
        <f t="shared" si="16"/>
        <v>9.4017796030116365</v>
      </c>
      <c r="AC73" s="115">
        <f t="shared" si="16"/>
        <v>10.403832991101986</v>
      </c>
      <c r="AD73" s="115">
        <f t="shared" si="18"/>
        <v>11.403148528405202</v>
      </c>
      <c r="AE73" s="115">
        <f t="shared" si="18"/>
        <v>12.402464065708418</v>
      </c>
      <c r="AF73" s="115">
        <f t="shared" si="18"/>
        <v>13.401779603011637</v>
      </c>
      <c r="AG73" s="8">
        <f t="shared" si="20"/>
        <v>9.4017796030116365</v>
      </c>
      <c r="AH73" s="4">
        <f>IF(OR(K73="TAD",K73="NCV",K73="TPMR"),"-",(IF((VLOOKUP(_xlfn.CONCAT(A73,C73),Suivi_valideurs!$A:$E,4,FALSE))=0,"-",(VLOOKUP(_xlfn.CONCAT(A73,C73),Suivi_valideurs!$A:$E,4,FALSE)))))</f>
        <v>106</v>
      </c>
      <c r="AI73" s="23">
        <v>37</v>
      </c>
      <c r="AJ73" s="23" t="s">
        <v>298</v>
      </c>
      <c r="AK73" s="23" t="s">
        <v>307</v>
      </c>
      <c r="AL73" s="9" t="s">
        <v>315</v>
      </c>
      <c r="AM73" s="9" t="s">
        <v>311</v>
      </c>
      <c r="AN73" s="9" t="s">
        <v>304</v>
      </c>
      <c r="AO73" s="9" t="s">
        <v>336</v>
      </c>
      <c r="AP73" s="20">
        <v>0</v>
      </c>
      <c r="AQ73" s="20" t="s">
        <v>309</v>
      </c>
      <c r="AR73" s="20" t="s">
        <v>335</v>
      </c>
      <c r="AS73" s="20" t="s">
        <v>298</v>
      </c>
      <c r="AT73" s="20" t="s">
        <v>334</v>
      </c>
      <c r="AU73" s="20" t="s">
        <v>333</v>
      </c>
      <c r="AV73" s="20" t="s">
        <v>299</v>
      </c>
      <c r="AW73" s="20" t="s">
        <v>299</v>
      </c>
      <c r="AX73" s="20" t="s">
        <v>299</v>
      </c>
      <c r="AY73" s="20" t="s">
        <v>299</v>
      </c>
      <c r="AZ73" s="20" t="s">
        <v>298</v>
      </c>
      <c r="BA73" s="20" t="s">
        <v>298</v>
      </c>
      <c r="BB73" s="20" t="s">
        <v>298</v>
      </c>
      <c r="BC73" s="20" t="s">
        <v>298</v>
      </c>
      <c r="BD73" s="20"/>
      <c r="BE73" s="20" t="e">
        <f>VLOOKUP(A73,#REF!,20,FALSE)</f>
        <v>#REF!</v>
      </c>
      <c r="BF73" s="20" t="e">
        <f>VLOOKUP(A73,#REF!,22,FALSE)</f>
        <v>#REF!</v>
      </c>
      <c r="BG73" s="60"/>
      <c r="BH73" s="60" t="s">
        <v>332</v>
      </c>
      <c r="BI73" s="60"/>
      <c r="BJ73" s="60"/>
      <c r="BK73" s="60"/>
    </row>
    <row r="74" spans="1:63" ht="19.5" customHeight="1" x14ac:dyDescent="0.25">
      <c r="A74" s="3">
        <v>107</v>
      </c>
      <c r="B74" s="3">
        <v>20</v>
      </c>
      <c r="C74" s="4" t="s">
        <v>45</v>
      </c>
      <c r="D74" s="12" t="s">
        <v>113</v>
      </c>
      <c r="E74" s="3" t="s">
        <v>283</v>
      </c>
      <c r="F74" s="3" t="s">
        <v>2</v>
      </c>
      <c r="G74" s="3" t="s">
        <v>487</v>
      </c>
      <c r="H74" s="3" t="s">
        <v>466</v>
      </c>
      <c r="I74" s="3"/>
      <c r="J74" s="3" t="s">
        <v>285</v>
      </c>
      <c r="K74" s="3" t="s">
        <v>116</v>
      </c>
      <c r="L74" s="4" t="s">
        <v>46</v>
      </c>
      <c r="M74" s="3" t="s">
        <v>47</v>
      </c>
      <c r="N74" s="4" t="s">
        <v>75</v>
      </c>
      <c r="O74" s="5">
        <v>42802</v>
      </c>
      <c r="P74" s="5"/>
      <c r="Q74" s="29" t="s">
        <v>495</v>
      </c>
      <c r="R74" s="29" t="s">
        <v>495</v>
      </c>
      <c r="S74" s="29" t="s">
        <v>495</v>
      </c>
      <c r="T74" s="29" t="s">
        <v>495</v>
      </c>
      <c r="U74" s="29" t="s">
        <v>495</v>
      </c>
      <c r="V74" s="29" t="s">
        <v>495</v>
      </c>
      <c r="W74" s="29" t="s">
        <v>495</v>
      </c>
      <c r="X74" s="29" t="s">
        <v>495</v>
      </c>
      <c r="Y74" s="115">
        <f t="shared" si="19"/>
        <v>3.8165639972621492</v>
      </c>
      <c r="Z74" s="115">
        <f t="shared" si="17"/>
        <v>4.815879534565366</v>
      </c>
      <c r="AA74" s="115">
        <f t="shared" si="17"/>
        <v>5.8151950718685832</v>
      </c>
      <c r="AB74" s="115">
        <f t="shared" si="16"/>
        <v>6.8145106091718004</v>
      </c>
      <c r="AC74" s="115">
        <f t="shared" si="16"/>
        <v>7.8165639972621488</v>
      </c>
      <c r="AD74" s="115">
        <f t="shared" si="18"/>
        <v>8.8158795345653669</v>
      </c>
      <c r="AE74" s="115">
        <f t="shared" si="18"/>
        <v>9.8151950718685832</v>
      </c>
      <c r="AF74" s="115">
        <f t="shared" si="18"/>
        <v>10.8145106091718</v>
      </c>
      <c r="AG74" s="8">
        <f t="shared" si="20"/>
        <v>6.8145106091718004</v>
      </c>
      <c r="AH74" s="4">
        <f>IF(OR(K74="TAD",K74="NCV",K74="TPMR"),"-",(IF((VLOOKUP(_xlfn.CONCAT(A74,C74),Suivi_valideurs!$A:$E,4,FALSE))=0,"-",(VLOOKUP(_xlfn.CONCAT(A74,C74),Suivi_valideurs!$A:$E,4,FALSE)))))</f>
        <v>107</v>
      </c>
      <c r="AI74" s="23">
        <v>38</v>
      </c>
      <c r="AJ74" s="23" t="s">
        <v>298</v>
      </c>
      <c r="AK74" s="23" t="s">
        <v>307</v>
      </c>
      <c r="AL74" s="9" t="s">
        <v>306</v>
      </c>
      <c r="AM74" s="9" t="s">
        <v>311</v>
      </c>
      <c r="AN74" s="9" t="s">
        <v>331</v>
      </c>
      <c r="AO74" s="9" t="s">
        <v>325</v>
      </c>
      <c r="AP74" s="20">
        <v>0</v>
      </c>
      <c r="AQ74" s="20" t="s">
        <v>299</v>
      </c>
      <c r="AR74" s="20" t="s">
        <v>299</v>
      </c>
      <c r="AS74" s="20" t="s">
        <v>299</v>
      </c>
      <c r="AT74" s="20" t="s">
        <v>299</v>
      </c>
      <c r="AU74" s="20" t="s">
        <v>299</v>
      </c>
      <c r="AV74" s="20" t="s">
        <v>299</v>
      </c>
      <c r="AW74" s="20" t="s">
        <v>299</v>
      </c>
      <c r="AX74" s="20" t="s">
        <v>299</v>
      </c>
      <c r="AY74" s="20" t="s">
        <v>299</v>
      </c>
      <c r="AZ74" s="20" t="s">
        <v>298</v>
      </c>
      <c r="BA74" s="20" t="s">
        <v>298</v>
      </c>
      <c r="BB74" s="20" t="s">
        <v>298</v>
      </c>
      <c r="BC74" s="20" t="s">
        <v>298</v>
      </c>
      <c r="BD74" s="20"/>
      <c r="BE74" s="20" t="e">
        <f>VLOOKUP(A74,#REF!,20,FALSE)</f>
        <v>#REF!</v>
      </c>
      <c r="BF74" s="20" t="e">
        <f>VLOOKUP(A74,#REF!,22,FALSE)</f>
        <v>#REF!</v>
      </c>
      <c r="BG74" s="60"/>
      <c r="BH74" s="60"/>
      <c r="BI74" s="60"/>
      <c r="BJ74" s="60"/>
      <c r="BK74" s="63" t="s">
        <v>443</v>
      </c>
    </row>
    <row r="75" spans="1:63" ht="19.5" customHeight="1" x14ac:dyDescent="0.25">
      <c r="A75" s="3">
        <v>108</v>
      </c>
      <c r="B75" s="3">
        <v>19</v>
      </c>
      <c r="C75" s="4" t="s">
        <v>45</v>
      </c>
      <c r="D75" s="12" t="s">
        <v>113</v>
      </c>
      <c r="E75" s="3" t="s">
        <v>283</v>
      </c>
      <c r="F75" s="3" t="s">
        <v>2</v>
      </c>
      <c r="G75" s="3" t="s">
        <v>487</v>
      </c>
      <c r="H75" s="3" t="s">
        <v>466</v>
      </c>
      <c r="I75" s="3"/>
      <c r="J75" s="3" t="s">
        <v>285</v>
      </c>
      <c r="K75" s="3" t="s">
        <v>116</v>
      </c>
      <c r="L75" s="4" t="s">
        <v>46</v>
      </c>
      <c r="M75" s="3" t="s">
        <v>47</v>
      </c>
      <c r="N75" s="4" t="s">
        <v>74</v>
      </c>
      <c r="O75" s="5">
        <v>42802</v>
      </c>
      <c r="P75" s="5"/>
      <c r="Q75" s="29" t="s">
        <v>495</v>
      </c>
      <c r="R75" s="29" t="s">
        <v>495</v>
      </c>
      <c r="S75" s="29" t="s">
        <v>495</v>
      </c>
      <c r="T75" s="29" t="s">
        <v>495</v>
      </c>
      <c r="U75" s="29" t="s">
        <v>495</v>
      </c>
      <c r="V75" s="29" t="s">
        <v>495</v>
      </c>
      <c r="W75" s="29" t="s">
        <v>495</v>
      </c>
      <c r="X75" s="29" t="s">
        <v>495</v>
      </c>
      <c r="Y75" s="115">
        <f t="shared" si="19"/>
        <v>3.8165639972621492</v>
      </c>
      <c r="Z75" s="115">
        <f t="shared" si="17"/>
        <v>4.815879534565366</v>
      </c>
      <c r="AA75" s="115">
        <f t="shared" si="17"/>
        <v>5.8151950718685832</v>
      </c>
      <c r="AB75" s="115">
        <f t="shared" si="16"/>
        <v>6.8145106091718004</v>
      </c>
      <c r="AC75" s="115">
        <f t="shared" si="16"/>
        <v>7.8165639972621488</v>
      </c>
      <c r="AD75" s="115">
        <f t="shared" si="18"/>
        <v>8.8158795345653669</v>
      </c>
      <c r="AE75" s="115">
        <f t="shared" si="18"/>
        <v>9.8151950718685832</v>
      </c>
      <c r="AF75" s="115">
        <f t="shared" si="18"/>
        <v>10.8145106091718</v>
      </c>
      <c r="AG75" s="8">
        <f t="shared" si="20"/>
        <v>6.8145106091718004</v>
      </c>
      <c r="AH75" s="4">
        <f>IF(OR(K75="TAD",K75="NCV",K75="TPMR"),"-",(IF((VLOOKUP(_xlfn.CONCAT(A75,C75),Suivi_valideurs!$A:$E,4,FALSE))=0,"-",(VLOOKUP(_xlfn.CONCAT(A75,C75),Suivi_valideurs!$A:$E,4,FALSE)))))</f>
        <v>108</v>
      </c>
      <c r="AI75" s="23">
        <v>39</v>
      </c>
      <c r="AJ75" s="23" t="s">
        <v>298</v>
      </c>
      <c r="AK75" s="23" t="s">
        <v>307</v>
      </c>
      <c r="AL75" s="9" t="s">
        <v>329</v>
      </c>
      <c r="AM75" s="9" t="s">
        <v>327</v>
      </c>
      <c r="AN75" s="9" t="s">
        <v>326</v>
      </c>
      <c r="AO75" s="9" t="s">
        <v>328</v>
      </c>
      <c r="AP75" s="20">
        <v>0</v>
      </c>
      <c r="AQ75" s="20" t="s">
        <v>299</v>
      </c>
      <c r="AR75" s="20" t="s">
        <v>299</v>
      </c>
      <c r="AS75" s="20" t="s">
        <v>299</v>
      </c>
      <c r="AT75" s="20" t="s">
        <v>299</v>
      </c>
      <c r="AU75" s="20" t="s">
        <v>299</v>
      </c>
      <c r="AV75" s="20" t="s">
        <v>299</v>
      </c>
      <c r="AW75" s="20" t="s">
        <v>299</v>
      </c>
      <c r="AX75" s="20" t="s">
        <v>299</v>
      </c>
      <c r="AY75" s="20" t="s">
        <v>299</v>
      </c>
      <c r="AZ75" s="20" t="s">
        <v>298</v>
      </c>
      <c r="BA75" s="20" t="s">
        <v>298</v>
      </c>
      <c r="BB75" s="20" t="s">
        <v>298</v>
      </c>
      <c r="BC75" s="20" t="s">
        <v>298</v>
      </c>
      <c r="BD75" s="20"/>
      <c r="BE75" s="20" t="e">
        <f>VLOOKUP(A75,#REF!,20,FALSE)</f>
        <v>#REF!</v>
      </c>
      <c r="BF75" s="20" t="e">
        <f>VLOOKUP(A75,#REF!,22,FALSE)</f>
        <v>#REF!</v>
      </c>
      <c r="BG75" s="60"/>
      <c r="BH75" s="60"/>
      <c r="BI75" s="60"/>
      <c r="BJ75" s="60"/>
      <c r="BK75" s="63" t="s">
        <v>443</v>
      </c>
    </row>
    <row r="76" spans="1:63" ht="19.5" customHeight="1" x14ac:dyDescent="0.25">
      <c r="A76" s="3">
        <v>109</v>
      </c>
      <c r="B76" s="3">
        <v>18</v>
      </c>
      <c r="C76" s="4" t="s">
        <v>45</v>
      </c>
      <c r="D76" s="12" t="s">
        <v>113</v>
      </c>
      <c r="E76" s="3" t="s">
        <v>283</v>
      </c>
      <c r="F76" s="3" t="s">
        <v>2</v>
      </c>
      <c r="G76" s="3" t="s">
        <v>487</v>
      </c>
      <c r="H76" s="3" t="s">
        <v>466</v>
      </c>
      <c r="I76" s="3"/>
      <c r="J76" s="3" t="s">
        <v>285</v>
      </c>
      <c r="K76" s="3" t="s">
        <v>116</v>
      </c>
      <c r="L76" s="4" t="s">
        <v>46</v>
      </c>
      <c r="M76" s="3" t="s">
        <v>47</v>
      </c>
      <c r="N76" s="4" t="s">
        <v>73</v>
      </c>
      <c r="O76" s="5">
        <v>42786</v>
      </c>
      <c r="P76" s="5"/>
      <c r="Q76" s="29" t="s">
        <v>495</v>
      </c>
      <c r="R76" s="29" t="s">
        <v>495</v>
      </c>
      <c r="S76" s="29" t="s">
        <v>495</v>
      </c>
      <c r="T76" s="29" t="s">
        <v>495</v>
      </c>
      <c r="U76" s="29" t="s">
        <v>495</v>
      </c>
      <c r="V76" s="29" t="s">
        <v>495</v>
      </c>
      <c r="W76" s="29" t="s">
        <v>495</v>
      </c>
      <c r="X76" s="29" t="s">
        <v>495</v>
      </c>
      <c r="Y76" s="115">
        <f t="shared" si="19"/>
        <v>3.8603696098562628</v>
      </c>
      <c r="Z76" s="115">
        <f t="shared" si="17"/>
        <v>4.85968514715948</v>
      </c>
      <c r="AA76" s="115">
        <f t="shared" si="17"/>
        <v>5.8590006844626972</v>
      </c>
      <c r="AB76" s="115">
        <f t="shared" si="16"/>
        <v>6.8583162217659135</v>
      </c>
      <c r="AC76" s="115">
        <f t="shared" si="16"/>
        <v>7.8603696098562628</v>
      </c>
      <c r="AD76" s="115">
        <f t="shared" si="18"/>
        <v>8.85968514715948</v>
      </c>
      <c r="AE76" s="115">
        <f t="shared" si="18"/>
        <v>9.8590006844626963</v>
      </c>
      <c r="AF76" s="115">
        <f t="shared" si="18"/>
        <v>10.858316221765914</v>
      </c>
      <c r="AG76" s="8">
        <f t="shared" si="20"/>
        <v>6.8583162217659135</v>
      </c>
      <c r="AH76" s="4">
        <f>IF(OR(K76="TAD",K76="NCV",K76="TPMR"),"-",(IF((VLOOKUP(_xlfn.CONCAT(A76,C76),Suivi_valideurs!$A:$E,4,FALSE))=0,"-",(VLOOKUP(_xlfn.CONCAT(A76,C76),Suivi_valideurs!$A:$E,4,FALSE)))))</f>
        <v>109</v>
      </c>
      <c r="AI76" s="23">
        <v>40</v>
      </c>
      <c r="AJ76" s="23" t="s">
        <v>298</v>
      </c>
      <c r="AK76" s="23" t="s">
        <v>307</v>
      </c>
      <c r="AL76" s="9" t="s">
        <v>306</v>
      </c>
      <c r="AM76" s="9" t="s">
        <v>327</v>
      </c>
      <c r="AN76" s="9" t="s">
        <v>326</v>
      </c>
      <c r="AO76" s="9" t="s">
        <v>325</v>
      </c>
      <c r="AP76" s="20">
        <v>0</v>
      </c>
      <c r="AQ76" s="20" t="s">
        <v>299</v>
      </c>
      <c r="AR76" s="20" t="s">
        <v>299</v>
      </c>
      <c r="AS76" s="20" t="s">
        <v>299</v>
      </c>
      <c r="AT76" s="20" t="s">
        <v>299</v>
      </c>
      <c r="AU76" s="20" t="s">
        <v>299</v>
      </c>
      <c r="AV76" s="20" t="s">
        <v>299</v>
      </c>
      <c r="AW76" s="20" t="s">
        <v>299</v>
      </c>
      <c r="AX76" s="20" t="s">
        <v>299</v>
      </c>
      <c r="AY76" s="20" t="s">
        <v>299</v>
      </c>
      <c r="AZ76" s="20" t="s">
        <v>298</v>
      </c>
      <c r="BA76" s="20" t="s">
        <v>298</v>
      </c>
      <c r="BB76" s="20" t="s">
        <v>298</v>
      </c>
      <c r="BC76" s="20" t="s">
        <v>298</v>
      </c>
      <c r="BD76" s="20"/>
      <c r="BE76" s="20" t="e">
        <f>VLOOKUP(A76,#REF!,20,FALSE)</f>
        <v>#REF!</v>
      </c>
      <c r="BF76" s="20" t="e">
        <f>VLOOKUP(A76,#REF!,22,FALSE)</f>
        <v>#REF!</v>
      </c>
      <c r="BG76" s="60"/>
      <c r="BH76" s="60"/>
      <c r="BI76" s="60"/>
      <c r="BJ76" s="60"/>
      <c r="BK76" s="60"/>
    </row>
    <row r="77" spans="1:63" ht="19.5" customHeight="1" x14ac:dyDescent="0.25">
      <c r="A77" s="3">
        <v>110</v>
      </c>
      <c r="B77" s="3">
        <v>21</v>
      </c>
      <c r="C77" s="4" t="s">
        <v>45</v>
      </c>
      <c r="D77" s="12" t="s">
        <v>113</v>
      </c>
      <c r="E77" s="3" t="s">
        <v>283</v>
      </c>
      <c r="F77" s="3" t="s">
        <v>2</v>
      </c>
      <c r="G77" s="3" t="s">
        <v>487</v>
      </c>
      <c r="H77" s="3" t="s">
        <v>485</v>
      </c>
      <c r="I77" s="3"/>
      <c r="J77" s="3" t="s">
        <v>285</v>
      </c>
      <c r="K77" s="116" t="s">
        <v>99</v>
      </c>
      <c r="L77" s="4" t="s">
        <v>46</v>
      </c>
      <c r="M77" s="3" t="s">
        <v>47</v>
      </c>
      <c r="N77" s="4" t="s">
        <v>76</v>
      </c>
      <c r="O77" s="5">
        <v>41864</v>
      </c>
      <c r="P77" s="5"/>
      <c r="Q77" s="29" t="s">
        <v>495</v>
      </c>
      <c r="R77" s="29" t="s">
        <v>495</v>
      </c>
      <c r="S77" s="29" t="s">
        <v>495</v>
      </c>
      <c r="T77" s="29" t="s">
        <v>495</v>
      </c>
      <c r="U77" s="29" t="s">
        <v>495</v>
      </c>
      <c r="V77" s="29" t="s">
        <v>495</v>
      </c>
      <c r="W77" s="29" t="s">
        <v>495</v>
      </c>
      <c r="X77" s="29" t="s">
        <v>495</v>
      </c>
      <c r="Y77" s="114">
        <f t="shared" si="19"/>
        <v>6.3846680355920604</v>
      </c>
      <c r="Z77" s="114">
        <f t="shared" si="17"/>
        <v>7.3839835728952776</v>
      </c>
      <c r="AA77" s="114">
        <f t="shared" si="17"/>
        <v>8.3832991101984948</v>
      </c>
      <c r="AB77" s="114">
        <f t="shared" si="16"/>
        <v>9.3826146475017111</v>
      </c>
      <c r="AC77" s="114">
        <f t="shared" si="16"/>
        <v>10.38466803559206</v>
      </c>
      <c r="AD77" s="114">
        <f t="shared" si="18"/>
        <v>11.383983572895277</v>
      </c>
      <c r="AE77" s="114">
        <f t="shared" si="18"/>
        <v>12.383299110198495</v>
      </c>
      <c r="AF77" s="114">
        <f t="shared" si="18"/>
        <v>13.382614647501711</v>
      </c>
      <c r="AG77" s="8">
        <f t="shared" si="20"/>
        <v>9.3826146475017111</v>
      </c>
      <c r="AH77" s="4">
        <f>IF(OR(K77="TAD",K77="NCV",K77="TPMR"),"-",(IF((VLOOKUP(_xlfn.CONCAT(A77,C77),Suivi_valideurs!$A:$E,4,FALSE))=0,"-",(VLOOKUP(_xlfn.CONCAT(A77,C77),Suivi_valideurs!$A:$E,4,FALSE)))))</f>
        <v>121</v>
      </c>
      <c r="AI77" s="23"/>
      <c r="AJ77" s="23"/>
      <c r="AK77" s="23"/>
      <c r="AL77" s="9"/>
      <c r="AM77" s="9"/>
      <c r="AN77" s="9"/>
      <c r="AO77" s="9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 t="e">
        <f>VLOOKUP(A77,#REF!,20,FALSE)</f>
        <v>#REF!</v>
      </c>
      <c r="BF77" s="20" t="e">
        <f>VLOOKUP(A77,#REF!,22,FALSE)</f>
        <v>#REF!</v>
      </c>
      <c r="BG77" s="60"/>
      <c r="BH77" s="60"/>
      <c r="BI77" s="60"/>
      <c r="BJ77" s="60"/>
      <c r="BK77" s="60"/>
    </row>
    <row r="78" spans="1:63" ht="19.5" customHeight="1" x14ac:dyDescent="0.25">
      <c r="A78" s="3">
        <v>111</v>
      </c>
      <c r="B78" s="3">
        <v>917</v>
      </c>
      <c r="C78" s="4" t="s">
        <v>251</v>
      </c>
      <c r="D78" s="12" t="s">
        <v>113</v>
      </c>
      <c r="E78" s="3" t="s">
        <v>283</v>
      </c>
      <c r="F78" s="3" t="s">
        <v>2</v>
      </c>
      <c r="G78" s="3" t="s">
        <v>487</v>
      </c>
      <c r="H78" s="3" t="s">
        <v>466</v>
      </c>
      <c r="I78" s="3"/>
      <c r="J78" s="3" t="s">
        <v>285</v>
      </c>
      <c r="K78" s="3" t="s">
        <v>116</v>
      </c>
      <c r="L78" s="4" t="s">
        <v>46</v>
      </c>
      <c r="M78" s="3" t="s">
        <v>82</v>
      </c>
      <c r="N78" s="4" t="s">
        <v>83</v>
      </c>
      <c r="O78" s="5">
        <v>41544</v>
      </c>
      <c r="P78" s="5"/>
      <c r="Q78" s="29" t="s">
        <v>495</v>
      </c>
      <c r="R78" s="29" t="s">
        <v>495</v>
      </c>
      <c r="S78" s="29" t="s">
        <v>495</v>
      </c>
      <c r="T78" s="29" t="s">
        <v>495</v>
      </c>
      <c r="U78" s="29" t="s">
        <v>495</v>
      </c>
      <c r="V78" s="29" t="s">
        <v>495</v>
      </c>
      <c r="W78" s="29" t="s">
        <v>495</v>
      </c>
      <c r="X78" s="29" t="s">
        <v>495</v>
      </c>
      <c r="Y78" s="115">
        <f t="shared" si="19"/>
        <v>7.2607802874743328</v>
      </c>
      <c r="Z78" s="115">
        <f t="shared" si="17"/>
        <v>8.2600958247775491</v>
      </c>
      <c r="AA78" s="115">
        <f t="shared" si="17"/>
        <v>9.2594113620807672</v>
      </c>
      <c r="AB78" s="115">
        <f t="shared" si="16"/>
        <v>10.258726899383984</v>
      </c>
      <c r="AC78" s="115">
        <f t="shared" si="16"/>
        <v>11.260780287474333</v>
      </c>
      <c r="AD78" s="115">
        <f t="shared" si="18"/>
        <v>12.260095824777549</v>
      </c>
      <c r="AE78" s="115">
        <f t="shared" si="18"/>
        <v>13.259411362080767</v>
      </c>
      <c r="AF78" s="115">
        <f t="shared" si="18"/>
        <v>14.258726899383984</v>
      </c>
      <c r="AG78" s="8">
        <f t="shared" si="20"/>
        <v>10.258726899383984</v>
      </c>
      <c r="AH78" s="4">
        <f>IF(OR(K78="TAD",K78="NCV",K78="TPMR"),"-",(IF((VLOOKUP(_xlfn.CONCAT(A78,C78),Suivi_valideurs!$A:$E,4,FALSE))=0,"-",(VLOOKUP(_xlfn.CONCAT(A78,C78),Suivi_valideurs!$A:$E,4,FALSE)))))</f>
        <v>111</v>
      </c>
      <c r="AI78" s="23">
        <v>51</v>
      </c>
      <c r="AJ78" s="23" t="s">
        <v>298</v>
      </c>
      <c r="AK78" s="23" t="s">
        <v>307</v>
      </c>
      <c r="AL78" s="9" t="s">
        <v>315</v>
      </c>
      <c r="AM78" s="9" t="s">
        <v>314</v>
      </c>
      <c r="AN78" s="9" t="s">
        <v>304</v>
      </c>
      <c r="AO78" s="9" t="s">
        <v>310</v>
      </c>
      <c r="AP78" s="20">
        <v>3</v>
      </c>
      <c r="AQ78" s="20" t="s">
        <v>248</v>
      </c>
      <c r="AR78" s="20" t="s">
        <v>313</v>
      </c>
      <c r="AS78" s="20" t="s">
        <v>298</v>
      </c>
      <c r="AT78" s="20" t="s">
        <v>299</v>
      </c>
      <c r="AU78" s="20" t="s">
        <v>299</v>
      </c>
      <c r="AV78" s="20" t="s">
        <v>299</v>
      </c>
      <c r="AW78" s="20" t="s">
        <v>299</v>
      </c>
      <c r="AX78" s="20" t="s">
        <v>299</v>
      </c>
      <c r="AY78" s="20" t="s">
        <v>299</v>
      </c>
      <c r="AZ78" s="20" t="s">
        <v>298</v>
      </c>
      <c r="BA78" s="20" t="s">
        <v>298</v>
      </c>
      <c r="BB78" s="20" t="s">
        <v>298</v>
      </c>
      <c r="BC78" s="20" t="s">
        <v>298</v>
      </c>
      <c r="BD78" s="20"/>
      <c r="BE78" s="20" t="e">
        <f>VLOOKUP(A78,#REF!,20,FALSE)</f>
        <v>#REF!</v>
      </c>
      <c r="BF78" s="20" t="e">
        <f>VLOOKUP(A78,#REF!,22,FALSE)</f>
        <v>#REF!</v>
      </c>
      <c r="BG78" s="60"/>
      <c r="BH78" s="60"/>
      <c r="BI78" s="60"/>
      <c r="BJ78" s="60"/>
      <c r="BK78" s="60"/>
    </row>
    <row r="79" spans="1:63" ht="19.5" customHeight="1" x14ac:dyDescent="0.25">
      <c r="A79" s="3">
        <v>112</v>
      </c>
      <c r="B79" s="3">
        <v>915</v>
      </c>
      <c r="C79" s="4" t="s">
        <v>251</v>
      </c>
      <c r="D79" s="12" t="s">
        <v>113</v>
      </c>
      <c r="E79" s="3" t="s">
        <v>283</v>
      </c>
      <c r="F79" s="3" t="s">
        <v>2</v>
      </c>
      <c r="G79" s="3" t="s">
        <v>487</v>
      </c>
      <c r="H79" s="3" t="s">
        <v>466</v>
      </c>
      <c r="I79" s="3"/>
      <c r="J79" s="3" t="s">
        <v>285</v>
      </c>
      <c r="K79" s="3" t="s">
        <v>116</v>
      </c>
      <c r="L79" s="4" t="s">
        <v>46</v>
      </c>
      <c r="M79" s="3" t="s">
        <v>82</v>
      </c>
      <c r="N79" s="4" t="s">
        <v>84</v>
      </c>
      <c r="O79" s="5">
        <v>41544</v>
      </c>
      <c r="P79" s="5"/>
      <c r="Q79" s="29" t="s">
        <v>495</v>
      </c>
      <c r="R79" s="29" t="s">
        <v>495</v>
      </c>
      <c r="S79" s="29" t="s">
        <v>495</v>
      </c>
      <c r="T79" s="29" t="s">
        <v>495</v>
      </c>
      <c r="U79" s="29" t="s">
        <v>495</v>
      </c>
      <c r="V79" s="29" t="s">
        <v>495</v>
      </c>
      <c r="W79" s="29" t="s">
        <v>495</v>
      </c>
      <c r="X79" s="29" t="s">
        <v>495</v>
      </c>
      <c r="Y79" s="115">
        <f t="shared" si="19"/>
        <v>7.2607802874743328</v>
      </c>
      <c r="Z79" s="115">
        <f t="shared" si="17"/>
        <v>8.2600958247775491</v>
      </c>
      <c r="AA79" s="115">
        <f t="shared" si="17"/>
        <v>9.2594113620807672</v>
      </c>
      <c r="AB79" s="115">
        <f t="shared" si="16"/>
        <v>10.258726899383984</v>
      </c>
      <c r="AC79" s="115">
        <f t="shared" si="16"/>
        <v>11.260780287474333</v>
      </c>
      <c r="AD79" s="115">
        <f t="shared" si="18"/>
        <v>12.260095824777549</v>
      </c>
      <c r="AE79" s="115">
        <f t="shared" si="18"/>
        <v>13.259411362080767</v>
      </c>
      <c r="AF79" s="115">
        <f t="shared" si="18"/>
        <v>14.258726899383984</v>
      </c>
      <c r="AG79" s="8">
        <f t="shared" si="20"/>
        <v>10.258726899383984</v>
      </c>
      <c r="AH79" s="4">
        <f>IF(OR(K79="TAD",K79="NCV",K79="TPMR"),"-",(IF((VLOOKUP(_xlfn.CONCAT(A79,C79),Suivi_valideurs!$A:$E,4,FALSE))=0,"-",(VLOOKUP(_xlfn.CONCAT(A79,C79),Suivi_valideurs!$A:$E,4,FALSE)))))</f>
        <v>112</v>
      </c>
      <c r="AI79" s="23">
        <v>52</v>
      </c>
      <c r="AJ79" s="23" t="s">
        <v>298</v>
      </c>
      <c r="AK79" s="23" t="s">
        <v>307</v>
      </c>
      <c r="AL79" s="9" t="s">
        <v>321</v>
      </c>
      <c r="AM79" s="9" t="s">
        <v>470</v>
      </c>
      <c r="AN79" s="9" t="s">
        <v>319</v>
      </c>
      <c r="AO79" s="9" t="s">
        <v>310</v>
      </c>
      <c r="AP79" s="20">
        <v>10</v>
      </c>
      <c r="AQ79" s="20" t="s">
        <v>299</v>
      </c>
      <c r="AR79" s="20" t="s">
        <v>299</v>
      </c>
      <c r="AS79" s="20" t="s">
        <v>299</v>
      </c>
      <c r="AT79" s="20" t="s">
        <v>299</v>
      </c>
      <c r="AU79" s="20" t="s">
        <v>299</v>
      </c>
      <c r="AV79" s="20" t="s">
        <v>299</v>
      </c>
      <c r="AW79" s="20" t="s">
        <v>299</v>
      </c>
      <c r="AX79" s="20" t="s">
        <v>299</v>
      </c>
      <c r="AY79" s="20" t="s">
        <v>299</v>
      </c>
      <c r="AZ79" s="20" t="s">
        <v>298</v>
      </c>
      <c r="BA79" s="20" t="s">
        <v>298</v>
      </c>
      <c r="BB79" s="20" t="s">
        <v>298</v>
      </c>
      <c r="BC79" s="20" t="s">
        <v>298</v>
      </c>
      <c r="BD79" s="20"/>
      <c r="BE79" s="20" t="e">
        <f>VLOOKUP(A79,#REF!,20,FALSE)</f>
        <v>#REF!</v>
      </c>
      <c r="BF79" s="20" t="e">
        <f>VLOOKUP(A79,#REF!,22,FALSE)</f>
        <v>#REF!</v>
      </c>
      <c r="BG79" s="60"/>
      <c r="BH79" s="60" t="s">
        <v>445</v>
      </c>
      <c r="BI79" s="60"/>
      <c r="BJ79" s="60"/>
      <c r="BK79" s="60"/>
    </row>
    <row r="80" spans="1:63" ht="19.5" customHeight="1" x14ac:dyDescent="0.25">
      <c r="A80" s="3">
        <v>113</v>
      </c>
      <c r="B80" s="3">
        <v>916</v>
      </c>
      <c r="C80" s="4" t="s">
        <v>251</v>
      </c>
      <c r="D80" s="12" t="s">
        <v>113</v>
      </c>
      <c r="E80" s="3" t="s">
        <v>283</v>
      </c>
      <c r="F80" s="3" t="s">
        <v>2</v>
      </c>
      <c r="G80" s="3" t="s">
        <v>487</v>
      </c>
      <c r="H80" s="3" t="s">
        <v>466</v>
      </c>
      <c r="I80" s="3"/>
      <c r="J80" s="3" t="s">
        <v>285</v>
      </c>
      <c r="K80" s="3" t="s">
        <v>116</v>
      </c>
      <c r="L80" s="4" t="s">
        <v>46</v>
      </c>
      <c r="M80" s="3" t="s">
        <v>82</v>
      </c>
      <c r="N80" s="4" t="s">
        <v>85</v>
      </c>
      <c r="O80" s="5">
        <v>41498</v>
      </c>
      <c r="P80" s="5"/>
      <c r="Q80" s="29" t="s">
        <v>495</v>
      </c>
      <c r="R80" s="29" t="s">
        <v>495</v>
      </c>
      <c r="S80" s="29" t="s">
        <v>495</v>
      </c>
      <c r="T80" s="29" t="s">
        <v>495</v>
      </c>
      <c r="U80" s="29" t="s">
        <v>495</v>
      </c>
      <c r="V80" s="29" t="s">
        <v>495</v>
      </c>
      <c r="W80" s="29" t="s">
        <v>495</v>
      </c>
      <c r="X80" s="29" t="s">
        <v>495</v>
      </c>
      <c r="Y80" s="115">
        <f t="shared" si="19"/>
        <v>7.3867214236824097</v>
      </c>
      <c r="Z80" s="115">
        <f t="shared" si="17"/>
        <v>8.386036960985626</v>
      </c>
      <c r="AA80" s="115">
        <f t="shared" si="17"/>
        <v>9.3853524982888441</v>
      </c>
      <c r="AB80" s="115">
        <f t="shared" si="16"/>
        <v>10.38466803559206</v>
      </c>
      <c r="AC80" s="115">
        <f t="shared" si="16"/>
        <v>11.38672142368241</v>
      </c>
      <c r="AD80" s="115">
        <f t="shared" si="18"/>
        <v>12.386036960985626</v>
      </c>
      <c r="AE80" s="115">
        <f t="shared" si="18"/>
        <v>13.385352498288844</v>
      </c>
      <c r="AF80" s="115">
        <f t="shared" si="18"/>
        <v>14.38466803559206</v>
      </c>
      <c r="AG80" s="8">
        <f t="shared" si="20"/>
        <v>10.38466803559206</v>
      </c>
      <c r="AH80" s="4">
        <f>IF(OR(K80="TAD",K80="NCV",K80="TPMR"),"-",(IF((VLOOKUP(_xlfn.CONCAT(A80,C80),Suivi_valideurs!$A:$E,4,FALSE))=0,"-",(VLOOKUP(_xlfn.CONCAT(A80,C80),Suivi_valideurs!$A:$E,4,FALSE)))))</f>
        <v>113</v>
      </c>
      <c r="AI80" s="23">
        <v>53</v>
      </c>
      <c r="AJ80" s="23" t="s">
        <v>298</v>
      </c>
      <c r="AK80" s="23" t="s">
        <v>307</v>
      </c>
      <c r="AL80" s="9" t="s">
        <v>321</v>
      </c>
      <c r="AM80" s="9" t="s">
        <v>320</v>
      </c>
      <c r="AN80" s="9" t="s">
        <v>319</v>
      </c>
      <c r="AO80" s="9" t="s">
        <v>310</v>
      </c>
      <c r="AP80" s="20">
        <v>10</v>
      </c>
      <c r="AQ80" s="20" t="s">
        <v>299</v>
      </c>
      <c r="AR80" s="20" t="s">
        <v>299</v>
      </c>
      <c r="AS80" s="20" t="s">
        <v>299</v>
      </c>
      <c r="AT80" s="20" t="s">
        <v>299</v>
      </c>
      <c r="AU80" s="20" t="s">
        <v>299</v>
      </c>
      <c r="AV80" s="20" t="s">
        <v>299</v>
      </c>
      <c r="AW80" s="20" t="s">
        <v>299</v>
      </c>
      <c r="AX80" s="20" t="s">
        <v>299</v>
      </c>
      <c r="AY80" s="20" t="s">
        <v>299</v>
      </c>
      <c r="AZ80" s="20" t="s">
        <v>298</v>
      </c>
      <c r="BA80" s="20" t="s">
        <v>298</v>
      </c>
      <c r="BB80" s="20" t="s">
        <v>298</v>
      </c>
      <c r="BC80" s="20" t="s">
        <v>318</v>
      </c>
      <c r="BD80" s="20"/>
      <c r="BE80" s="20" t="e">
        <f>VLOOKUP(A80,#REF!,20,FALSE)</f>
        <v>#REF!</v>
      </c>
      <c r="BF80" s="20" t="e">
        <f>VLOOKUP(A80,#REF!,22,FALSE)</f>
        <v>#REF!</v>
      </c>
      <c r="BG80" s="60"/>
      <c r="BH80" s="60" t="s">
        <v>445</v>
      </c>
      <c r="BI80" s="60"/>
      <c r="BJ80" s="60"/>
      <c r="BK80" s="60"/>
    </row>
    <row r="81" spans="1:63" ht="19.5" customHeight="1" x14ac:dyDescent="0.25">
      <c r="A81" s="3">
        <v>114</v>
      </c>
      <c r="B81" s="3">
        <v>914</v>
      </c>
      <c r="C81" s="4" t="s">
        <v>251</v>
      </c>
      <c r="D81" s="12" t="s">
        <v>113</v>
      </c>
      <c r="E81" s="3" t="s">
        <v>283</v>
      </c>
      <c r="F81" s="3" t="s">
        <v>2</v>
      </c>
      <c r="G81" s="3" t="s">
        <v>487</v>
      </c>
      <c r="H81" s="3" t="s">
        <v>466</v>
      </c>
      <c r="I81" s="3"/>
      <c r="J81" s="3" t="s">
        <v>285</v>
      </c>
      <c r="K81" s="3" t="s">
        <v>116</v>
      </c>
      <c r="L81" s="4" t="s">
        <v>46</v>
      </c>
      <c r="M81" s="3" t="s">
        <v>82</v>
      </c>
      <c r="N81" s="4" t="s">
        <v>86</v>
      </c>
      <c r="O81" s="5">
        <v>41498</v>
      </c>
      <c r="P81" s="5"/>
      <c r="Q81" s="29" t="s">
        <v>495</v>
      </c>
      <c r="R81" s="29" t="s">
        <v>495</v>
      </c>
      <c r="S81" s="29" t="s">
        <v>495</v>
      </c>
      <c r="T81" s="29" t="s">
        <v>495</v>
      </c>
      <c r="U81" s="29" t="s">
        <v>495</v>
      </c>
      <c r="V81" s="29" t="s">
        <v>495</v>
      </c>
      <c r="W81" s="29" t="s">
        <v>495</v>
      </c>
      <c r="X81" s="29" t="s">
        <v>495</v>
      </c>
      <c r="Y81" s="115">
        <f t="shared" si="19"/>
        <v>7.3867214236824097</v>
      </c>
      <c r="Z81" s="115">
        <f t="shared" si="17"/>
        <v>8.386036960985626</v>
      </c>
      <c r="AA81" s="115">
        <f t="shared" si="17"/>
        <v>9.3853524982888441</v>
      </c>
      <c r="AB81" s="115">
        <f t="shared" si="16"/>
        <v>10.38466803559206</v>
      </c>
      <c r="AC81" s="115">
        <f t="shared" si="16"/>
        <v>11.38672142368241</v>
      </c>
      <c r="AD81" s="115">
        <f t="shared" si="18"/>
        <v>12.386036960985626</v>
      </c>
      <c r="AE81" s="115">
        <f t="shared" si="18"/>
        <v>13.385352498288844</v>
      </c>
      <c r="AF81" s="115">
        <f t="shared" si="18"/>
        <v>14.38466803559206</v>
      </c>
      <c r="AG81" s="8">
        <f t="shared" si="20"/>
        <v>10.38466803559206</v>
      </c>
      <c r="AH81" s="4">
        <f>IF(OR(K81="TAD",K81="NCV",K81="TPMR"),"-",(IF((VLOOKUP(_xlfn.CONCAT(A81,C81),Suivi_valideurs!$A:$E,4,FALSE))=0,"-",(VLOOKUP(_xlfn.CONCAT(A81,C81),Suivi_valideurs!$A:$E,4,FALSE)))))</f>
        <v>114</v>
      </c>
      <c r="AI81" s="23">
        <v>54</v>
      </c>
      <c r="AJ81" s="23" t="s">
        <v>298</v>
      </c>
      <c r="AK81" s="23" t="s">
        <v>307</v>
      </c>
      <c r="AL81" s="9" t="s">
        <v>315</v>
      </c>
      <c r="AM81" s="9" t="s">
        <v>314</v>
      </c>
      <c r="AN81" s="9" t="s">
        <v>304</v>
      </c>
      <c r="AO81" s="9" t="s">
        <v>310</v>
      </c>
      <c r="AP81" s="20">
        <v>3</v>
      </c>
      <c r="AQ81" s="20" t="s">
        <v>248</v>
      </c>
      <c r="AR81" s="20" t="s">
        <v>313</v>
      </c>
      <c r="AS81" s="20" t="s">
        <v>298</v>
      </c>
      <c r="AT81" s="20" t="s">
        <v>299</v>
      </c>
      <c r="AU81" s="20" t="s">
        <v>299</v>
      </c>
      <c r="AV81" s="20" t="s">
        <v>299</v>
      </c>
      <c r="AW81" s="20" t="s">
        <v>299</v>
      </c>
      <c r="AX81" s="20" t="s">
        <v>299</v>
      </c>
      <c r="AY81" s="20" t="s">
        <v>299</v>
      </c>
      <c r="AZ81" s="20" t="s">
        <v>298</v>
      </c>
      <c r="BA81" s="20" t="s">
        <v>298</v>
      </c>
      <c r="BB81" s="20" t="s">
        <v>298</v>
      </c>
      <c r="BC81" s="20" t="s">
        <v>298</v>
      </c>
      <c r="BD81" s="20"/>
      <c r="BE81" s="20" t="e">
        <f>VLOOKUP(A81,#REF!,20,FALSE)</f>
        <v>#REF!</v>
      </c>
      <c r="BF81" s="20" t="e">
        <f>VLOOKUP(A81,#REF!,22,FALSE)</f>
        <v>#REF!</v>
      </c>
      <c r="BG81" s="60"/>
      <c r="BH81" s="60"/>
      <c r="BI81" s="60"/>
      <c r="BJ81" s="60"/>
      <c r="BK81" s="60"/>
    </row>
    <row r="82" spans="1:63" s="95" customFormat="1" ht="19.5" customHeight="1" x14ac:dyDescent="0.25">
      <c r="A82" s="3">
        <v>158</v>
      </c>
      <c r="B82" s="6">
        <v>25</v>
      </c>
      <c r="C82" s="4" t="s">
        <v>45</v>
      </c>
      <c r="D82" s="12" t="s">
        <v>113</v>
      </c>
      <c r="E82" s="3" t="s">
        <v>283</v>
      </c>
      <c r="F82" s="3" t="s">
        <v>2</v>
      </c>
      <c r="G82" s="3" t="s">
        <v>487</v>
      </c>
      <c r="H82" s="3" t="s">
        <v>466</v>
      </c>
      <c r="I82" s="3"/>
      <c r="J82" s="3" t="s">
        <v>285</v>
      </c>
      <c r="K82" s="3" t="s">
        <v>8</v>
      </c>
      <c r="L82" s="4" t="s">
        <v>31</v>
      </c>
      <c r="M82" s="3" t="s">
        <v>40</v>
      </c>
      <c r="N82" s="4" t="s">
        <v>77</v>
      </c>
      <c r="O82" s="5">
        <v>41759</v>
      </c>
      <c r="P82" s="5"/>
      <c r="Q82" s="29" t="s">
        <v>495</v>
      </c>
      <c r="R82" s="29" t="s">
        <v>495</v>
      </c>
      <c r="S82" s="29" t="s">
        <v>495</v>
      </c>
      <c r="T82" s="29" t="s">
        <v>495</v>
      </c>
      <c r="U82" s="29" t="s">
        <v>495</v>
      </c>
      <c r="V82" s="29" t="s">
        <v>495</v>
      </c>
      <c r="W82" s="29" t="s">
        <v>495</v>
      </c>
      <c r="X82" s="29" t="s">
        <v>495</v>
      </c>
      <c r="Y82" s="115">
        <f t="shared" si="19"/>
        <v>6.6721423682409311</v>
      </c>
      <c r="Z82" s="115">
        <f t="shared" si="17"/>
        <v>7.6714579055441474</v>
      </c>
      <c r="AA82" s="115">
        <f t="shared" si="17"/>
        <v>8.6707734428473646</v>
      </c>
      <c r="AB82" s="115">
        <f t="shared" si="16"/>
        <v>9.6700889801505809</v>
      </c>
      <c r="AC82" s="115">
        <f t="shared" si="16"/>
        <v>10.67214236824093</v>
      </c>
      <c r="AD82" s="115">
        <f t="shared" si="18"/>
        <v>11.671457905544148</v>
      </c>
      <c r="AE82" s="115">
        <f t="shared" si="18"/>
        <v>12.670773442847365</v>
      </c>
      <c r="AF82" s="115">
        <f t="shared" si="18"/>
        <v>13.670088980150581</v>
      </c>
      <c r="AG82" s="8">
        <f t="shared" si="20"/>
        <v>9.6700889801505809</v>
      </c>
      <c r="AH82" s="4">
        <f>IF(OR(K82="TAD",K82="NCV",K82="TPMR"),"-",(IF((VLOOKUP(_xlfn.CONCAT(A82,C82),Suivi_valideurs!$A:$E,4,FALSE))=0,"-",(VLOOKUP(_xlfn.CONCAT(A82,C82),Suivi_valideurs!$A:$E,4,FALSE)))))</f>
        <v>158</v>
      </c>
      <c r="AI82" s="23">
        <v>27</v>
      </c>
      <c r="AJ82" s="23" t="s">
        <v>298</v>
      </c>
      <c r="AK82" s="23" t="s">
        <v>307</v>
      </c>
      <c r="AL82" s="9" t="s">
        <v>306</v>
      </c>
      <c r="AM82" s="9" t="s">
        <v>311</v>
      </c>
      <c r="AN82" s="9" t="s">
        <v>304</v>
      </c>
      <c r="AO82" s="9" t="s">
        <v>310</v>
      </c>
      <c r="AP82" s="20">
        <v>0</v>
      </c>
      <c r="AQ82" s="20" t="s">
        <v>309</v>
      </c>
      <c r="AR82" s="20" t="s">
        <v>308</v>
      </c>
      <c r="AS82" s="20" t="s">
        <v>298</v>
      </c>
      <c r="AT82" s="20" t="s">
        <v>299</v>
      </c>
      <c r="AU82" s="20" t="s">
        <v>299</v>
      </c>
      <c r="AV82" s="20"/>
      <c r="AW82" s="20" t="s">
        <v>299</v>
      </c>
      <c r="AX82" s="20" t="s">
        <v>299</v>
      </c>
      <c r="AY82" s="20" t="s">
        <v>299</v>
      </c>
      <c r="AZ82" s="20" t="s">
        <v>298</v>
      </c>
      <c r="BA82" s="20" t="s">
        <v>298</v>
      </c>
      <c r="BB82" s="20" t="s">
        <v>298</v>
      </c>
      <c r="BC82" s="20" t="s">
        <v>298</v>
      </c>
      <c r="BD82" s="20"/>
      <c r="BE82" s="20" t="e">
        <f>VLOOKUP(A82,#REF!,20,FALSE)</f>
        <v>#REF!</v>
      </c>
      <c r="BF82" s="20" t="e">
        <f>VLOOKUP(A82,#REF!,22,FALSE)</f>
        <v>#REF!</v>
      </c>
      <c r="BG82" s="60"/>
      <c r="BH82" s="60"/>
      <c r="BI82" s="60"/>
      <c r="BJ82" s="60"/>
      <c r="BK82" s="60"/>
    </row>
    <row r="83" spans="1:63" ht="19.5" customHeight="1" x14ac:dyDescent="0.25">
      <c r="A83" s="3" t="s">
        <v>88</v>
      </c>
      <c r="B83" s="3" t="s">
        <v>88</v>
      </c>
      <c r="C83" s="3" t="s">
        <v>7</v>
      </c>
      <c r="D83" s="12" t="s">
        <v>113</v>
      </c>
      <c r="E83" s="3" t="s">
        <v>283</v>
      </c>
      <c r="F83" s="3" t="s">
        <v>2</v>
      </c>
      <c r="G83" s="3" t="s">
        <v>487</v>
      </c>
      <c r="H83" s="3" t="s">
        <v>466</v>
      </c>
      <c r="I83" s="3"/>
      <c r="J83" s="3" t="s">
        <v>286</v>
      </c>
      <c r="K83" s="4" t="s">
        <v>262</v>
      </c>
      <c r="L83" s="3" t="s">
        <v>35</v>
      </c>
      <c r="M83" s="3" t="s">
        <v>54</v>
      </c>
      <c r="N83" s="4" t="s">
        <v>89</v>
      </c>
      <c r="O83" s="5">
        <v>44057</v>
      </c>
      <c r="P83" s="5"/>
      <c r="Q83" s="29" t="s">
        <v>495</v>
      </c>
      <c r="R83" s="29" t="s">
        <v>495</v>
      </c>
      <c r="S83" s="29" t="s">
        <v>495</v>
      </c>
      <c r="T83" s="29" t="s">
        <v>495</v>
      </c>
      <c r="U83" s="29" t="s">
        <v>495</v>
      </c>
      <c r="V83" s="29" t="s">
        <v>495</v>
      </c>
      <c r="W83" s="29" t="s">
        <v>495</v>
      </c>
      <c r="X83" s="29" t="s">
        <v>495</v>
      </c>
      <c r="Y83" s="115">
        <f t="shared" si="19"/>
        <v>0.3805612594113621</v>
      </c>
      <c r="Z83" s="115">
        <f t="shared" si="17"/>
        <v>1.3798767967145791</v>
      </c>
      <c r="AA83" s="115">
        <f t="shared" si="17"/>
        <v>2.3791923340177958</v>
      </c>
      <c r="AB83" s="115">
        <f t="shared" si="16"/>
        <v>3.378507871321013</v>
      </c>
      <c r="AC83" s="115">
        <f t="shared" si="16"/>
        <v>4.3805612594113619</v>
      </c>
      <c r="AD83" s="115">
        <f t="shared" si="18"/>
        <v>5.3798767967145791</v>
      </c>
      <c r="AE83" s="115">
        <f t="shared" si="18"/>
        <v>6.3791923340177963</v>
      </c>
      <c r="AF83" s="115">
        <f t="shared" si="18"/>
        <v>7.3785078713210126</v>
      </c>
      <c r="AG83" s="8">
        <f t="shared" si="20"/>
        <v>3.378507871321013</v>
      </c>
      <c r="AH83" s="4" t="str">
        <f>IF(OR(K83="TAD",K83="NCV",K83="TPMR"),"-",(IF((VLOOKUP(_xlfn.CONCAT(A83,C83),Suivi_valideurs!$A:$E,4,FALSE))=0,"-",(VLOOKUP(_xlfn.CONCAT(A83,C83),Suivi_valideurs!$A:$E,4,FALSE)))))</f>
        <v>-</v>
      </c>
      <c r="AI83" s="23"/>
      <c r="AJ83" s="23"/>
      <c r="AK83" s="23"/>
      <c r="AL83" s="9"/>
      <c r="AM83" s="9"/>
      <c r="AN83" s="9"/>
      <c r="AO83" s="9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 t="e">
        <f>VLOOKUP(A83,#REF!,20,FALSE)</f>
        <v>#REF!</v>
      </c>
      <c r="BF83" s="20" t="e">
        <f>VLOOKUP(A83,#REF!,22,FALSE)</f>
        <v>#REF!</v>
      </c>
      <c r="BG83" s="60"/>
      <c r="BH83" s="60"/>
      <c r="BI83" s="60"/>
      <c r="BJ83" s="60"/>
      <c r="BK83" s="60"/>
    </row>
    <row r="84" spans="1:63" ht="19.5" customHeight="1" x14ac:dyDescent="0.25">
      <c r="A84" s="3" t="s">
        <v>90</v>
      </c>
      <c r="B84" s="3" t="s">
        <v>90</v>
      </c>
      <c r="C84" s="3" t="s">
        <v>7</v>
      </c>
      <c r="D84" s="12" t="s">
        <v>113</v>
      </c>
      <c r="E84" s="3" t="s">
        <v>283</v>
      </c>
      <c r="F84" s="3" t="s">
        <v>2</v>
      </c>
      <c r="G84" s="3" t="s">
        <v>487</v>
      </c>
      <c r="H84" s="3" t="s">
        <v>466</v>
      </c>
      <c r="I84" s="3"/>
      <c r="J84" s="3" t="s">
        <v>286</v>
      </c>
      <c r="K84" s="4" t="s">
        <v>262</v>
      </c>
      <c r="L84" s="3" t="s">
        <v>35</v>
      </c>
      <c r="M84" s="3" t="s">
        <v>54</v>
      </c>
      <c r="N84" s="4" t="s">
        <v>91</v>
      </c>
      <c r="O84" s="5">
        <v>44057</v>
      </c>
      <c r="P84" s="5"/>
      <c r="Q84" s="29" t="s">
        <v>495</v>
      </c>
      <c r="R84" s="29" t="s">
        <v>495</v>
      </c>
      <c r="S84" s="29" t="s">
        <v>495</v>
      </c>
      <c r="T84" s="29" t="s">
        <v>495</v>
      </c>
      <c r="U84" s="29" t="s">
        <v>495</v>
      </c>
      <c r="V84" s="123" t="s">
        <v>496</v>
      </c>
      <c r="W84" s="123" t="s">
        <v>496</v>
      </c>
      <c r="X84" s="123" t="s">
        <v>496</v>
      </c>
      <c r="Y84" s="115">
        <f t="shared" si="19"/>
        <v>0.3805612594113621</v>
      </c>
      <c r="Z84" s="115">
        <f t="shared" si="17"/>
        <v>1.3798767967145791</v>
      </c>
      <c r="AA84" s="115">
        <f t="shared" si="17"/>
        <v>2.3791923340177958</v>
      </c>
      <c r="AB84" s="115">
        <f t="shared" si="16"/>
        <v>3.378507871321013</v>
      </c>
      <c r="AC84" s="115">
        <f t="shared" si="16"/>
        <v>4.3805612594113619</v>
      </c>
      <c r="AD84" s="119">
        <f t="shared" si="18"/>
        <v>5.3798767967145791</v>
      </c>
      <c r="AE84" s="119">
        <f t="shared" si="18"/>
        <v>6.3791923340177963</v>
      </c>
      <c r="AF84" s="119">
        <f t="shared" si="18"/>
        <v>7.3785078713210126</v>
      </c>
      <c r="AG84" s="8">
        <f t="shared" si="20"/>
        <v>3.378507871321013</v>
      </c>
      <c r="AH84" s="4" t="str">
        <f>IF(OR(K84="TAD",K84="NCV",K84="TPMR"),"-",(IF((VLOOKUP(_xlfn.CONCAT(A84,C84),Suivi_valideurs!$A:$E,4,FALSE))=0,"-",(VLOOKUP(_xlfn.CONCAT(A84,C84),Suivi_valideurs!$A:$E,4,FALSE)))))</f>
        <v>-</v>
      </c>
      <c r="AI84" s="23"/>
      <c r="AJ84" s="23"/>
      <c r="AK84" s="23"/>
      <c r="AL84" s="9"/>
      <c r="AM84" s="9"/>
      <c r="AN84" s="9"/>
      <c r="AO84" s="9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 t="e">
        <f>VLOOKUP(A84,#REF!,20,FALSE)</f>
        <v>#REF!</v>
      </c>
      <c r="BF84" s="20" t="e">
        <f>VLOOKUP(A84,#REF!,22,FALSE)</f>
        <v>#REF!</v>
      </c>
      <c r="BG84" s="60"/>
      <c r="BH84" s="60"/>
      <c r="BI84" s="60"/>
      <c r="BJ84" s="60"/>
      <c r="BK84" s="60"/>
    </row>
    <row r="85" spans="1:63" ht="19.5" customHeight="1" x14ac:dyDescent="0.25">
      <c r="A85" s="3" t="s">
        <v>256</v>
      </c>
      <c r="B85" s="3" t="s">
        <v>256</v>
      </c>
      <c r="C85" s="3" t="s">
        <v>7</v>
      </c>
      <c r="D85" s="12" t="s">
        <v>113</v>
      </c>
      <c r="E85" s="3" t="s">
        <v>283</v>
      </c>
      <c r="F85" s="3" t="s">
        <v>2</v>
      </c>
      <c r="G85" s="3" t="s">
        <v>487</v>
      </c>
      <c r="H85" s="3" t="s">
        <v>466</v>
      </c>
      <c r="I85" s="3"/>
      <c r="J85" s="3" t="s">
        <v>286</v>
      </c>
      <c r="K85" s="4" t="s">
        <v>261</v>
      </c>
      <c r="L85" s="3" t="s">
        <v>35</v>
      </c>
      <c r="M85" s="3" t="s">
        <v>278</v>
      </c>
      <c r="N85" s="4" t="s">
        <v>258</v>
      </c>
      <c r="O85" s="5">
        <v>44319</v>
      </c>
      <c r="P85" s="5" t="s">
        <v>260</v>
      </c>
      <c r="Q85" s="29" t="s">
        <v>495</v>
      </c>
      <c r="R85" s="29" t="s">
        <v>495</v>
      </c>
      <c r="S85" s="29" t="s">
        <v>495</v>
      </c>
      <c r="T85" s="29" t="s">
        <v>495</v>
      </c>
      <c r="U85" s="29" t="s">
        <v>495</v>
      </c>
      <c r="V85" s="29" t="s">
        <v>495</v>
      </c>
      <c r="W85" s="29" t="s">
        <v>495</v>
      </c>
      <c r="X85" s="29" t="s">
        <v>495</v>
      </c>
      <c r="Y85" s="115">
        <f t="shared" si="19"/>
        <v>-0.33675564681724846</v>
      </c>
      <c r="Z85" s="115">
        <f t="shared" si="17"/>
        <v>0.66255989048596853</v>
      </c>
      <c r="AA85" s="115">
        <f t="shared" si="17"/>
        <v>1.6618754277891854</v>
      </c>
      <c r="AB85" s="115">
        <f t="shared" si="16"/>
        <v>2.6611909650924024</v>
      </c>
      <c r="AC85" s="115">
        <f t="shared" si="16"/>
        <v>3.6632443531827517</v>
      </c>
      <c r="AD85" s="115">
        <f t="shared" si="18"/>
        <v>4.6625598904859684</v>
      </c>
      <c r="AE85" s="115">
        <f t="shared" si="18"/>
        <v>5.6618754277891856</v>
      </c>
      <c r="AF85" s="115">
        <f t="shared" si="18"/>
        <v>6.6611909650924028</v>
      </c>
      <c r="AG85" s="8">
        <f t="shared" si="20"/>
        <v>2.6611909650924024</v>
      </c>
      <c r="AH85" s="4" t="str">
        <f>IF(OR(K85="TAD",K85="NCV",K85="TPMR"),"-",(IF((VLOOKUP(_xlfn.CONCAT(A85,C85),Suivi_valideurs!$A:$E,4,FALSE))=0,"-",(VLOOKUP(_xlfn.CONCAT(A85,C85),Suivi_valideurs!$A:$E,4,FALSE)))))</f>
        <v>-</v>
      </c>
      <c r="AI85" s="23"/>
      <c r="AJ85" s="23"/>
      <c r="AK85" s="23"/>
      <c r="AL85" s="9"/>
      <c r="AM85" s="9"/>
      <c r="AN85" s="9"/>
      <c r="AO85" s="9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 t="e">
        <f>VLOOKUP(A85,#REF!,20,FALSE)</f>
        <v>#REF!</v>
      </c>
      <c r="BF85" s="20" t="e">
        <f>VLOOKUP(A85,#REF!,22,FALSE)</f>
        <v>#REF!</v>
      </c>
      <c r="BG85" s="60"/>
      <c r="BH85" s="60"/>
      <c r="BI85" s="60"/>
      <c r="BJ85" s="60"/>
      <c r="BK85" s="60"/>
    </row>
    <row r="86" spans="1:63" ht="19.5" customHeight="1" x14ac:dyDescent="0.25">
      <c r="A86" s="3" t="s">
        <v>257</v>
      </c>
      <c r="B86" s="3" t="s">
        <v>257</v>
      </c>
      <c r="C86" s="3" t="s">
        <v>7</v>
      </c>
      <c r="D86" s="12" t="s">
        <v>113</v>
      </c>
      <c r="E86" s="3" t="s">
        <v>283</v>
      </c>
      <c r="F86" s="3" t="s">
        <v>2</v>
      </c>
      <c r="G86" s="3" t="s">
        <v>487</v>
      </c>
      <c r="H86" s="3" t="s">
        <v>466</v>
      </c>
      <c r="I86" s="3"/>
      <c r="J86" s="3" t="s">
        <v>286</v>
      </c>
      <c r="K86" s="4" t="s">
        <v>261</v>
      </c>
      <c r="L86" s="3" t="s">
        <v>35</v>
      </c>
      <c r="M86" s="3" t="s">
        <v>278</v>
      </c>
      <c r="N86" s="4" t="s">
        <v>259</v>
      </c>
      <c r="O86" s="5">
        <v>44319</v>
      </c>
      <c r="P86" s="5" t="s">
        <v>260</v>
      </c>
      <c r="Q86" s="29" t="s">
        <v>495</v>
      </c>
      <c r="R86" s="29" t="s">
        <v>495</v>
      </c>
      <c r="S86" s="29" t="s">
        <v>495</v>
      </c>
      <c r="T86" s="29" t="s">
        <v>495</v>
      </c>
      <c r="U86" s="29" t="s">
        <v>495</v>
      </c>
      <c r="V86" s="29" t="s">
        <v>495</v>
      </c>
      <c r="W86" s="29" t="s">
        <v>495</v>
      </c>
      <c r="X86" s="29" t="s">
        <v>495</v>
      </c>
      <c r="Y86" s="115">
        <f t="shared" si="19"/>
        <v>-0.33675564681724846</v>
      </c>
      <c r="Z86" s="115">
        <f t="shared" si="17"/>
        <v>0.66255989048596853</v>
      </c>
      <c r="AA86" s="115">
        <f t="shared" si="17"/>
        <v>1.6618754277891854</v>
      </c>
      <c r="AB86" s="115">
        <f t="shared" si="16"/>
        <v>2.6611909650924024</v>
      </c>
      <c r="AC86" s="115">
        <f t="shared" si="16"/>
        <v>3.6632443531827517</v>
      </c>
      <c r="AD86" s="115">
        <f t="shared" si="18"/>
        <v>4.6625598904859684</v>
      </c>
      <c r="AE86" s="115">
        <f t="shared" si="18"/>
        <v>5.6618754277891856</v>
      </c>
      <c r="AF86" s="115">
        <f t="shared" si="18"/>
        <v>6.6611909650924028</v>
      </c>
      <c r="AG86" s="8">
        <f t="shared" si="20"/>
        <v>2.6611909650924024</v>
      </c>
      <c r="AH86" s="4" t="str">
        <f>IF(OR(K86="TAD",K86="NCV",K86="TPMR"),"-",(IF((VLOOKUP(_xlfn.CONCAT(A86,C86),Suivi_valideurs!$A:$E,4,FALSE))=0,"-",(VLOOKUP(_xlfn.CONCAT(A86,C86),Suivi_valideurs!$A:$E,4,FALSE)))))</f>
        <v>-</v>
      </c>
      <c r="AI86" s="23"/>
      <c r="AJ86" s="23"/>
      <c r="AK86" s="23"/>
      <c r="AL86" s="9"/>
      <c r="AM86" s="9"/>
      <c r="AN86" s="9"/>
      <c r="AO86" s="9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 t="e">
        <f>VLOOKUP(A86,#REF!,20,FALSE)</f>
        <v>#REF!</v>
      </c>
      <c r="BF86" s="20" t="e">
        <f>VLOOKUP(A86,#REF!,22,FALSE)</f>
        <v>#REF!</v>
      </c>
      <c r="BG86" s="60"/>
      <c r="BH86" s="60"/>
      <c r="BI86" s="60"/>
      <c r="BJ86" s="60"/>
      <c r="BK86" s="60"/>
    </row>
  </sheetData>
  <autoFilter ref="A4:BK86" xr:uid="{716FD57F-7DF5-496A-B506-37C2A65273AA}"/>
  <conditionalFormatting sqref="AI45:AI1048576 AI40:AI43 AI5:AI37">
    <cfRule type="duplicateValues" dxfId="17" priority="7"/>
  </conditionalFormatting>
  <conditionalFormatting sqref="AI45:AI1048576 AI40:AI43 AI5:AI37">
    <cfRule type="duplicateValues" dxfId="16" priority="8"/>
  </conditionalFormatting>
  <conditionalFormatting sqref="AK1">
    <cfRule type="duplicateValues" dxfId="15" priority="6"/>
  </conditionalFormatting>
  <conditionalFormatting sqref="AK1">
    <cfRule type="duplicateValues" dxfId="14" priority="5"/>
  </conditionalFormatting>
  <conditionalFormatting sqref="AI44">
    <cfRule type="duplicateValues" dxfId="13" priority="3"/>
  </conditionalFormatting>
  <conditionalFormatting sqref="AI44">
    <cfRule type="duplicateValues" dxfId="12" priority="4"/>
  </conditionalFormatting>
  <conditionalFormatting sqref="AL31">
    <cfRule type="duplicateValues" dxfId="11" priority="1"/>
  </conditionalFormatting>
  <conditionalFormatting sqref="AL31">
    <cfRule type="duplicateValues" dxfId="10" priority="2"/>
  </conditionalFormatting>
  <dataValidations count="2">
    <dataValidation type="list" allowBlank="1" showInputMessage="1" showErrorMessage="1" sqref="AW4 AW37" xr:uid="{79B1ED07-46FD-465A-A2E6-2628CCCACE94}">
      <formula1>"Oui,Non"</formula1>
    </dataValidation>
    <dataValidation type="list" allowBlank="1" showInputMessage="1" showErrorMessage="1" sqref="K85:K86" xr:uid="{AE35EB71-58A3-404B-8A86-019FEF31C6B3}">
      <formula1>"Global réseau TLP Mobilité,Lignes régulières Tarbes,Lignes régulières Lourdes,Lignes régulières Tarbes+Lourdes,Ligne TL,Navette Aéroport,Services Scolaires,TAD,NCV,TPMR"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A6FA7-3008-42C1-A98C-2D098576E36A}">
  <dimension ref="A1:D8"/>
  <sheetViews>
    <sheetView workbookViewId="0">
      <selection activeCell="B4" sqref="B4"/>
    </sheetView>
  </sheetViews>
  <sheetFormatPr baseColWidth="10" defaultRowHeight="15" x14ac:dyDescent="0.25"/>
  <cols>
    <col min="1" max="1" width="21.7109375" bestFit="1" customWidth="1"/>
    <col min="2" max="2" width="22.28515625" bestFit="1" customWidth="1"/>
    <col min="3" max="3" width="7.5703125" bestFit="1" customWidth="1"/>
    <col min="4" max="6" width="11.85546875" bestFit="1" customWidth="1"/>
    <col min="7" max="7" width="23.140625" bestFit="1" customWidth="1"/>
    <col min="8" max="8" width="26.5703125" bestFit="1" customWidth="1"/>
    <col min="9" max="9" width="27.85546875" bestFit="1" customWidth="1"/>
    <col min="10" max="10" width="10.28515625" bestFit="1" customWidth="1"/>
    <col min="11" max="11" width="11.85546875" bestFit="1" customWidth="1"/>
  </cols>
  <sheetData>
    <row r="1" spans="1:4" x14ac:dyDescent="0.25">
      <c r="A1" s="124" t="s">
        <v>4</v>
      </c>
      <c r="B1" t="s">
        <v>501</v>
      </c>
    </row>
    <row r="2" spans="1:4" x14ac:dyDescent="0.25">
      <c r="A2" s="124" t="s">
        <v>268</v>
      </c>
      <c r="B2" t="s">
        <v>501</v>
      </c>
    </row>
    <row r="4" spans="1:4" x14ac:dyDescent="0.25">
      <c r="A4" s="124" t="s">
        <v>499</v>
      </c>
      <c r="B4" s="124" t="s">
        <v>500</v>
      </c>
    </row>
    <row r="5" spans="1:4" x14ac:dyDescent="0.25">
      <c r="A5" s="124" t="s">
        <v>497</v>
      </c>
      <c r="B5" t="s">
        <v>495</v>
      </c>
      <c r="C5" t="s">
        <v>496</v>
      </c>
      <c r="D5" t="s">
        <v>498</v>
      </c>
    </row>
    <row r="6" spans="1:4" x14ac:dyDescent="0.25">
      <c r="A6" s="125" t="s">
        <v>483</v>
      </c>
      <c r="B6">
        <v>10</v>
      </c>
      <c r="C6">
        <v>5</v>
      </c>
      <c r="D6">
        <v>15</v>
      </c>
    </row>
    <row r="7" spans="1:4" x14ac:dyDescent="0.25">
      <c r="A7" s="125" t="s">
        <v>2</v>
      </c>
      <c r="B7">
        <v>14</v>
      </c>
      <c r="D7">
        <v>14</v>
      </c>
    </row>
    <row r="8" spans="1:4" x14ac:dyDescent="0.25">
      <c r="A8" s="125" t="s">
        <v>498</v>
      </c>
      <c r="B8">
        <v>24</v>
      </c>
      <c r="C8">
        <v>5</v>
      </c>
      <c r="D8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C20C-3DE9-4E58-A79A-230520A483D2}">
  <sheetPr codeName="Feuil2">
    <tabColor theme="4"/>
    <pageSetUpPr fitToPage="1"/>
  </sheetPr>
  <dimension ref="A1:CV71"/>
  <sheetViews>
    <sheetView topLeftCell="B1" zoomScale="80" zoomScaleNormal="80" workbookViewId="0">
      <selection activeCell="C61" sqref="C61"/>
    </sheetView>
  </sheetViews>
  <sheetFormatPr baseColWidth="10" defaultColWidth="11.42578125" defaultRowHeight="12.75" customHeight="1" outlineLevelCol="1" x14ac:dyDescent="0.25"/>
  <cols>
    <col min="1" max="1" width="30.85546875" style="22" hidden="1" customWidth="1" outlineLevel="1"/>
    <col min="2" max="2" width="19.140625" style="24" customWidth="1" collapsed="1"/>
    <col min="3" max="3" width="17.85546875" style="24" bestFit="1" customWidth="1"/>
    <col min="4" max="4" width="20.85546875" style="24" bestFit="1" customWidth="1"/>
    <col min="5" max="5" width="16.42578125" style="25" bestFit="1" customWidth="1"/>
    <col min="6" max="6" width="21.42578125" style="25" bestFit="1" customWidth="1"/>
    <col min="7" max="7" width="18.42578125" style="25" customWidth="1"/>
    <col min="8" max="8" width="16.140625" style="25" bestFit="1" customWidth="1"/>
    <col min="9" max="9" width="18.140625" style="25" bestFit="1" customWidth="1"/>
    <col min="10" max="10" width="16.42578125" style="26" customWidth="1"/>
    <col min="11" max="11" width="26" style="26" customWidth="1"/>
    <col min="12" max="12" width="28.5703125" style="26" customWidth="1"/>
    <col min="13" max="13" width="10.28515625" customWidth="1"/>
    <col min="14" max="14" width="14.140625" style="24" bestFit="1" customWidth="1"/>
    <col min="15" max="15" width="16.85546875" style="24" customWidth="1"/>
    <col min="16" max="16" width="19.140625" style="24" customWidth="1"/>
  </cols>
  <sheetData>
    <row r="1" spans="1:100" ht="12.75" customHeight="1" x14ac:dyDescent="0.25">
      <c r="A1" s="15" t="s">
        <v>265</v>
      </c>
      <c r="B1" s="16" t="s">
        <v>118</v>
      </c>
      <c r="C1" s="20" t="s">
        <v>119</v>
      </c>
      <c r="D1" s="17" t="s">
        <v>288</v>
      </c>
      <c r="E1" s="17" t="s">
        <v>289</v>
      </c>
      <c r="F1" s="68" t="s">
        <v>263</v>
      </c>
      <c r="G1" s="68" t="s">
        <v>264</v>
      </c>
      <c r="H1" s="17" t="s">
        <v>250</v>
      </c>
      <c r="I1" s="68" t="s">
        <v>249</v>
      </c>
      <c r="J1" s="71" t="s">
        <v>120</v>
      </c>
      <c r="K1" s="18" t="s">
        <v>3</v>
      </c>
      <c r="L1" s="18" t="s">
        <v>630</v>
      </c>
      <c r="M1" s="17" t="s">
        <v>115</v>
      </c>
      <c r="N1" s="17" t="s">
        <v>290</v>
      </c>
      <c r="O1" s="17" t="s">
        <v>291</v>
      </c>
      <c r="P1" s="47" t="s">
        <v>292</v>
      </c>
    </row>
    <row r="2" spans="1:100" ht="12.75" customHeight="1" x14ac:dyDescent="0.25">
      <c r="A2" s="37" t="str">
        <f t="shared" ref="A2:A33" si="0">CONCATENATE(E2,G2)</f>
        <v>1KTLP</v>
      </c>
      <c r="B2" s="33" t="s">
        <v>121</v>
      </c>
      <c r="C2" s="33" t="s">
        <v>122</v>
      </c>
      <c r="D2" s="16">
        <v>1</v>
      </c>
      <c r="E2" s="19">
        <v>1</v>
      </c>
      <c r="F2" s="33" t="str">
        <f>IF(OR(G2="Keolis Pyrénées",G2="Lacoste",G2="ACTL",G2="Stap Evadour"),VLOOKUP(E2,'BDD Véhicule'!$A:$J,2,FALSE)," ")</f>
        <v xml:space="preserve"> </v>
      </c>
      <c r="G2" s="69" t="str">
        <f>IF(E2=""," - ",VLOOKUP(E2,'BDD Véhicule'!$A:$C,3,FALSE))</f>
        <v>KTLP</v>
      </c>
      <c r="H2" s="19" t="s">
        <v>277</v>
      </c>
      <c r="I2" s="70" t="str">
        <f t="shared" ref="I2:I33" si="1">IF(E2="","SPARE","EN LIGNE")</f>
        <v>EN LIGNE</v>
      </c>
      <c r="J2" s="71" t="s">
        <v>123</v>
      </c>
      <c r="K2" s="18" t="str">
        <f>IF(I2="SPARE"," - ",VLOOKUP(E2,'BDD Véhicule'!$A:$K,7,FALSE))</f>
        <v>Non</v>
      </c>
      <c r="L2" s="18"/>
      <c r="M2" s="9"/>
      <c r="N2" s="23"/>
      <c r="O2" s="43">
        <v>44805</v>
      </c>
      <c r="P2" s="43">
        <v>44805</v>
      </c>
    </row>
    <row r="3" spans="1:100" ht="12.75" customHeight="1" x14ac:dyDescent="0.25">
      <c r="A3" s="37" t="str">
        <f t="shared" si="0"/>
        <v>2KTLP</v>
      </c>
      <c r="B3" s="33" t="s">
        <v>152</v>
      </c>
      <c r="C3" s="33" t="s">
        <v>153</v>
      </c>
      <c r="D3" s="16">
        <v>2</v>
      </c>
      <c r="E3" s="19">
        <v>2</v>
      </c>
      <c r="F3" s="33" t="str">
        <f>IF(OR(G3="Keolis Pyrénées",G3="Lacoste",G3="ACTL",G3="Stap Evadour"),VLOOKUP(E3,'BDD Véhicule'!$A:$J,2,FALSE)," ")</f>
        <v xml:space="preserve"> </v>
      </c>
      <c r="G3" s="69" t="str">
        <f>IF(E3=""," - ",VLOOKUP(E3,'BDD Véhicule'!$A:$C,3,FALSE))</f>
        <v>KTLP</v>
      </c>
      <c r="H3" s="19"/>
      <c r="I3" s="70" t="str">
        <f t="shared" si="1"/>
        <v>EN LIGNE</v>
      </c>
      <c r="J3" s="71" t="s">
        <v>123</v>
      </c>
      <c r="K3" s="18" t="str">
        <f>IF(I3="SPARE"," - ",VLOOKUP(E3,'BDD Véhicule'!$A:$K,7,FALSE))</f>
        <v>Non</v>
      </c>
      <c r="L3" s="18"/>
      <c r="M3" s="39"/>
      <c r="N3" s="33"/>
      <c r="O3" s="54">
        <v>44774</v>
      </c>
      <c r="P3" s="49">
        <v>44774</v>
      </c>
    </row>
    <row r="4" spans="1:100" ht="12.75" customHeight="1" x14ac:dyDescent="0.25">
      <c r="A4" s="37" t="str">
        <f t="shared" si="0"/>
        <v>3KTLP</v>
      </c>
      <c r="B4" s="33" t="s">
        <v>177</v>
      </c>
      <c r="C4" s="33" t="s">
        <v>178</v>
      </c>
      <c r="D4" s="16">
        <v>3</v>
      </c>
      <c r="E4" s="19">
        <v>3</v>
      </c>
      <c r="F4" s="33" t="str">
        <f>IF(OR(G4="Keolis Pyrénées",G4="Lacoste",G4="ACTL",G4="Stap Evadour"),VLOOKUP(E4,'BDD Véhicule'!$A:$J,2,FALSE)," ")</f>
        <v xml:space="preserve"> </v>
      </c>
      <c r="G4" s="69" t="str">
        <f>IF(E4=""," - ",VLOOKUP(E4,'BDD Véhicule'!$A:$C,3,FALSE))</f>
        <v>KTLP</v>
      </c>
      <c r="H4" s="19"/>
      <c r="I4" s="70" t="str">
        <f t="shared" si="1"/>
        <v>EN LIGNE</v>
      </c>
      <c r="J4" s="71" t="s">
        <v>123</v>
      </c>
      <c r="K4" s="18" t="str">
        <f>IF(I4="SPARE"," - ",VLOOKUP(E4,'BDD Véhicule'!$A:$K,7,FALSE))</f>
        <v>Non</v>
      </c>
      <c r="L4" s="18"/>
      <c r="M4" s="39"/>
      <c r="N4" s="43">
        <v>44805</v>
      </c>
      <c r="O4" s="54">
        <v>44774</v>
      </c>
      <c r="P4" s="49">
        <v>44774</v>
      </c>
    </row>
    <row r="5" spans="1:100" ht="12.75" customHeight="1" x14ac:dyDescent="0.25">
      <c r="A5" s="37" t="str">
        <f t="shared" si="0"/>
        <v>4KTLP</v>
      </c>
      <c r="B5" s="33" t="s">
        <v>142</v>
      </c>
      <c r="C5" s="33" t="s">
        <v>143</v>
      </c>
      <c r="D5" s="16">
        <v>4</v>
      </c>
      <c r="E5" s="19">
        <v>4</v>
      </c>
      <c r="F5" s="33" t="str">
        <f>IF(OR(G5="Keolis Pyrénées",G5="Lacoste",G5="ACTL",G5="Stap Evadour"),VLOOKUP(E5,'BDD Véhicule'!$A:$J,2,FALSE)," ")</f>
        <v xml:space="preserve"> </v>
      </c>
      <c r="G5" s="69" t="str">
        <f>IF(E5=""," - ",VLOOKUP(E5,'BDD Véhicule'!$A:$C,3,FALSE))</f>
        <v>KTLP</v>
      </c>
      <c r="H5" s="19"/>
      <c r="I5" s="70" t="str">
        <f t="shared" si="1"/>
        <v>EN LIGNE</v>
      </c>
      <c r="J5" s="71" t="s">
        <v>123</v>
      </c>
      <c r="K5" s="18" t="str">
        <f>IF(I5="SPARE"," - ",VLOOKUP(E5,'BDD Véhicule'!$A:$K,7,FALSE))</f>
        <v>Non</v>
      </c>
      <c r="L5" s="18"/>
      <c r="M5" s="9"/>
      <c r="N5" s="23"/>
      <c r="O5" s="43">
        <v>44774</v>
      </c>
      <c r="P5" s="48">
        <v>44774</v>
      </c>
    </row>
    <row r="6" spans="1:100" ht="12.75" customHeight="1" x14ac:dyDescent="0.25">
      <c r="A6" s="37" t="str">
        <f t="shared" si="0"/>
        <v>5KTLP</v>
      </c>
      <c r="B6" s="33" t="s">
        <v>124</v>
      </c>
      <c r="C6" s="33" t="s">
        <v>125</v>
      </c>
      <c r="D6" s="16">
        <v>5</v>
      </c>
      <c r="E6" s="19">
        <v>5</v>
      </c>
      <c r="F6" s="33" t="str">
        <f>IF(OR(G6="Keolis Pyrénées",G6="Lacoste",G6="ACTL",G6="Stap Evadour"),VLOOKUP(E6,'BDD Véhicule'!$A:$J,2,FALSE)," ")</f>
        <v xml:space="preserve"> </v>
      </c>
      <c r="G6" s="69" t="str">
        <f>IF(E6=""," - ",VLOOKUP(E6,'BDD Véhicule'!$A:$C,3,FALSE))</f>
        <v>KTLP</v>
      </c>
      <c r="H6" s="19"/>
      <c r="I6" s="70" t="str">
        <f t="shared" si="1"/>
        <v>EN LIGNE</v>
      </c>
      <c r="J6" s="71" t="s">
        <v>123</v>
      </c>
      <c r="K6" s="18" t="str">
        <f>IF(I6="SPARE"," - ",VLOOKUP(E6,'BDD Véhicule'!$A:$K,7,FALSE))</f>
        <v>Non</v>
      </c>
      <c r="L6" s="18"/>
      <c r="M6" s="9"/>
      <c r="N6" s="43">
        <v>45078</v>
      </c>
      <c r="O6" s="43">
        <v>44805</v>
      </c>
      <c r="P6" s="43">
        <v>44805</v>
      </c>
    </row>
    <row r="7" spans="1:100" s="40" customFormat="1" ht="12.6" customHeight="1" x14ac:dyDescent="0.25">
      <c r="A7" s="15" t="str">
        <f t="shared" si="0"/>
        <v>6KTLP</v>
      </c>
      <c r="B7" s="33" t="s">
        <v>193</v>
      </c>
      <c r="C7" s="33" t="s">
        <v>194</v>
      </c>
      <c r="D7" s="16">
        <v>6</v>
      </c>
      <c r="E7" s="19">
        <v>6</v>
      </c>
      <c r="F7" s="33" t="str">
        <f>IF(OR(G7="Keolis Pyrénées",G7="Lacoste",G7="ACTL",G7="Stap Evadour"),VLOOKUP(E7,'BDD Véhicule'!$A:$J,2,FALSE)," ")</f>
        <v xml:space="preserve"> </v>
      </c>
      <c r="G7" s="69" t="str">
        <f>IF(E7=""," - ",VLOOKUP(E7,'BDD Véhicule'!$A:$C,3,FALSE))</f>
        <v>KTLP</v>
      </c>
      <c r="H7" s="19"/>
      <c r="I7" s="70" t="str">
        <f t="shared" si="1"/>
        <v>EN LIGNE</v>
      </c>
      <c r="J7" s="71" t="s">
        <v>123</v>
      </c>
      <c r="K7" s="18" t="str">
        <f>IF(I7="SPARE"," - ",VLOOKUP(E7,'BDD Véhicule'!$A:$K,7,FALSE))</f>
        <v>Non</v>
      </c>
      <c r="L7" s="18"/>
      <c r="M7" s="9"/>
      <c r="N7" s="23"/>
      <c r="O7" s="43">
        <v>44774</v>
      </c>
      <c r="P7" s="43">
        <v>44774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53" customFormat="1" ht="12.6" customHeight="1" x14ac:dyDescent="0.25">
      <c r="A8" s="37" t="str">
        <f t="shared" si="0"/>
        <v>7KTLP</v>
      </c>
      <c r="B8" s="33" t="s">
        <v>171</v>
      </c>
      <c r="C8" s="33" t="s">
        <v>172</v>
      </c>
      <c r="D8" s="16">
        <v>7</v>
      </c>
      <c r="E8" s="19">
        <v>7</v>
      </c>
      <c r="F8" s="33" t="str">
        <f>IF(OR(G8="Keolis Pyrénées",G8="Lacoste",G8="ACTL",G8="Stap Evadour"),VLOOKUP(E8,'BDD Véhicule'!$A:$J,2,FALSE)," ")</f>
        <v xml:space="preserve"> </v>
      </c>
      <c r="G8" s="69" t="str">
        <f>IF(E8=""," - ",VLOOKUP(E8,'BDD Véhicule'!$A:$C,3,FALSE))</f>
        <v>KTLP</v>
      </c>
      <c r="H8" s="19"/>
      <c r="I8" s="70" t="str">
        <f t="shared" si="1"/>
        <v>EN LIGNE</v>
      </c>
      <c r="J8" s="71" t="s">
        <v>123</v>
      </c>
      <c r="K8" s="18" t="str">
        <f>IF(I8="SPARE"," - ",VLOOKUP(E8,'BDD Véhicule'!$A:$K,7,FALSE))</f>
        <v>Non</v>
      </c>
      <c r="L8" s="18"/>
      <c r="M8" s="9"/>
      <c r="N8" s="43">
        <v>45078</v>
      </c>
      <c r="O8" s="43">
        <v>44774</v>
      </c>
      <c r="P8" s="43">
        <v>44774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41" customFormat="1" ht="12.75" customHeight="1" x14ac:dyDescent="0.25">
      <c r="A9" s="37" t="str">
        <f t="shared" si="0"/>
        <v>8KTLP</v>
      </c>
      <c r="B9" s="33" t="s">
        <v>213</v>
      </c>
      <c r="C9" s="33" t="s">
        <v>214</v>
      </c>
      <c r="D9" s="38">
        <v>8</v>
      </c>
      <c r="E9" s="19">
        <v>8</v>
      </c>
      <c r="F9" s="33" t="str">
        <f>IF(OR(G9="Keolis Pyrénées",G9="Lacoste",G9="ACTL",G9="Stap Evadour"),VLOOKUP(E9,'BDD Véhicule'!$A:$J,2,FALSE)," ")</f>
        <v xml:space="preserve"> </v>
      </c>
      <c r="G9" s="69" t="str">
        <f>IF(E9=""," - ",VLOOKUP(E9,'BDD Véhicule'!$A:$C,3,FALSE))</f>
        <v>KTLP</v>
      </c>
      <c r="H9" s="45"/>
      <c r="I9" s="70" t="str">
        <f t="shared" si="1"/>
        <v>EN LIGNE</v>
      </c>
      <c r="J9" s="71" t="s">
        <v>123</v>
      </c>
      <c r="K9" s="18" t="str">
        <f>IF(I9="SPARE"," - ",VLOOKUP(E9,'BDD Véhicule'!$A:$K,7,FALSE))</f>
        <v>Non</v>
      </c>
      <c r="L9" s="18"/>
      <c r="M9" s="46"/>
      <c r="N9" s="23"/>
      <c r="O9" s="43">
        <v>44805</v>
      </c>
      <c r="P9" s="48">
        <v>44805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2.75" customHeight="1" x14ac:dyDescent="0.25">
      <c r="A10" s="37" t="str">
        <f t="shared" si="0"/>
        <v>9KTLP</v>
      </c>
      <c r="B10" s="33" t="s">
        <v>126</v>
      </c>
      <c r="C10" s="33" t="s">
        <v>127</v>
      </c>
      <c r="D10" s="16">
        <v>9</v>
      </c>
      <c r="E10" s="19">
        <v>9</v>
      </c>
      <c r="F10" s="33" t="str">
        <f>IF(OR(G10="Keolis Pyrénées",G10="Lacoste",G10="ACTL",G10="Stap Evadour"),VLOOKUP(E10,'BDD Véhicule'!$A:$J,2,FALSE)," ")</f>
        <v xml:space="preserve"> </v>
      </c>
      <c r="G10" s="69" t="str">
        <f>IF(E10=""," - ",VLOOKUP(E10,'BDD Véhicule'!$A:$C,3,FALSE))</f>
        <v>KTLP</v>
      </c>
      <c r="H10" s="19"/>
      <c r="I10" s="70" t="str">
        <f t="shared" si="1"/>
        <v>EN LIGNE</v>
      </c>
      <c r="J10" s="71" t="s">
        <v>123</v>
      </c>
      <c r="K10" s="18" t="str">
        <f>IF(I10="SPARE"," - ",VLOOKUP(E10,'BDD Véhicule'!$A:$K,7,FALSE))</f>
        <v>Non</v>
      </c>
      <c r="L10" s="18"/>
      <c r="M10" s="9"/>
      <c r="N10" s="43">
        <v>44986</v>
      </c>
      <c r="O10" s="43">
        <v>44774</v>
      </c>
      <c r="P10" s="48">
        <v>44774</v>
      </c>
    </row>
    <row r="11" spans="1:100" ht="12.75" customHeight="1" x14ac:dyDescent="0.25">
      <c r="A11" s="37" t="str">
        <f t="shared" si="0"/>
        <v>10KTLP</v>
      </c>
      <c r="B11" s="33" t="s">
        <v>154</v>
      </c>
      <c r="C11" s="33" t="s">
        <v>155</v>
      </c>
      <c r="D11" s="16">
        <v>10</v>
      </c>
      <c r="E11" s="19">
        <v>10</v>
      </c>
      <c r="F11" s="33" t="str">
        <f>IF(OR(G11="Keolis Pyrénées",G11="Lacoste",G11="ACTL",G11="Stap Evadour"),VLOOKUP(E11,'BDD Véhicule'!$A:$J,2,FALSE)," ")</f>
        <v xml:space="preserve"> </v>
      </c>
      <c r="G11" s="69" t="str">
        <f>IF(E11=""," - ",VLOOKUP(E11,'BDD Véhicule'!$A:$C,3,FALSE))</f>
        <v>KTLP</v>
      </c>
      <c r="H11" s="19"/>
      <c r="I11" s="70" t="str">
        <f t="shared" si="1"/>
        <v>EN LIGNE</v>
      </c>
      <c r="J11" s="71" t="s">
        <v>123</v>
      </c>
      <c r="K11" s="18" t="str">
        <f>IF(I11="SPARE"," - ",VLOOKUP(E11,'BDD Véhicule'!$A:$K,7,FALSE))</f>
        <v>Non</v>
      </c>
      <c r="L11" s="18"/>
      <c r="M11" s="9"/>
      <c r="N11" s="43">
        <v>44986</v>
      </c>
      <c r="O11" s="43">
        <v>44805</v>
      </c>
      <c r="P11" s="43">
        <v>44805</v>
      </c>
    </row>
    <row r="12" spans="1:100" ht="12.75" customHeight="1" x14ac:dyDescent="0.25">
      <c r="A12" s="15" t="str">
        <f t="shared" si="0"/>
        <v>11KTLP</v>
      </c>
      <c r="B12" s="33" t="s">
        <v>271</v>
      </c>
      <c r="C12" s="33" t="s">
        <v>275</v>
      </c>
      <c r="D12" s="33">
        <v>11</v>
      </c>
      <c r="E12" s="19">
        <v>11</v>
      </c>
      <c r="F12" s="33" t="str">
        <f>IF(OR(G12="Keolis Pyrénées",G12="Lacoste",G12="ACTL",G12="Stap Evadour"),VLOOKUP(E12,'BDD Véhicule'!$A:$J,2,FALSE)," ")</f>
        <v xml:space="preserve"> </v>
      </c>
      <c r="G12" s="69" t="str">
        <f>IF(E12=""," - ",VLOOKUP(E12,'BDD Véhicule'!$A:$C,3,FALSE))</f>
        <v>KTLP</v>
      </c>
      <c r="H12" s="19"/>
      <c r="I12" s="70" t="str">
        <f t="shared" si="1"/>
        <v>EN LIGNE</v>
      </c>
      <c r="J12" s="71" t="s">
        <v>123</v>
      </c>
      <c r="K12" s="18" t="str">
        <f>IF(I12="SPARE"," - ",VLOOKUP(E12,'BDD Véhicule'!$A:$K,7,FALSE))</f>
        <v>Non</v>
      </c>
      <c r="L12" s="18"/>
      <c r="M12" s="9"/>
      <c r="N12" s="43">
        <v>44986</v>
      </c>
      <c r="O12" s="43">
        <v>44805</v>
      </c>
      <c r="P12" s="48">
        <v>44805</v>
      </c>
    </row>
    <row r="13" spans="1:100" ht="12.6" customHeight="1" x14ac:dyDescent="0.25">
      <c r="A13" s="37" t="str">
        <f t="shared" si="0"/>
        <v>12KTLP</v>
      </c>
      <c r="B13" s="33" t="s">
        <v>189</v>
      </c>
      <c r="C13" s="33" t="s">
        <v>190</v>
      </c>
      <c r="D13" s="16">
        <v>12</v>
      </c>
      <c r="E13" s="19">
        <v>12</v>
      </c>
      <c r="F13" s="33" t="str">
        <f>IF(OR(G13="Keolis Pyrénées",G13="Lacoste",G13="ACTL",G13="Stap Evadour"),VLOOKUP(E13,'BDD Véhicule'!$A:$J,2,FALSE)," ")</f>
        <v xml:space="preserve"> </v>
      </c>
      <c r="G13" s="69" t="str">
        <f>IF(E13=""," - ",VLOOKUP(E13,'BDD Véhicule'!$A:$C,3,FALSE))</f>
        <v>KTLP</v>
      </c>
      <c r="H13" s="19"/>
      <c r="I13" s="70" t="str">
        <f t="shared" si="1"/>
        <v>EN LIGNE</v>
      </c>
      <c r="J13" s="71" t="s">
        <v>123</v>
      </c>
      <c r="K13" s="18" t="str">
        <f>IF(I13="SPARE"," - ",VLOOKUP(E13,'BDD Véhicule'!$A:$K,7,FALSE))</f>
        <v>Non</v>
      </c>
      <c r="L13" s="18"/>
      <c r="M13" s="9"/>
      <c r="N13" s="43">
        <v>44986</v>
      </c>
      <c r="O13" s="43">
        <v>44774</v>
      </c>
      <c r="P13" s="43">
        <v>44774</v>
      </c>
    </row>
    <row r="14" spans="1:100" ht="12.75" customHeight="1" x14ac:dyDescent="0.25">
      <c r="A14" s="37" t="str">
        <f t="shared" si="0"/>
        <v>13KTLP</v>
      </c>
      <c r="B14" s="33" t="s">
        <v>198</v>
      </c>
      <c r="C14" s="33" t="s">
        <v>197</v>
      </c>
      <c r="D14" s="16">
        <v>13</v>
      </c>
      <c r="E14" s="19">
        <v>13</v>
      </c>
      <c r="F14" s="33" t="str">
        <f>IF(OR(G14="Keolis Pyrénées",G14="Lacoste",G14="ACTL",G14="Stap Evadour"),VLOOKUP(E14,'BDD Véhicule'!$A:$J,2,FALSE)," ")</f>
        <v xml:space="preserve"> </v>
      </c>
      <c r="G14" s="69" t="str">
        <f>IF(E14=""," - ",VLOOKUP(E14,'BDD Véhicule'!$A:$C,3,FALSE))</f>
        <v>KTLP</v>
      </c>
      <c r="H14" s="19"/>
      <c r="I14" s="70" t="str">
        <f t="shared" si="1"/>
        <v>EN LIGNE</v>
      </c>
      <c r="J14" s="71" t="s">
        <v>123</v>
      </c>
      <c r="K14" s="18" t="str">
        <f>IF(I14="SPARE"," - ",VLOOKUP(E14,'BDD Véhicule'!$A:$K,7,FALSE))</f>
        <v>Oui</v>
      </c>
      <c r="L14" s="18"/>
      <c r="M14" s="9"/>
      <c r="N14" s="43">
        <v>44805</v>
      </c>
      <c r="O14" s="43">
        <v>44774</v>
      </c>
      <c r="P14" s="48">
        <v>44774</v>
      </c>
    </row>
    <row r="15" spans="1:100" ht="12.6" customHeight="1" x14ac:dyDescent="0.25">
      <c r="A15" s="37" t="str">
        <f t="shared" si="0"/>
        <v>14KTLP</v>
      </c>
      <c r="B15" s="33" t="s">
        <v>158</v>
      </c>
      <c r="C15" s="33" t="s">
        <v>159</v>
      </c>
      <c r="D15" s="16">
        <v>14</v>
      </c>
      <c r="E15" s="19">
        <v>14</v>
      </c>
      <c r="F15" s="33" t="str">
        <f>IF(OR(G15="Keolis Pyrénées",G15="Lacoste",G15="ACTL",G15="Stap Evadour"),VLOOKUP(E15,'BDD Véhicule'!$A:$J,2,FALSE)," ")</f>
        <v xml:space="preserve"> </v>
      </c>
      <c r="G15" s="69" t="str">
        <f>IF(E15=""," - ",VLOOKUP(E15,'BDD Véhicule'!$A:$C,3,FALSE))</f>
        <v>KTLP</v>
      </c>
      <c r="H15" s="19"/>
      <c r="I15" s="70" t="str">
        <f t="shared" si="1"/>
        <v>EN LIGNE</v>
      </c>
      <c r="J15" s="71" t="s">
        <v>123</v>
      </c>
      <c r="K15" s="18" t="str">
        <f>IF(I15="SPARE"," - ",VLOOKUP(E15,'BDD Véhicule'!$A:$K,7,FALSE))</f>
        <v>Oui</v>
      </c>
      <c r="L15" s="18"/>
      <c r="M15" s="9"/>
      <c r="N15" s="23"/>
      <c r="O15" s="43">
        <v>44805</v>
      </c>
      <c r="P15" s="48">
        <v>44805</v>
      </c>
    </row>
    <row r="16" spans="1:100" ht="12.75" customHeight="1" x14ac:dyDescent="0.25">
      <c r="A16" s="37" t="str">
        <f t="shared" si="0"/>
        <v>15KTLP</v>
      </c>
      <c r="B16" s="33" t="s">
        <v>132</v>
      </c>
      <c r="C16" s="33" t="s">
        <v>133</v>
      </c>
      <c r="D16" s="16">
        <v>15</v>
      </c>
      <c r="E16" s="19">
        <v>15</v>
      </c>
      <c r="F16" s="33" t="str">
        <f>IF(OR(G16="Keolis Pyrénées",G16="Lacoste",G16="ACTL",G16="Stap Evadour"),VLOOKUP(E16,'BDD Véhicule'!$A:$J,2,FALSE)," ")</f>
        <v xml:space="preserve"> </v>
      </c>
      <c r="G16" s="69" t="str">
        <f>IF(E16=""," - ",VLOOKUP(E16,'BDD Véhicule'!$A:$C,3,FALSE))</f>
        <v>KTLP</v>
      </c>
      <c r="H16" s="19"/>
      <c r="I16" s="70" t="str">
        <f t="shared" si="1"/>
        <v>EN LIGNE</v>
      </c>
      <c r="J16" s="71" t="s">
        <v>123</v>
      </c>
      <c r="K16" s="18" t="str">
        <f>IF(I16="SPARE"," - ",VLOOKUP(E16,'BDD Véhicule'!$A:$K,7,FALSE))</f>
        <v>Oui</v>
      </c>
      <c r="L16" s="18"/>
      <c r="M16" s="39"/>
      <c r="N16" s="54">
        <v>44805</v>
      </c>
      <c r="O16" s="54">
        <v>44805</v>
      </c>
      <c r="P16" s="49">
        <v>44805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</row>
    <row r="17" spans="1:100" ht="12.75" customHeight="1" x14ac:dyDescent="0.25">
      <c r="A17" s="37" t="str">
        <f t="shared" si="0"/>
        <v>16KTLP</v>
      </c>
      <c r="B17" s="33" t="s">
        <v>128</v>
      </c>
      <c r="C17" s="33" t="s">
        <v>129</v>
      </c>
      <c r="D17" s="16">
        <v>16</v>
      </c>
      <c r="E17" s="19">
        <v>16</v>
      </c>
      <c r="F17" s="33" t="str">
        <f>IF(OR(G17="Keolis Pyrénées",G17="Lacoste",G17="ACTL",G17="Stap Evadour"),VLOOKUP(E17,'BDD Véhicule'!$A:$J,2,FALSE)," ")</f>
        <v xml:space="preserve"> </v>
      </c>
      <c r="G17" s="69" t="str">
        <f>IF(E17=""," - ",VLOOKUP(E17,'BDD Véhicule'!$A:$C,3,FALSE))</f>
        <v>KTLP</v>
      </c>
      <c r="H17" s="19"/>
      <c r="I17" s="70" t="str">
        <f t="shared" si="1"/>
        <v>EN LIGNE</v>
      </c>
      <c r="J17" s="71" t="s">
        <v>123</v>
      </c>
      <c r="K17" s="18" t="str">
        <f>IF(I17="SPARE"," - ",VLOOKUP(E17,'BDD Véhicule'!$A:$K,7,FALSE))</f>
        <v>Non</v>
      </c>
      <c r="L17" s="18"/>
      <c r="M17" s="9" t="s">
        <v>480</v>
      </c>
      <c r="N17" s="43">
        <v>44835</v>
      </c>
      <c r="O17" s="43">
        <v>44805</v>
      </c>
      <c r="P17" s="48">
        <v>44805</v>
      </c>
    </row>
    <row r="18" spans="1:100" s="41" customFormat="1" ht="12.75" customHeight="1" x14ac:dyDescent="0.25">
      <c r="A18" s="15" t="str">
        <f t="shared" si="0"/>
        <v>17KTLP</v>
      </c>
      <c r="B18" s="33" t="s">
        <v>146</v>
      </c>
      <c r="C18" s="23" t="s">
        <v>147</v>
      </c>
      <c r="D18" s="16">
        <v>17</v>
      </c>
      <c r="E18" s="19">
        <v>17</v>
      </c>
      <c r="F18" s="33" t="str">
        <f>IF(OR(G18="Keolis Pyrénées",G18="Lacoste",G18="ACTL",G18="Stap Evadour"),VLOOKUP(E18,'BDD Véhicule'!$A:$J,2,FALSE)," ")</f>
        <v xml:space="preserve"> </v>
      </c>
      <c r="G18" s="69" t="str">
        <f>IF(E18=""," - ",VLOOKUP(E18,'BDD Véhicule'!$A:$C,3,FALSE))</f>
        <v>KTLP</v>
      </c>
      <c r="H18" s="19"/>
      <c r="I18" s="70" t="str">
        <f t="shared" si="1"/>
        <v>EN LIGNE</v>
      </c>
      <c r="J18" s="71" t="s">
        <v>123</v>
      </c>
      <c r="K18" s="18" t="str">
        <f>IF(I18="SPARE"," - ",VLOOKUP(E18,'BDD Véhicule'!$A:$K,7,FALSE))</f>
        <v>Non</v>
      </c>
      <c r="L18" s="18"/>
      <c r="M18" s="39" t="s">
        <v>481</v>
      </c>
      <c r="N18" s="23"/>
      <c r="O18" s="43">
        <v>44774</v>
      </c>
      <c r="P18" s="43">
        <v>44774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12.75" customHeight="1" x14ac:dyDescent="0.25">
      <c r="A19" s="37" t="str">
        <f t="shared" si="0"/>
        <v>18KTLP</v>
      </c>
      <c r="B19" s="33" t="s">
        <v>245</v>
      </c>
      <c r="C19" s="33" t="s">
        <v>246</v>
      </c>
      <c r="D19" s="33">
        <v>18</v>
      </c>
      <c r="E19" s="19">
        <v>18</v>
      </c>
      <c r="F19" s="33" t="str">
        <f>IF(OR(G19="Keolis Pyrénées",G19="Lacoste",G19="ACTL",G19="Stap Evadour"),VLOOKUP(E19,'BDD Véhicule'!$A:$J,2,FALSE)," ")</f>
        <v xml:space="preserve"> </v>
      </c>
      <c r="G19" s="69" t="str">
        <f>IF(E19=""," - ",VLOOKUP(E19,'BDD Véhicule'!$A:$C,3,FALSE))</f>
        <v>KTLP</v>
      </c>
      <c r="H19" s="31"/>
      <c r="I19" s="70" t="str">
        <f t="shared" si="1"/>
        <v>EN LIGNE</v>
      </c>
      <c r="J19" s="71" t="s">
        <v>123</v>
      </c>
      <c r="K19" s="18" t="str">
        <f>IF(I19="SPARE"," - ",VLOOKUP(E19,'BDD Véhicule'!$A:$K,7,FALSE))</f>
        <v>Non</v>
      </c>
      <c r="L19" s="18"/>
      <c r="M19" s="9"/>
      <c r="N19" s="23"/>
      <c r="O19" s="43">
        <v>44774</v>
      </c>
      <c r="P19" s="48">
        <v>44774</v>
      </c>
    </row>
    <row r="20" spans="1:100" ht="12.75" customHeight="1" x14ac:dyDescent="0.25">
      <c r="A20" s="15" t="str">
        <f t="shared" si="0"/>
        <v>19KTLP</v>
      </c>
      <c r="B20" s="24" t="s">
        <v>231</v>
      </c>
      <c r="C20" s="24" t="s">
        <v>232</v>
      </c>
      <c r="D20" s="31">
        <v>19</v>
      </c>
      <c r="E20" s="31">
        <v>19</v>
      </c>
      <c r="F20" s="33" t="str">
        <f>IF(OR(G20="Keolis Pyrénées",G20="Lacoste",G20="ACTL",G20="Stap Evadour"),VLOOKUP(E20,'BDD Véhicule'!$A:$J,2,FALSE)," ")</f>
        <v xml:space="preserve"> </v>
      </c>
      <c r="G20" s="69" t="str">
        <f>IF(E20=""," - ",VLOOKUP(E20,'BDD Véhicule'!$A:$C,3,FALSE))</f>
        <v>KTLP</v>
      </c>
      <c r="H20" s="19"/>
      <c r="I20" s="70" t="str">
        <f t="shared" si="1"/>
        <v>EN LIGNE</v>
      </c>
      <c r="J20" s="71" t="s">
        <v>123</v>
      </c>
      <c r="K20" s="18" t="str">
        <f>IF(I20="SPARE"," - ",VLOOKUP(E20,'BDD Véhicule'!$A:$K,7,FALSE))</f>
        <v>Non</v>
      </c>
      <c r="L20" s="18"/>
      <c r="M20" s="9" t="s">
        <v>296</v>
      </c>
      <c r="N20" s="23"/>
      <c r="O20" s="43">
        <v>44774</v>
      </c>
      <c r="P20" s="43">
        <v>44774</v>
      </c>
    </row>
    <row r="21" spans="1:100" ht="12.75" customHeight="1" x14ac:dyDescent="0.25">
      <c r="A21" s="37" t="str">
        <f t="shared" si="0"/>
        <v>20KTLP</v>
      </c>
      <c r="B21" s="33" t="s">
        <v>169</v>
      </c>
      <c r="C21" s="33" t="s">
        <v>170</v>
      </c>
      <c r="D21" s="16">
        <v>20</v>
      </c>
      <c r="E21" s="19">
        <v>20</v>
      </c>
      <c r="F21" s="33" t="str">
        <f>IF(OR(G21="Keolis Pyrénées",G21="Lacoste",G21="ACTL",G21="Stap Evadour"),VLOOKUP(E21,'BDD Véhicule'!$A:$J,2,FALSE)," ")</f>
        <v xml:space="preserve"> </v>
      </c>
      <c r="G21" s="69" t="str">
        <f>IF(E21=""," - ",VLOOKUP(E21,'BDD Véhicule'!$A:$C,3,FALSE))</f>
        <v>KTLP</v>
      </c>
      <c r="H21" s="19"/>
      <c r="I21" s="70" t="str">
        <f t="shared" si="1"/>
        <v>EN LIGNE</v>
      </c>
      <c r="J21" s="71" t="s">
        <v>123</v>
      </c>
      <c r="K21" s="18" t="str">
        <f>IF(I21="SPARE"," - ",VLOOKUP(E21,'BDD Véhicule'!$A:$K,7,FALSE))</f>
        <v>Non</v>
      </c>
      <c r="L21" s="18"/>
      <c r="M21" s="9" t="s">
        <v>460</v>
      </c>
      <c r="N21" s="23"/>
      <c r="O21" s="43">
        <v>44805</v>
      </c>
      <c r="P21" s="48">
        <v>44805</v>
      </c>
    </row>
    <row r="22" spans="1:100" ht="12.75" customHeight="1" x14ac:dyDescent="0.25">
      <c r="A22" s="37" t="str">
        <f t="shared" si="0"/>
        <v>56ACTL</v>
      </c>
      <c r="B22" s="33" t="s">
        <v>217</v>
      </c>
      <c r="C22" s="33" t="s">
        <v>218</v>
      </c>
      <c r="D22" s="16">
        <v>36</v>
      </c>
      <c r="E22" s="19">
        <v>56</v>
      </c>
      <c r="F22" s="33">
        <f>IF(OR(G22="Keolis Pyrénées",G22="Lacoste",G22="ACTL",G22="Stap Evadour"),VLOOKUP(E22,'BDD Véhicule'!$A:$J,2,FALSE)," ")</f>
        <v>36</v>
      </c>
      <c r="G22" s="69" t="str">
        <f>IF(E22=""," - ",VLOOKUP(E22,'BDD Véhicule'!$A:$C,3,FALSE))</f>
        <v>ACTL</v>
      </c>
      <c r="H22" s="19"/>
      <c r="I22" s="70" t="str">
        <f t="shared" si="1"/>
        <v>EN LIGNE</v>
      </c>
      <c r="J22" s="71" t="s">
        <v>123</v>
      </c>
      <c r="K22" s="18" t="str">
        <f>IF(I22="SPARE"," - ",VLOOKUP(E22,'BDD Véhicule'!$A:$K,7,FALSE))</f>
        <v>Non</v>
      </c>
      <c r="L22" s="18"/>
      <c r="M22" s="9"/>
      <c r="N22" s="23"/>
      <c r="O22" s="43">
        <v>44805</v>
      </c>
      <c r="P22" s="48">
        <v>44835</v>
      </c>
    </row>
    <row r="23" spans="1:100" ht="12.75" customHeight="1" x14ac:dyDescent="0.25">
      <c r="A23" s="37" t="str">
        <f t="shared" si="0"/>
        <v>37ACTL</v>
      </c>
      <c r="B23" s="33" t="s">
        <v>209</v>
      </c>
      <c r="C23" s="33" t="s">
        <v>210</v>
      </c>
      <c r="D23" s="16">
        <v>37</v>
      </c>
      <c r="E23" s="19">
        <v>37</v>
      </c>
      <c r="F23" s="33">
        <f>IF(OR(G23="Keolis Pyrénées",G23="Lacoste",G23="ACTL",G23="Stap Evadour"),VLOOKUP(E23,'BDD Véhicule'!$A:$J,2,FALSE)," ")</f>
        <v>37</v>
      </c>
      <c r="G23" s="69" t="str">
        <f>IF(E23=""," - ",VLOOKUP(E23,'BDD Véhicule'!$A:$C,3,FALSE))</f>
        <v>ACTL</v>
      </c>
      <c r="H23" s="19"/>
      <c r="I23" s="70" t="str">
        <f t="shared" si="1"/>
        <v>EN LIGNE</v>
      </c>
      <c r="J23" s="71" t="s">
        <v>123</v>
      </c>
      <c r="K23" s="18" t="str">
        <f>IF(I23="SPARE"," - ",VLOOKUP(E23,'BDD Véhicule'!$A:$K,7,FALSE))</f>
        <v>Non</v>
      </c>
      <c r="L23" s="18"/>
      <c r="M23" s="9"/>
      <c r="N23" s="43">
        <v>45047</v>
      </c>
      <c r="O23" s="43">
        <v>44774</v>
      </c>
      <c r="P23" s="43">
        <v>44774</v>
      </c>
    </row>
    <row r="24" spans="1:100" ht="12.75" customHeight="1" x14ac:dyDescent="0.25">
      <c r="A24" s="37" t="str">
        <f t="shared" si="0"/>
        <v>40ACTL</v>
      </c>
      <c r="B24" s="33" t="s">
        <v>166</v>
      </c>
      <c r="C24" s="33" t="s">
        <v>255</v>
      </c>
      <c r="D24" s="16">
        <v>40</v>
      </c>
      <c r="E24" s="19">
        <v>40</v>
      </c>
      <c r="F24" s="33">
        <f>IF(OR(G24="Keolis Pyrénées",G24="Lacoste",G24="ACTL",G24="Stap Evadour"),VLOOKUP(E24,'BDD Véhicule'!$A:$J,2,FALSE)," ")</f>
        <v>35</v>
      </c>
      <c r="G24" s="69" t="str">
        <f>IF(E24=""," - ",VLOOKUP(E24,'BDD Véhicule'!$A:$C,3,FALSE))</f>
        <v>ACTL</v>
      </c>
      <c r="H24" s="19"/>
      <c r="I24" s="70" t="str">
        <f t="shared" si="1"/>
        <v>EN LIGNE</v>
      </c>
      <c r="J24" s="71" t="s">
        <v>123</v>
      </c>
      <c r="K24" s="18" t="str">
        <f>IF(I24="SPARE"," - ",VLOOKUP(E24,'BDD Véhicule'!$A:$K,7,FALSE))</f>
        <v>Non</v>
      </c>
      <c r="L24" s="18"/>
      <c r="M24" s="9"/>
      <c r="N24" s="23"/>
      <c r="O24" s="43">
        <v>44805</v>
      </c>
      <c r="P24" s="23" t="s">
        <v>429</v>
      </c>
    </row>
    <row r="25" spans="1:100" ht="12.75" customHeight="1" x14ac:dyDescent="0.25">
      <c r="A25" s="37" t="str">
        <f t="shared" si="0"/>
        <v>41ACTL</v>
      </c>
      <c r="B25" s="33" t="s">
        <v>144</v>
      </c>
      <c r="C25" s="33" t="s">
        <v>145</v>
      </c>
      <c r="D25" s="16">
        <v>41</v>
      </c>
      <c r="E25" s="19">
        <v>41</v>
      </c>
      <c r="F25" s="33">
        <f>IF(OR(G25="Keolis Pyrénées",G25="Lacoste",G25="ACTL",G25="Stap Evadour"),VLOOKUP(E25,'BDD Véhicule'!$A:$J,2,FALSE)," ")</f>
        <v>28</v>
      </c>
      <c r="G25" s="69" t="str">
        <f>IF(E25=""," - ",VLOOKUP(E25,'BDD Véhicule'!$A:$C,3,FALSE))</f>
        <v>ACTL</v>
      </c>
      <c r="H25" s="19"/>
      <c r="I25" s="70" t="str">
        <f t="shared" si="1"/>
        <v>EN LIGNE</v>
      </c>
      <c r="J25" s="71" t="s">
        <v>123</v>
      </c>
      <c r="K25" s="18" t="str">
        <f>IF(I25="SPARE"," - ",VLOOKUP(E25,'BDD Véhicule'!$A:$K,7,FALSE))</f>
        <v>Non</v>
      </c>
      <c r="L25" s="18"/>
      <c r="M25" s="9"/>
      <c r="N25" s="23"/>
      <c r="O25" s="43">
        <v>44805</v>
      </c>
      <c r="P25" s="94" t="s">
        <v>429</v>
      </c>
    </row>
    <row r="26" spans="1:100" ht="12.75" customHeight="1" x14ac:dyDescent="0.25">
      <c r="A26" s="15" t="str">
        <f t="shared" si="0"/>
        <v>42ACTL</v>
      </c>
      <c r="B26" s="33" t="s">
        <v>130</v>
      </c>
      <c r="C26" s="23" t="s">
        <v>131</v>
      </c>
      <c r="D26" s="16">
        <v>42</v>
      </c>
      <c r="E26" s="19">
        <v>42</v>
      </c>
      <c r="F26" s="33">
        <f>IF(OR(G26="Keolis Pyrénées",G26="Lacoste",G26="ACTL",G26="Stap Evadour"),VLOOKUP(E26,'BDD Véhicule'!$A:$J,2,FALSE)," ")</f>
        <v>29</v>
      </c>
      <c r="G26" s="69" t="str">
        <f>IF(E26=""," - ",VLOOKUP(E26,'BDD Véhicule'!$A:$C,3,FALSE))</f>
        <v>ACTL</v>
      </c>
      <c r="H26" s="19"/>
      <c r="I26" s="70" t="str">
        <f t="shared" si="1"/>
        <v>EN LIGNE</v>
      </c>
      <c r="J26" s="71" t="s">
        <v>123</v>
      </c>
      <c r="K26" s="18" t="str">
        <f>IF(I26="SPARE"," - ",VLOOKUP(E26,'BDD Véhicule'!$A:$K,7,FALSE))</f>
        <v>Non</v>
      </c>
      <c r="L26" s="18"/>
      <c r="M26" s="9"/>
      <c r="N26" s="23"/>
      <c r="O26" s="44">
        <v>44774</v>
      </c>
      <c r="P26" s="50">
        <v>44774</v>
      </c>
    </row>
    <row r="27" spans="1:100" ht="12.75" customHeight="1" x14ac:dyDescent="0.25">
      <c r="A27" s="37" t="str">
        <f t="shared" si="0"/>
        <v>55Lacoste</v>
      </c>
      <c r="B27" s="33" t="s">
        <v>162</v>
      </c>
      <c r="C27" s="33" t="s">
        <v>163</v>
      </c>
      <c r="D27" s="16">
        <v>55</v>
      </c>
      <c r="E27" s="19">
        <v>55</v>
      </c>
      <c r="F27" s="33">
        <f>IF(OR(G27="Keolis Pyrénées",G27="Lacoste",G27="ACTL",G27="Stap Evadour"),VLOOKUP(E27,'BDD Véhicule'!$A:$J,2,FALSE)," ")</f>
        <v>55</v>
      </c>
      <c r="G27" s="69" t="str">
        <f>IF(E27=""," - ",VLOOKUP(E27,'BDD Véhicule'!$A:$C,3,FALSE))</f>
        <v>Lacoste</v>
      </c>
      <c r="H27" s="19"/>
      <c r="I27" s="70" t="str">
        <f t="shared" si="1"/>
        <v>EN LIGNE</v>
      </c>
      <c r="J27" s="71" t="s">
        <v>123</v>
      </c>
      <c r="K27" s="18" t="str">
        <f>IF(I27="SPARE"," - ",VLOOKUP(E27,'BDD Véhicule'!$A:$K,7,FALSE))</f>
        <v>oui</v>
      </c>
      <c r="L27" s="18"/>
      <c r="M27" s="9"/>
      <c r="N27" s="43">
        <v>44986</v>
      </c>
      <c r="O27" s="43">
        <v>44774</v>
      </c>
      <c r="P27" s="48">
        <v>44774</v>
      </c>
    </row>
    <row r="28" spans="1:100" ht="12.75" customHeight="1" x14ac:dyDescent="0.25">
      <c r="A28" s="37" t="str">
        <f t="shared" si="0"/>
        <v>62Lacoste</v>
      </c>
      <c r="B28" s="33" t="s">
        <v>221</v>
      </c>
      <c r="C28" s="33" t="s">
        <v>222</v>
      </c>
      <c r="D28" s="51">
        <v>57</v>
      </c>
      <c r="E28" s="19">
        <v>62</v>
      </c>
      <c r="F28" s="33">
        <f>IF(OR(G28="Keolis Pyrénées",G28="Lacoste",G28="ACTL",G28="Stap Evadour"),VLOOKUP(E28,'BDD Véhicule'!$A:$J,2,FALSE)," ")</f>
        <v>62</v>
      </c>
      <c r="G28" s="69" t="str">
        <f>IF(E28=""," - ",VLOOKUP(E28,'BDD Véhicule'!$A:$C,3,FALSE))</f>
        <v>Lacoste</v>
      </c>
      <c r="H28" s="19"/>
      <c r="I28" s="70" t="str">
        <f t="shared" si="1"/>
        <v>EN LIGNE</v>
      </c>
      <c r="J28" s="71" t="s">
        <v>123</v>
      </c>
      <c r="K28" s="18" t="str">
        <f>IF(I28="SPARE"," - ",VLOOKUP(E28,'BDD Véhicule'!$A:$K,7,FALSE))</f>
        <v>Non</v>
      </c>
      <c r="L28" s="18"/>
      <c r="M28" s="9"/>
      <c r="N28" s="23"/>
      <c r="O28" s="43">
        <v>44805</v>
      </c>
      <c r="P28" s="48">
        <v>44805</v>
      </c>
    </row>
    <row r="29" spans="1:100" ht="12.75" customHeight="1" x14ac:dyDescent="0.25">
      <c r="A29" s="37" t="str">
        <f t="shared" si="0"/>
        <v>58KTLP</v>
      </c>
      <c r="B29" s="33" t="s">
        <v>225</v>
      </c>
      <c r="C29" s="33" t="s">
        <v>226</v>
      </c>
      <c r="D29" s="38">
        <v>58</v>
      </c>
      <c r="E29" s="19">
        <v>58</v>
      </c>
      <c r="F29" s="33" t="str">
        <f>IF(OR(G29="Keolis Pyrénées",G29="Lacoste",G29="ACTL",G29="Stap Evadour"),VLOOKUP(E29,'BDD Véhicule'!$A:$J,2,FALSE)," ")</f>
        <v xml:space="preserve"> </v>
      </c>
      <c r="G29" s="69" t="str">
        <f>IF(E29=""," - ",VLOOKUP(E29,'BDD Véhicule'!$A:$C,3,FALSE))</f>
        <v>KTLP</v>
      </c>
      <c r="H29" s="19"/>
      <c r="I29" s="70" t="str">
        <f t="shared" si="1"/>
        <v>EN LIGNE</v>
      </c>
      <c r="J29" s="71" t="s">
        <v>123</v>
      </c>
      <c r="K29" s="18" t="str">
        <f>IF(I29="SPARE"," - ",VLOOKUP(E29,'BDD Véhicule'!$A:$K,7,FALSE))</f>
        <v>Oui</v>
      </c>
      <c r="L29" s="18"/>
      <c r="M29" s="9"/>
      <c r="N29" s="43">
        <v>45047</v>
      </c>
      <c r="O29" s="43">
        <v>44805</v>
      </c>
      <c r="P29" s="94" t="s">
        <v>429</v>
      </c>
    </row>
    <row r="30" spans="1:100" ht="12.75" customHeight="1" x14ac:dyDescent="0.25">
      <c r="A30" s="37" t="str">
        <f t="shared" si="0"/>
        <v>61Keolis Pyrénées</v>
      </c>
      <c r="B30" s="33" t="s">
        <v>239</v>
      </c>
      <c r="C30" s="33" t="s">
        <v>240</v>
      </c>
      <c r="D30" s="33">
        <v>61</v>
      </c>
      <c r="E30" s="19">
        <v>61</v>
      </c>
      <c r="F30" s="33">
        <f>IF(OR(G30="Keolis Pyrénées",G30="Lacoste",G30="ACTL",G30="Stap Evadour"),VLOOKUP(E30,'BDD Véhicule'!$A:$J,2,FALSE)," ")</f>
        <v>61</v>
      </c>
      <c r="G30" s="69" t="str">
        <f>IF(E30=""," - ",VLOOKUP(E30,'BDD Véhicule'!$A:$C,3,FALSE))</f>
        <v>Keolis Pyrénées</v>
      </c>
      <c r="H30" s="19"/>
      <c r="I30" s="70" t="str">
        <f t="shared" si="1"/>
        <v>EN LIGNE</v>
      </c>
      <c r="J30" s="71" t="s">
        <v>123</v>
      </c>
      <c r="K30" s="18" t="str">
        <f>IF(I30="SPARE"," - ",VLOOKUP(E30,'BDD Véhicule'!$A:$K,7,FALSE))</f>
        <v>oui</v>
      </c>
      <c r="L30" s="18"/>
      <c r="M30" s="9"/>
      <c r="N30" s="43">
        <v>44805</v>
      </c>
      <c r="O30" s="43">
        <v>44774</v>
      </c>
      <c r="P30" s="43">
        <v>44774</v>
      </c>
    </row>
    <row r="31" spans="1:100" ht="12.75" customHeight="1" x14ac:dyDescent="0.25">
      <c r="A31" s="37" t="str">
        <f t="shared" si="0"/>
        <v>63Keolis Pyrénées</v>
      </c>
      <c r="B31" s="33" t="s">
        <v>229</v>
      </c>
      <c r="C31" s="33" t="s">
        <v>230</v>
      </c>
      <c r="D31" s="51">
        <v>63</v>
      </c>
      <c r="E31" s="19">
        <v>63</v>
      </c>
      <c r="F31" s="33">
        <f>IF(OR(G31="Keolis Pyrénées",G31="Lacoste",G31="ACTL",G31="Stap Evadour"),VLOOKUP(E31,'BDD Véhicule'!$A:$J,2,FALSE)," ")</f>
        <v>63</v>
      </c>
      <c r="G31" s="69" t="str">
        <f>IF(E31=""," - ",VLOOKUP(E31,'BDD Véhicule'!$A:$C,3,FALSE))</f>
        <v>Keolis Pyrénées</v>
      </c>
      <c r="H31" s="19"/>
      <c r="I31" s="70" t="str">
        <f t="shared" si="1"/>
        <v>EN LIGNE</v>
      </c>
      <c r="J31" s="71" t="s">
        <v>123</v>
      </c>
      <c r="K31" s="18" t="str">
        <f>IF(I31="SPARE"," - ",VLOOKUP(E31,'BDD Véhicule'!$A:$K,7,FALSE))</f>
        <v>oui</v>
      </c>
      <c r="L31" s="18"/>
      <c r="M31" s="9"/>
      <c r="N31" s="23"/>
      <c r="O31" s="54">
        <v>44805</v>
      </c>
      <c r="P31" s="54">
        <v>44805</v>
      </c>
    </row>
    <row r="32" spans="1:100" ht="12.75" customHeight="1" x14ac:dyDescent="0.25">
      <c r="A32" s="15" t="str">
        <f t="shared" si="0"/>
        <v>64Stap Evadour</v>
      </c>
      <c r="B32" s="33" t="s">
        <v>241</v>
      </c>
      <c r="C32" s="33" t="s">
        <v>242</v>
      </c>
      <c r="D32" s="33">
        <v>64</v>
      </c>
      <c r="E32" s="19">
        <v>64</v>
      </c>
      <c r="F32" s="33">
        <f>IF(OR(G32="Keolis Pyrénées",G32="Lacoste",G32="ACTL",G32="Stap Evadour"),VLOOKUP(E32,'BDD Véhicule'!$A:$J,2,FALSE)," ")</f>
        <v>64</v>
      </c>
      <c r="G32" s="69" t="str">
        <f>IF(E32=""," - ",VLOOKUP(E32,'BDD Véhicule'!$A:$C,3,FALSE))</f>
        <v>Stap Evadour</v>
      </c>
      <c r="H32" s="19"/>
      <c r="I32" s="70" t="str">
        <f t="shared" si="1"/>
        <v>EN LIGNE</v>
      </c>
      <c r="J32" s="71" t="s">
        <v>123</v>
      </c>
      <c r="K32" s="18" t="str">
        <f>IF(I32="SPARE"," - ",VLOOKUP(E32,'BDD Véhicule'!$A:$K,7,FALSE))</f>
        <v>oui</v>
      </c>
      <c r="L32" s="18"/>
      <c r="M32" s="9"/>
      <c r="N32" s="23"/>
      <c r="O32" s="54">
        <v>44805</v>
      </c>
      <c r="P32" s="54">
        <v>44805</v>
      </c>
    </row>
    <row r="33" spans="1:100" ht="12" customHeight="1" x14ac:dyDescent="0.25">
      <c r="A33" s="37" t="str">
        <f t="shared" si="0"/>
        <v>67Stap Evadour</v>
      </c>
      <c r="B33" s="33" t="s">
        <v>235</v>
      </c>
      <c r="C33" s="33" t="s">
        <v>236</v>
      </c>
      <c r="D33" s="33">
        <v>67</v>
      </c>
      <c r="E33" s="19">
        <v>67</v>
      </c>
      <c r="F33" s="33">
        <f>IF(OR(G33="Keolis Pyrénées",G33="Lacoste",G33="ACTL",G33="Stap Evadour"),VLOOKUP(E33,'BDD Véhicule'!$A:$J,2,FALSE)," ")</f>
        <v>67</v>
      </c>
      <c r="G33" s="69" t="str">
        <f>IF(E33=""," - ",VLOOKUP(E33,'BDD Véhicule'!$A:$C,3,FALSE))</f>
        <v>Stap Evadour</v>
      </c>
      <c r="H33" s="19"/>
      <c r="I33" s="70" t="str">
        <f t="shared" si="1"/>
        <v>EN LIGNE</v>
      </c>
      <c r="J33" s="71" t="s">
        <v>123</v>
      </c>
      <c r="K33" s="18" t="str">
        <f>IF(I33="SPARE"," - ",VLOOKUP(E33,'BDD Véhicule'!$A:$K,7,FALSE))</f>
        <v>oui</v>
      </c>
      <c r="L33" s="18"/>
      <c r="M33" s="9"/>
      <c r="N33" s="23"/>
      <c r="O33" s="54">
        <v>44805</v>
      </c>
      <c r="P33" s="54">
        <v>44805</v>
      </c>
    </row>
    <row r="34" spans="1:100" ht="12.75" customHeight="1" x14ac:dyDescent="0.25">
      <c r="A34" s="37" t="str">
        <f t="shared" ref="A34:A69" si="2">CONCATENATE(E34,G34)</f>
        <v>68ACTL</v>
      </c>
      <c r="B34" s="33" t="s">
        <v>223</v>
      </c>
      <c r="C34" s="33" t="s">
        <v>224</v>
      </c>
      <c r="D34" s="38">
        <v>68</v>
      </c>
      <c r="E34" s="19">
        <v>68</v>
      </c>
      <c r="F34" s="33">
        <f>IF(OR(G34="Keolis Pyrénées",G34="Lacoste",G34="ACTL",G34="Stap Evadour"),VLOOKUP(E34,'BDD Véhicule'!$A:$J,2,FALSE)," ")</f>
        <v>68</v>
      </c>
      <c r="G34" s="69" t="str">
        <f>IF(E34=""," - ",VLOOKUP(E34,'BDD Véhicule'!$A:$C,3,FALSE))</f>
        <v>ACTL</v>
      </c>
      <c r="H34" s="31"/>
      <c r="I34" s="70" t="str">
        <f t="shared" ref="I34:I69" si="3">IF(E34="","SPARE","EN LIGNE")</f>
        <v>EN LIGNE</v>
      </c>
      <c r="J34" s="71" t="s">
        <v>123</v>
      </c>
      <c r="K34" s="18" t="str">
        <f>IF(I34="SPARE"," - ",VLOOKUP(E34,'BDD Véhicule'!$A:$K,7,FALSE))</f>
        <v>Oui</v>
      </c>
      <c r="L34" s="18"/>
      <c r="M34" s="9"/>
      <c r="N34" s="23"/>
      <c r="O34" s="54">
        <v>44805</v>
      </c>
      <c r="P34" s="49">
        <v>44805</v>
      </c>
    </row>
    <row r="35" spans="1:100" ht="12.75" customHeight="1" x14ac:dyDescent="0.25">
      <c r="A35" s="37" t="str">
        <f t="shared" si="2"/>
        <v>69ACTL</v>
      </c>
      <c r="B35" s="33" t="s">
        <v>243</v>
      </c>
      <c r="C35" s="33" t="s">
        <v>244</v>
      </c>
      <c r="D35" s="33">
        <v>69</v>
      </c>
      <c r="E35" s="33">
        <v>69</v>
      </c>
      <c r="F35" s="33">
        <f>IF(OR(G35="Keolis Pyrénées",G35="Lacoste",G35="ACTL",G35="Stap Evadour"),VLOOKUP(E35,'BDD Véhicule'!$A:$J,2,FALSE)," ")</f>
        <v>69</v>
      </c>
      <c r="G35" s="69" t="str">
        <f>IF(E35=""," - ",VLOOKUP(E35,'BDD Véhicule'!$A:$C,3,FALSE))</f>
        <v>ACTL</v>
      </c>
      <c r="H35" s="19"/>
      <c r="I35" s="70" t="str">
        <f t="shared" si="3"/>
        <v>EN LIGNE</v>
      </c>
      <c r="J35" s="71" t="s">
        <v>123</v>
      </c>
      <c r="K35" s="18" t="str">
        <f>IF(I35="SPARE"," - ",VLOOKUP(E35,'BDD Véhicule'!$A:$K,7,FALSE))</f>
        <v>Oui</v>
      </c>
      <c r="L35" s="18"/>
      <c r="M35" s="9"/>
      <c r="N35" s="43">
        <v>44986</v>
      </c>
      <c r="O35" s="43">
        <v>44774</v>
      </c>
      <c r="P35" s="43">
        <v>44774</v>
      </c>
    </row>
    <row r="36" spans="1:100" ht="12.75" customHeight="1" x14ac:dyDescent="0.25">
      <c r="A36" s="15" t="str">
        <f t="shared" si="2"/>
        <v>74Keolis Pyrénées</v>
      </c>
      <c r="B36" s="33" t="s">
        <v>140</v>
      </c>
      <c r="C36" s="23" t="s">
        <v>141</v>
      </c>
      <c r="D36" s="16">
        <v>74</v>
      </c>
      <c r="E36" s="19">
        <v>74</v>
      </c>
      <c r="F36" s="33">
        <f>IF(OR(G36="Keolis Pyrénées",G36="Lacoste",G36="ACTL",G36="Stap Evadour"),VLOOKUP(E36,'BDD Véhicule'!$A:$J,2,FALSE)," ")</f>
        <v>74</v>
      </c>
      <c r="G36" s="69" t="str">
        <f>IF(E36=""," - ",VLOOKUP(E36,'BDD Véhicule'!$A:$C,3,FALSE))</f>
        <v>Keolis Pyrénées</v>
      </c>
      <c r="H36" s="19"/>
      <c r="I36" s="70" t="str">
        <f t="shared" si="3"/>
        <v>EN LIGNE</v>
      </c>
      <c r="J36" s="71" t="s">
        <v>123</v>
      </c>
      <c r="K36" s="18" t="str">
        <f>IF(I36="SPARE"," - ",VLOOKUP(E36,'BDD Véhicule'!$A:$K,7,FALSE))</f>
        <v>oui</v>
      </c>
      <c r="L36" s="18"/>
      <c r="M36" s="39"/>
      <c r="N36" s="43">
        <v>44805</v>
      </c>
      <c r="O36" s="43">
        <v>44774</v>
      </c>
      <c r="P36" s="43">
        <v>44774</v>
      </c>
    </row>
    <row r="37" spans="1:100" ht="12.75" customHeight="1" x14ac:dyDescent="0.25">
      <c r="A37" s="37" t="str">
        <f t="shared" si="2"/>
        <v>75ACTL</v>
      </c>
      <c r="B37" s="33" t="s">
        <v>199</v>
      </c>
      <c r="C37" s="33" t="s">
        <v>200</v>
      </c>
      <c r="D37" s="16">
        <v>75</v>
      </c>
      <c r="E37" s="19">
        <v>75</v>
      </c>
      <c r="F37" s="33">
        <f>IF(OR(G37="Keolis Pyrénées",G37="Lacoste",G37="ACTL",G37="Stap Evadour"),VLOOKUP(E37,'BDD Véhicule'!$A:$J,2,FALSE)," ")</f>
        <v>75</v>
      </c>
      <c r="G37" s="69" t="str">
        <f>IF(E37=""," - ",VLOOKUP(E37,'BDD Véhicule'!$A:$C,3,FALSE))</f>
        <v>ACTL</v>
      </c>
      <c r="H37" s="19"/>
      <c r="I37" s="70" t="str">
        <f t="shared" si="3"/>
        <v>EN LIGNE</v>
      </c>
      <c r="J37" s="71" t="s">
        <v>123</v>
      </c>
      <c r="K37" s="18" t="str">
        <f>IF(I37="SPARE"," - ",VLOOKUP(E37,'BDD Véhicule'!$A:$K,7,FALSE))</f>
        <v>Oui</v>
      </c>
      <c r="L37" s="18"/>
      <c r="M37" s="9"/>
      <c r="N37" s="43">
        <v>44409</v>
      </c>
      <c r="O37" s="54">
        <v>44805</v>
      </c>
      <c r="P37" s="54">
        <v>44805</v>
      </c>
    </row>
    <row r="38" spans="1:100" ht="12.75" customHeight="1" x14ac:dyDescent="0.25">
      <c r="A38" s="37" t="str">
        <f t="shared" si="2"/>
        <v>76Lacoste</v>
      </c>
      <c r="B38" s="33" t="s">
        <v>233</v>
      </c>
      <c r="C38" s="33" t="s">
        <v>234</v>
      </c>
      <c r="D38" s="33">
        <v>76</v>
      </c>
      <c r="E38" s="19">
        <v>76</v>
      </c>
      <c r="F38" s="33">
        <f>IF(OR(G38="Keolis Pyrénées",G38="Lacoste",G38="ACTL",G38="Stap Evadour"),VLOOKUP(E38,'BDD Véhicule'!$A:$J,2,FALSE)," ")</f>
        <v>59</v>
      </c>
      <c r="G38" s="69" t="str">
        <f>IF(E38=""," - ",VLOOKUP(E38,'BDD Véhicule'!$A:$C,3,FALSE))</f>
        <v>Lacoste</v>
      </c>
      <c r="H38" s="19"/>
      <c r="I38" s="70" t="str">
        <f t="shared" si="3"/>
        <v>EN LIGNE</v>
      </c>
      <c r="J38" s="71" t="s">
        <v>123</v>
      </c>
      <c r="K38" s="18" t="str">
        <f>IF(I38="SPARE"," - ",VLOOKUP(E38,'BDD Véhicule'!$A:$K,7,FALSE))</f>
        <v>oui</v>
      </c>
      <c r="L38" s="18"/>
      <c r="M38" s="9"/>
      <c r="N38" s="43">
        <v>44986</v>
      </c>
      <c r="O38" s="43">
        <v>44774</v>
      </c>
      <c r="P38" s="43">
        <v>44774</v>
      </c>
    </row>
    <row r="39" spans="1:100" ht="12.6" customHeight="1" x14ac:dyDescent="0.25">
      <c r="A39" s="37" t="str">
        <f t="shared" si="2"/>
        <v>81Keolis Pyrénées</v>
      </c>
      <c r="B39" s="33" t="s">
        <v>270</v>
      </c>
      <c r="C39" s="33" t="s">
        <v>274</v>
      </c>
      <c r="D39" s="33">
        <v>81</v>
      </c>
      <c r="E39" s="19">
        <v>81</v>
      </c>
      <c r="F39" s="33">
        <f>IF(OR(G39="Keolis Pyrénées",G39="Lacoste",G39="ACTL",G39="Stap Evadour"),VLOOKUP(E39,'BDD Véhicule'!$A:$J,2,FALSE)," ")</f>
        <v>81</v>
      </c>
      <c r="G39" s="69" t="str">
        <f>IF(E39=""," - ",VLOOKUP(E39,'BDD Véhicule'!$A:$C,3,FALSE))</f>
        <v>Keolis Pyrénées</v>
      </c>
      <c r="H39" s="19"/>
      <c r="I39" s="70" t="str">
        <f t="shared" si="3"/>
        <v>EN LIGNE</v>
      </c>
      <c r="J39" s="71" t="s">
        <v>123</v>
      </c>
      <c r="K39" s="18" t="str">
        <f>IF(I39="SPARE"," - ",VLOOKUP(E39,'BDD Véhicule'!$A:$K,7,FALSE))</f>
        <v>oui</v>
      </c>
      <c r="L39" s="18"/>
      <c r="M39" s="9"/>
      <c r="N39" s="23"/>
      <c r="O39" s="43">
        <v>44805</v>
      </c>
      <c r="P39" s="48">
        <v>44805</v>
      </c>
    </row>
    <row r="40" spans="1:100" ht="12.75" customHeight="1" x14ac:dyDescent="0.25">
      <c r="A40" s="37" t="str">
        <f t="shared" si="2"/>
        <v>82Keolis Pyrénées</v>
      </c>
      <c r="B40" s="33" t="s">
        <v>160</v>
      </c>
      <c r="C40" s="33" t="s">
        <v>161</v>
      </c>
      <c r="D40" s="16">
        <v>82</v>
      </c>
      <c r="E40" s="19">
        <v>82</v>
      </c>
      <c r="F40" s="33">
        <f>IF(OR(G40="Keolis Pyrénées",G40="Lacoste",G40="ACTL",G40="Stap Evadour"),VLOOKUP(E40,'BDD Véhicule'!$A:$J,2,FALSE)," ")</f>
        <v>82</v>
      </c>
      <c r="G40" s="69" t="str">
        <f>IF(E40=""," - ",VLOOKUP(E40,'BDD Véhicule'!$A:$C,3,FALSE))</f>
        <v>Keolis Pyrénées</v>
      </c>
      <c r="H40" s="19"/>
      <c r="I40" s="70" t="str">
        <f t="shared" si="3"/>
        <v>EN LIGNE</v>
      </c>
      <c r="J40" s="71" t="s">
        <v>123</v>
      </c>
      <c r="K40" s="18" t="str">
        <f>IF(I40="SPARE"," - ",VLOOKUP(E40,'BDD Véhicule'!$A:$K,7,FALSE))</f>
        <v>oui</v>
      </c>
      <c r="L40" s="18"/>
      <c r="M40" s="9"/>
      <c r="N40" s="23"/>
      <c r="O40" s="43">
        <v>44805</v>
      </c>
      <c r="P40" s="48">
        <v>44805</v>
      </c>
    </row>
    <row r="41" spans="1:100" ht="12.6" customHeight="1" x14ac:dyDescent="0.25">
      <c r="A41" s="37" t="str">
        <f t="shared" si="2"/>
        <v>99KTLP</v>
      </c>
      <c r="B41" s="33" t="s">
        <v>156</v>
      </c>
      <c r="C41" s="33" t="s">
        <v>157</v>
      </c>
      <c r="D41" s="16">
        <v>99</v>
      </c>
      <c r="E41" s="19">
        <v>99</v>
      </c>
      <c r="F41" s="33" t="str">
        <f>IF(OR(G41="Keolis Pyrénées",G41="Lacoste",G41="ACTL",G41="Stap Evadour"),VLOOKUP(E41,'BDD Véhicule'!$A:$J,2,FALSE)," ")</f>
        <v xml:space="preserve"> </v>
      </c>
      <c r="G41" s="69" t="str">
        <f>IF(E41=""," - ",VLOOKUP(E41,'BDD Véhicule'!$A:$C,3,FALSE))</f>
        <v>KTLP</v>
      </c>
      <c r="H41" s="19"/>
      <c r="I41" s="70" t="str">
        <f t="shared" si="3"/>
        <v>EN LIGNE</v>
      </c>
      <c r="J41" s="71" t="s">
        <v>279</v>
      </c>
      <c r="K41" s="18" t="str">
        <f>IF(I41="SPARE"," - ",VLOOKUP(E41,'BDD Véhicule'!$A:$K,7,FALSE))</f>
        <v>Non</v>
      </c>
      <c r="L41" s="18"/>
      <c r="M41" s="9"/>
      <c r="N41" s="23"/>
      <c r="O41" s="43">
        <v>44774</v>
      </c>
      <c r="P41" s="48">
        <v>44774</v>
      </c>
    </row>
    <row r="42" spans="1:100" ht="12.75" customHeight="1" x14ac:dyDescent="0.25">
      <c r="A42" s="37" t="str">
        <f t="shared" si="2"/>
        <v>100Keolis Pyrénées</v>
      </c>
      <c r="B42" s="33" t="s">
        <v>164</v>
      </c>
      <c r="C42" s="33" t="s">
        <v>165</v>
      </c>
      <c r="D42" s="16">
        <v>100</v>
      </c>
      <c r="E42" s="19">
        <v>100</v>
      </c>
      <c r="F42" s="33">
        <f>IF(OR(G42="Keolis Pyrénées",G42="Lacoste",G42="ACTL",G42="Stap Evadour"),VLOOKUP(E42,'BDD Véhicule'!$A:$J,2,FALSE)," ")</f>
        <v>12</v>
      </c>
      <c r="G42" s="69" t="str">
        <f>IF(E42=""," - ",VLOOKUP(E42,'BDD Véhicule'!$A:$C,3,FALSE))</f>
        <v>Keolis Pyrénées</v>
      </c>
      <c r="H42" s="19"/>
      <c r="I42" s="70" t="str">
        <f t="shared" si="3"/>
        <v>EN LIGNE</v>
      </c>
      <c r="J42" s="71" t="s">
        <v>123</v>
      </c>
      <c r="K42" s="18" t="str">
        <f>IF(I42="SPARE"," - ",VLOOKUP(E42,'BDD Véhicule'!$A:$K,7,FALSE))</f>
        <v>Non</v>
      </c>
      <c r="L42" s="18"/>
      <c r="M42" s="9"/>
      <c r="N42" s="23"/>
      <c r="O42" s="43">
        <v>44805</v>
      </c>
      <c r="P42" s="48">
        <v>44805</v>
      </c>
    </row>
    <row r="43" spans="1:100" ht="12.75" customHeight="1" x14ac:dyDescent="0.25">
      <c r="A43" s="37" t="str">
        <f t="shared" si="2"/>
        <v>101Keolis Pyrénées</v>
      </c>
      <c r="B43" s="33" t="s">
        <v>211</v>
      </c>
      <c r="C43" s="33" t="s">
        <v>212</v>
      </c>
      <c r="D43" s="16">
        <v>101</v>
      </c>
      <c r="E43" s="19">
        <v>101</v>
      </c>
      <c r="F43" s="33">
        <f>IF(OR(G43="Keolis Pyrénées",G43="Lacoste",G43="ACTL",G43="Stap Evadour"),VLOOKUP(E43,'BDD Véhicule'!$A:$J,2,FALSE)," ")</f>
        <v>15</v>
      </c>
      <c r="G43" s="69" t="str">
        <f>IF(E43=""," - ",VLOOKUP(E43,'BDD Véhicule'!$A:$C,3,FALSE))</f>
        <v>Keolis Pyrénées</v>
      </c>
      <c r="H43" s="19"/>
      <c r="I43" s="70" t="str">
        <f t="shared" si="3"/>
        <v>EN LIGNE</v>
      </c>
      <c r="J43" s="71" t="s">
        <v>123</v>
      </c>
      <c r="K43" s="18" t="str">
        <f>IF(I43="SPARE"," - ",VLOOKUP(E43,'BDD Véhicule'!$A:$K,7,FALSE))</f>
        <v>Non</v>
      </c>
      <c r="L43" s="18"/>
      <c r="M43" s="9" t="s">
        <v>462</v>
      </c>
      <c r="N43" s="23"/>
      <c r="O43" s="43">
        <v>44774</v>
      </c>
      <c r="P43" s="48">
        <v>44774</v>
      </c>
    </row>
    <row r="44" spans="1:100" ht="12.6" customHeight="1" x14ac:dyDescent="0.25">
      <c r="A44" s="37" t="str">
        <f t="shared" si="2"/>
        <v>102Keolis Pyrénées</v>
      </c>
      <c r="B44" s="33" t="s">
        <v>219</v>
      </c>
      <c r="C44" s="33" t="s">
        <v>220</v>
      </c>
      <c r="D44" s="38">
        <v>102</v>
      </c>
      <c r="E44" s="19">
        <v>102</v>
      </c>
      <c r="F44" s="33">
        <f>IF(OR(G44="Keolis Pyrénées",G44="Lacoste",G44="ACTL",G44="Stap Evadour"),VLOOKUP(E44,'BDD Véhicule'!$A:$J,2,FALSE)," ")</f>
        <v>10</v>
      </c>
      <c r="G44" s="69" t="str">
        <f>IF(E44=""," - ",VLOOKUP(E44,'BDD Véhicule'!$A:$C,3,FALSE))</f>
        <v>Keolis Pyrénées</v>
      </c>
      <c r="H44" s="19"/>
      <c r="I44" s="70" t="str">
        <f t="shared" si="3"/>
        <v>EN LIGNE</v>
      </c>
      <c r="J44" s="71" t="s">
        <v>123</v>
      </c>
      <c r="K44" s="18" t="str">
        <f>IF(I44="SPARE"," - ",VLOOKUP(E44,'BDD Véhicule'!$A:$K,7,FALSE))</f>
        <v>Non</v>
      </c>
      <c r="L44" s="18"/>
      <c r="M44" s="9"/>
      <c r="N44" s="23"/>
      <c r="O44" s="43">
        <v>44774</v>
      </c>
      <c r="P44" s="43">
        <v>44774</v>
      </c>
    </row>
    <row r="45" spans="1:100" ht="12.75" customHeight="1" x14ac:dyDescent="0.25">
      <c r="A45" s="37" t="str">
        <f t="shared" si="2"/>
        <v>103Keolis Pyrénées</v>
      </c>
      <c r="B45" s="33" t="s">
        <v>195</v>
      </c>
      <c r="C45" s="33" t="s">
        <v>196</v>
      </c>
      <c r="D45" s="16">
        <v>103</v>
      </c>
      <c r="E45" s="19">
        <v>103</v>
      </c>
      <c r="F45" s="33">
        <f>IF(OR(G45="Keolis Pyrénées",G45="Lacoste",G45="ACTL",G45="Stap Evadour"),VLOOKUP(E45,'BDD Véhicule'!$A:$J,2,FALSE)," ")</f>
        <v>14</v>
      </c>
      <c r="G45" s="69" t="str">
        <f>IF(E45=""," - ",VLOOKUP(E45,'BDD Véhicule'!$A:$C,3,FALSE))</f>
        <v>Keolis Pyrénées</v>
      </c>
      <c r="H45" s="19"/>
      <c r="I45" s="70" t="str">
        <f t="shared" si="3"/>
        <v>EN LIGNE</v>
      </c>
      <c r="J45" s="71" t="s">
        <v>123</v>
      </c>
      <c r="K45" s="18" t="str">
        <f>IF(I45="SPARE"," - ",VLOOKUP(E45,'BDD Véhicule'!$A:$K,7,FALSE))</f>
        <v>Non</v>
      </c>
      <c r="L45" s="18"/>
      <c r="M45" s="9"/>
      <c r="N45" s="23"/>
      <c r="O45" s="43">
        <v>44774</v>
      </c>
      <c r="P45" s="48">
        <v>44774</v>
      </c>
    </row>
    <row r="46" spans="1:100" ht="12.75" customHeight="1" x14ac:dyDescent="0.25">
      <c r="A46" s="37" t="str">
        <f t="shared" si="2"/>
        <v>104Keolis Pyrénées</v>
      </c>
      <c r="B46" s="33" t="s">
        <v>173</v>
      </c>
      <c r="C46" s="33" t="s">
        <v>174</v>
      </c>
      <c r="D46" s="16">
        <v>104</v>
      </c>
      <c r="E46" s="19">
        <v>104</v>
      </c>
      <c r="F46" s="33">
        <f>IF(OR(G46="Keolis Pyrénées",G46="Lacoste",G46="ACTL",G46="Stap Evadour"),VLOOKUP(E46,'BDD Véhicule'!$A:$J,2,FALSE)," ")</f>
        <v>11</v>
      </c>
      <c r="G46" s="69" t="str">
        <f>IF(E46=""," - ",VLOOKUP(E46,'BDD Véhicule'!$A:$C,3,FALSE))</f>
        <v>Keolis Pyrénées</v>
      </c>
      <c r="H46" s="19"/>
      <c r="I46" s="70" t="str">
        <f t="shared" si="3"/>
        <v>EN LIGNE</v>
      </c>
      <c r="J46" s="71" t="s">
        <v>123</v>
      </c>
      <c r="K46" s="18" t="str">
        <f>IF(I46="SPARE"," - ",VLOOKUP(E46,'BDD Véhicule'!$A:$K,7,FALSE))</f>
        <v>Non</v>
      </c>
      <c r="L46" s="18"/>
      <c r="M46" s="9"/>
      <c r="N46" s="23"/>
      <c r="O46" s="43">
        <v>44805</v>
      </c>
      <c r="P46" s="23" t="s">
        <v>430</v>
      </c>
    </row>
    <row r="47" spans="1:100" s="21" customFormat="1" ht="12.75" customHeight="1" x14ac:dyDescent="0.25">
      <c r="A47" s="37" t="str">
        <f t="shared" si="2"/>
        <v>105Keolis Pyrénées</v>
      </c>
      <c r="B47" s="33" t="s">
        <v>167</v>
      </c>
      <c r="C47" s="33" t="s">
        <v>168</v>
      </c>
      <c r="D47" s="16">
        <v>105</v>
      </c>
      <c r="E47" s="19">
        <v>105</v>
      </c>
      <c r="F47" s="33">
        <f>IF(OR(G47="Keolis Pyrénées",G47="Lacoste",G47="ACTL",G47="Stap Evadour"),VLOOKUP(E47,'BDD Véhicule'!$A:$J,2,FALSE)," ")</f>
        <v>16</v>
      </c>
      <c r="G47" s="69" t="str">
        <f>IF(E47=""," - ",VLOOKUP(E47,'BDD Véhicule'!$A:$C,3,FALSE))</f>
        <v>Keolis Pyrénées</v>
      </c>
      <c r="H47" s="19"/>
      <c r="I47" s="70" t="str">
        <f t="shared" si="3"/>
        <v>EN LIGNE</v>
      </c>
      <c r="J47" s="71" t="s">
        <v>123</v>
      </c>
      <c r="K47" s="18" t="str">
        <f>IF(I47="SPARE"," - ",VLOOKUP(E47,'BDD Véhicule'!$A:$K,7,FALSE))</f>
        <v>Non</v>
      </c>
      <c r="L47" s="18"/>
      <c r="M47" s="9"/>
      <c r="N47" s="23"/>
      <c r="O47" s="43">
        <v>44805</v>
      </c>
      <c r="P47" s="48">
        <v>44805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ht="12.75" customHeight="1" x14ac:dyDescent="0.25">
      <c r="A48" s="15" t="str">
        <f t="shared" si="2"/>
        <v>106Keolis Pyrénées</v>
      </c>
      <c r="B48" s="33" t="s">
        <v>179</v>
      </c>
      <c r="C48" s="33" t="s">
        <v>180</v>
      </c>
      <c r="D48" s="16">
        <v>106</v>
      </c>
      <c r="E48" s="19">
        <v>106</v>
      </c>
      <c r="F48" s="33">
        <f>IF(OR(G48="Keolis Pyrénées",G48="Lacoste",G48="ACTL",G48="Stap Evadour"),VLOOKUP(E48,'BDD Véhicule'!$A:$J,2,FALSE)," ")</f>
        <v>17</v>
      </c>
      <c r="G48" s="69" t="str">
        <f>IF(E48=""," - ",VLOOKUP(E48,'BDD Véhicule'!$A:$C,3,FALSE))</f>
        <v>Keolis Pyrénées</v>
      </c>
      <c r="H48" s="19"/>
      <c r="I48" s="70" t="str">
        <f t="shared" si="3"/>
        <v>EN LIGNE</v>
      </c>
      <c r="J48" s="71" t="s">
        <v>123</v>
      </c>
      <c r="K48" s="18" t="str">
        <f>IF(I48="SPARE"," - ",VLOOKUP(E48,'BDD Véhicule'!$A:$K,7,FALSE))</f>
        <v>Non</v>
      </c>
      <c r="L48" s="18"/>
      <c r="M48" s="9" t="s">
        <v>503</v>
      </c>
      <c r="N48" s="43">
        <v>44986</v>
      </c>
      <c r="O48" s="43">
        <v>44805</v>
      </c>
      <c r="P48" s="43">
        <v>44805</v>
      </c>
    </row>
    <row r="49" spans="1:100" ht="12.75" customHeight="1" x14ac:dyDescent="0.25">
      <c r="A49" s="15" t="str">
        <f t="shared" si="2"/>
        <v>107Keolis Pyrénées</v>
      </c>
      <c r="B49" s="33" t="s">
        <v>148</v>
      </c>
      <c r="C49" s="33" t="s">
        <v>149</v>
      </c>
      <c r="D49" s="16">
        <v>107</v>
      </c>
      <c r="E49" s="19">
        <v>107</v>
      </c>
      <c r="F49" s="33">
        <f>IF(OR(G49="Keolis Pyrénées",G49="Lacoste",G49="ACTL",G49="Stap Evadour"),VLOOKUP(E49,'BDD Véhicule'!$A:$J,2,FALSE)," ")</f>
        <v>20</v>
      </c>
      <c r="G49" s="69" t="str">
        <f>IF(E49=""," - ",VLOOKUP(E49,'BDD Véhicule'!$A:$C,3,FALSE))</f>
        <v>Keolis Pyrénées</v>
      </c>
      <c r="H49" s="19"/>
      <c r="I49" s="70" t="str">
        <f t="shared" si="3"/>
        <v>EN LIGNE</v>
      </c>
      <c r="J49" s="71" t="s">
        <v>123</v>
      </c>
      <c r="K49" s="18" t="str">
        <f>IF(I49="SPARE"," - ",VLOOKUP(E49,'BDD Véhicule'!$A:$K,7,FALSE))</f>
        <v>Non</v>
      </c>
      <c r="L49" s="18"/>
      <c r="M49" s="9"/>
      <c r="N49" s="43">
        <v>44986</v>
      </c>
      <c r="O49" s="43">
        <v>44774</v>
      </c>
      <c r="P49" s="49" t="s">
        <v>295</v>
      </c>
    </row>
    <row r="50" spans="1:100" ht="12.75" customHeight="1" x14ac:dyDescent="0.25">
      <c r="A50" s="37" t="str">
        <f t="shared" si="2"/>
        <v>108Keolis Pyrénées</v>
      </c>
      <c r="B50" s="33" t="s">
        <v>183</v>
      </c>
      <c r="C50" s="33" t="s">
        <v>184</v>
      </c>
      <c r="D50" s="16">
        <v>108</v>
      </c>
      <c r="E50" s="19">
        <v>108</v>
      </c>
      <c r="F50" s="33">
        <f>IF(OR(G50="Keolis Pyrénées",G50="Lacoste",G50="ACTL",G50="Stap Evadour"),VLOOKUP(E50,'BDD Véhicule'!$A:$J,2,FALSE)," ")</f>
        <v>19</v>
      </c>
      <c r="G50" s="69" t="str">
        <f>IF(E50=""," - ",VLOOKUP(E50,'BDD Véhicule'!$A:$C,3,FALSE))</f>
        <v>Keolis Pyrénées</v>
      </c>
      <c r="H50" s="19"/>
      <c r="I50" s="70" t="str">
        <f t="shared" si="3"/>
        <v>EN LIGNE</v>
      </c>
      <c r="J50" s="71" t="s">
        <v>123</v>
      </c>
      <c r="K50" s="18" t="str">
        <f>IF(I50="SPARE"," - ",VLOOKUP(E50,'BDD Véhicule'!$A:$K,7,FALSE))</f>
        <v>Non</v>
      </c>
      <c r="L50" s="18"/>
      <c r="M50" s="9"/>
      <c r="N50" s="43">
        <v>44409</v>
      </c>
      <c r="O50" s="43">
        <v>44805</v>
      </c>
      <c r="P50" s="94" t="s">
        <v>430</v>
      </c>
    </row>
    <row r="51" spans="1:100" ht="12.75" customHeight="1" x14ac:dyDescent="0.25">
      <c r="A51" s="15" t="str">
        <f t="shared" si="2"/>
        <v>109Keolis Pyrénées</v>
      </c>
      <c r="B51" s="33" t="s">
        <v>207</v>
      </c>
      <c r="C51" s="23" t="s">
        <v>208</v>
      </c>
      <c r="D51" s="23">
        <v>109</v>
      </c>
      <c r="E51" s="19">
        <v>109</v>
      </c>
      <c r="F51" s="33">
        <f>IF(OR(G51="Keolis Pyrénées",G51="Lacoste",G51="ACTL",G51="Stap Evadour"),VLOOKUP(E51,'BDD Véhicule'!$A:$J,2,FALSE)," ")</f>
        <v>18</v>
      </c>
      <c r="G51" s="69" t="str">
        <f>IF(E51=""," - ",VLOOKUP(E51,'BDD Véhicule'!$A:$C,3,FALSE))</f>
        <v>Keolis Pyrénées</v>
      </c>
      <c r="H51" s="19"/>
      <c r="I51" s="70" t="str">
        <f t="shared" si="3"/>
        <v>EN LIGNE</v>
      </c>
      <c r="J51" s="71" t="s">
        <v>123</v>
      </c>
      <c r="K51" s="18" t="str">
        <f>IF(I51="SPARE"," - ",VLOOKUP(E51,'BDD Véhicule'!$A:$K,7,FALSE))</f>
        <v>Non</v>
      </c>
      <c r="L51" s="18"/>
      <c r="M51" s="9"/>
      <c r="N51" s="23"/>
      <c r="O51" s="43">
        <v>44774</v>
      </c>
      <c r="P51" s="48">
        <v>44774</v>
      </c>
    </row>
    <row r="52" spans="1:100" ht="15" x14ac:dyDescent="0.25">
      <c r="A52" s="15" t="str">
        <f t="shared" si="2"/>
        <v>101Keolis Pyrénées</v>
      </c>
      <c r="B52" s="33" t="s">
        <v>215</v>
      </c>
      <c r="C52" s="33" t="s">
        <v>216</v>
      </c>
      <c r="D52" s="16">
        <v>110</v>
      </c>
      <c r="E52" s="19">
        <v>101</v>
      </c>
      <c r="F52" s="33">
        <f>IF(OR(G52="Keolis Pyrénées",G52="Lacoste",G52="ACTL",G52="Stap Evadour"),VLOOKUP(E52,'BDD Véhicule'!$A:$J,2,FALSE)," ")</f>
        <v>15</v>
      </c>
      <c r="G52" s="69" t="str">
        <f>IF(E52=""," - ",VLOOKUP(E52,'BDD Véhicule'!$A:$C,3,FALSE))</f>
        <v>Keolis Pyrénées</v>
      </c>
      <c r="H52" s="19"/>
      <c r="I52" s="70" t="str">
        <f t="shared" si="3"/>
        <v>EN LIGNE</v>
      </c>
      <c r="J52" s="71" t="s">
        <v>123</v>
      </c>
      <c r="K52" s="18" t="str">
        <f>IF(I52="SPARE"," - ",VLOOKUP(E52,'BDD Véhicule'!$A:$K,7,FALSE))</f>
        <v>Non</v>
      </c>
      <c r="L52" s="18"/>
      <c r="M52" s="9"/>
      <c r="N52" s="23"/>
      <c r="O52" s="54">
        <v>44805</v>
      </c>
      <c r="P52" s="49">
        <v>44805</v>
      </c>
    </row>
    <row r="53" spans="1:100" ht="12.75" customHeight="1" x14ac:dyDescent="0.25">
      <c r="A53" s="15" t="str">
        <f t="shared" si="2"/>
        <v>111Stap Evadour</v>
      </c>
      <c r="B53" s="23" t="s">
        <v>269</v>
      </c>
      <c r="C53" s="23" t="s">
        <v>293</v>
      </c>
      <c r="D53" s="23">
        <v>111</v>
      </c>
      <c r="E53" s="31">
        <v>111</v>
      </c>
      <c r="F53" s="33">
        <f>IF(OR(G53="Keolis Pyrénées",G53="Lacoste",G53="ACTL",G53="Stap Evadour"),VLOOKUP(E53,'BDD Véhicule'!$A:$J,2,FALSE)," ")</f>
        <v>917</v>
      </c>
      <c r="G53" s="69" t="str">
        <f>IF(E53=""," - ",VLOOKUP(E53,'BDD Véhicule'!$A:$C,3,FALSE))</f>
        <v>Stap Evadour</v>
      </c>
      <c r="H53" s="19"/>
      <c r="I53" s="70" t="str">
        <f t="shared" si="3"/>
        <v>EN LIGNE</v>
      </c>
      <c r="J53" s="71" t="s">
        <v>123</v>
      </c>
      <c r="K53" s="18" t="str">
        <f>IF(I53="SPARE"," - ",VLOOKUP(E53,'BDD Véhicule'!$A:$K,7,FALSE))</f>
        <v>Non</v>
      </c>
      <c r="L53" s="18"/>
      <c r="M53" s="9"/>
      <c r="N53" s="23"/>
      <c r="O53" s="43">
        <v>44774</v>
      </c>
      <c r="P53" s="48">
        <v>44774</v>
      </c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</row>
    <row r="54" spans="1:100" ht="12.75" customHeight="1" x14ac:dyDescent="0.25">
      <c r="A54" s="15" t="str">
        <f t="shared" si="2"/>
        <v>112Stap Evadour</v>
      </c>
      <c r="B54" s="23" t="s">
        <v>134</v>
      </c>
      <c r="C54" s="23" t="s">
        <v>135</v>
      </c>
      <c r="D54" s="20">
        <v>112</v>
      </c>
      <c r="E54" s="31">
        <v>112</v>
      </c>
      <c r="F54" s="33">
        <f>IF(OR(G54="Keolis Pyrénées",G54="Lacoste",G54="ACTL",G54="Stap Evadour"),VLOOKUP(E54,'BDD Véhicule'!$A:$J,2,FALSE)," ")</f>
        <v>915</v>
      </c>
      <c r="G54" s="69" t="str">
        <f>IF(E54=""," - ",VLOOKUP(E54,'BDD Véhicule'!$A:$C,3,FALSE))</f>
        <v>Stap Evadour</v>
      </c>
      <c r="H54" s="19"/>
      <c r="I54" s="70" t="str">
        <f t="shared" si="3"/>
        <v>EN LIGNE</v>
      </c>
      <c r="J54" s="71" t="s">
        <v>123</v>
      </c>
      <c r="K54" s="18" t="str">
        <f>IF(I54="SPARE"," - ",VLOOKUP(E54,'BDD Véhicule'!$A:$K,7,FALSE))</f>
        <v>Non</v>
      </c>
      <c r="L54" s="18"/>
      <c r="M54" s="9"/>
      <c r="N54" s="23"/>
      <c r="O54" s="43">
        <v>44774</v>
      </c>
      <c r="P54" s="48">
        <v>44774</v>
      </c>
    </row>
    <row r="55" spans="1:100" ht="12.6" customHeight="1" x14ac:dyDescent="0.25">
      <c r="A55" s="15" t="str">
        <f t="shared" si="2"/>
        <v>113Stap Evadour</v>
      </c>
      <c r="B55" s="33" t="s">
        <v>191</v>
      </c>
      <c r="C55" s="23" t="s">
        <v>192</v>
      </c>
      <c r="D55" s="16">
        <v>113</v>
      </c>
      <c r="E55" s="19">
        <v>113</v>
      </c>
      <c r="F55" s="33">
        <f>IF(OR(G55="Keolis Pyrénées",G55="Lacoste",G55="ACTL",G55="Stap Evadour"),VLOOKUP(E55,'BDD Véhicule'!$A:$J,2,FALSE)," ")</f>
        <v>916</v>
      </c>
      <c r="G55" s="69" t="str">
        <f>IF(E55=""," - ",VLOOKUP(E55,'BDD Véhicule'!$A:$C,3,FALSE))</f>
        <v>Stap Evadour</v>
      </c>
      <c r="H55" s="19"/>
      <c r="I55" s="70" t="str">
        <f t="shared" si="3"/>
        <v>EN LIGNE</v>
      </c>
      <c r="J55" s="71" t="s">
        <v>123</v>
      </c>
      <c r="K55" s="18" t="str">
        <f>IF(I55="SPARE"," - ",VLOOKUP(E55,'BDD Véhicule'!$A:$K,7,FALSE))</f>
        <v>Non</v>
      </c>
      <c r="L55" s="18"/>
      <c r="M55" s="9"/>
      <c r="N55" s="23"/>
      <c r="O55" s="43">
        <v>44774</v>
      </c>
      <c r="P55" s="48">
        <v>44774</v>
      </c>
    </row>
    <row r="56" spans="1:100" s="40" customFormat="1" ht="12.6" customHeight="1" x14ac:dyDescent="0.25">
      <c r="A56" s="15" t="str">
        <f t="shared" si="2"/>
        <v>114Stap Evadour</v>
      </c>
      <c r="B56" s="23" t="s">
        <v>272</v>
      </c>
      <c r="C56" s="23" t="s">
        <v>294</v>
      </c>
      <c r="D56" s="28">
        <v>114</v>
      </c>
      <c r="E56" s="31">
        <v>114</v>
      </c>
      <c r="F56" s="33">
        <f>IF(OR(G56="Keolis Pyrénées",G56="Lacoste",G56="ACTL",G56="Stap Evadour"),VLOOKUP(E56,'BDD Véhicule'!$A:$J,2,FALSE)," ")</f>
        <v>914</v>
      </c>
      <c r="G56" s="69" t="str">
        <f>IF(E56=""," - ",VLOOKUP(E56,'BDD Véhicule'!$A:$C,3,FALSE))</f>
        <v>Stap Evadour</v>
      </c>
      <c r="H56" s="19"/>
      <c r="I56" s="70" t="str">
        <f t="shared" si="3"/>
        <v>EN LIGNE</v>
      </c>
      <c r="J56" s="71" t="s">
        <v>123</v>
      </c>
      <c r="K56" s="18" t="str">
        <f>IF(I56="SPARE"," - ",VLOOKUP(E56,'BDD Véhicule'!$A:$K,7,FALSE))</f>
        <v>Non</v>
      </c>
      <c r="L56" s="18"/>
      <c r="M56" s="9"/>
      <c r="N56" s="23"/>
      <c r="O56" s="43">
        <v>44774</v>
      </c>
      <c r="P56" s="48">
        <v>44774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</row>
    <row r="57" spans="1:100" ht="12.75" customHeight="1" x14ac:dyDescent="0.25">
      <c r="A57" s="37" t="str">
        <f t="shared" si="2"/>
        <v>110Keolis Pyrénées</v>
      </c>
      <c r="B57" s="33" t="s">
        <v>138</v>
      </c>
      <c r="C57" s="33" t="s">
        <v>139</v>
      </c>
      <c r="D57" s="16">
        <v>121</v>
      </c>
      <c r="E57" s="19">
        <v>110</v>
      </c>
      <c r="F57" s="33">
        <f>IF(OR(G57="Keolis Pyrénées",G57="Lacoste",G57="ACTL",G57="Stap Evadour"),VLOOKUP(E57,'BDD Véhicule'!$A:$J,2,FALSE)," ")</f>
        <v>21</v>
      </c>
      <c r="G57" s="69" t="str">
        <f>IF(E57=""," - ",VLOOKUP(E57,'BDD Véhicule'!$A:$C,3,FALSE))</f>
        <v>Keolis Pyrénées</v>
      </c>
      <c r="H57" s="19"/>
      <c r="I57" s="70" t="str">
        <f t="shared" si="3"/>
        <v>EN LIGNE</v>
      </c>
      <c r="J57" s="71" t="s">
        <v>123</v>
      </c>
      <c r="K57" s="18" t="str">
        <f>IF(I57="SPARE"," - ",VLOOKUP(E57,'BDD Véhicule'!$A:$K,7,FALSE))</f>
        <v>Non</v>
      </c>
      <c r="L57" s="18"/>
      <c r="M57" s="9"/>
      <c r="N57" s="23"/>
      <c r="O57" s="43">
        <v>44774</v>
      </c>
      <c r="P57" s="48">
        <v>44774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</row>
    <row r="58" spans="1:100" s="40" customFormat="1" ht="12.75" customHeight="1" x14ac:dyDescent="0.25">
      <c r="A58" s="15" t="str">
        <f t="shared" si="2"/>
        <v>158Keolis Pyrénées</v>
      </c>
      <c r="B58" s="33" t="s">
        <v>150</v>
      </c>
      <c r="C58" s="23" t="s">
        <v>151</v>
      </c>
      <c r="D58" s="16">
        <v>158</v>
      </c>
      <c r="E58" s="19">
        <v>158</v>
      </c>
      <c r="F58" s="33">
        <f>IF(OR(G58="Keolis Pyrénées",G58="Lacoste",G58="ACTL",G58="Stap Evadour"),VLOOKUP(E58,'BDD Véhicule'!$A:$J,2,FALSE)," ")</f>
        <v>25</v>
      </c>
      <c r="G58" s="69" t="str">
        <f>IF(E58=""," - ",VLOOKUP(E58,'BDD Véhicule'!$A:$C,3,FALSE))</f>
        <v>Keolis Pyrénées</v>
      </c>
      <c r="H58" s="19"/>
      <c r="I58" s="70" t="str">
        <f t="shared" si="3"/>
        <v>EN LIGNE</v>
      </c>
      <c r="J58" s="71" t="s">
        <v>123</v>
      </c>
      <c r="K58" s="18" t="str">
        <f>IF(I58="SPARE"," - ",VLOOKUP(E58,'BDD Véhicule'!$A:$K,7,FALSE))</f>
        <v>Non</v>
      </c>
      <c r="L58" s="18"/>
      <c r="M58" s="9"/>
      <c r="N58" s="23"/>
      <c r="O58" s="43">
        <v>44774</v>
      </c>
      <c r="P58" s="43">
        <v>44774</v>
      </c>
    </row>
    <row r="59" spans="1:100" s="40" customFormat="1" ht="12.75" customHeight="1" x14ac:dyDescent="0.25">
      <c r="A59" s="37" t="str">
        <f t="shared" si="2"/>
        <v xml:space="preserve"> - </v>
      </c>
      <c r="B59" s="33" t="s">
        <v>187</v>
      </c>
      <c r="C59" s="140" t="s">
        <v>188</v>
      </c>
      <c r="D59" s="16">
        <v>99987</v>
      </c>
      <c r="E59" s="19"/>
      <c r="F59" s="33" t="str">
        <f>IF(OR(G59="Keolis Pyrénées",G59="Lacoste",G59="ACTL",G59="Stap Evadour"),VLOOKUP(E59,'BDD Véhicule'!$A:$J,2,FALSE)," ")</f>
        <v xml:space="preserve"> </v>
      </c>
      <c r="G59" s="69" t="str">
        <f>IF(E59=""," - ",VLOOKUP(E59,'BDD Véhicule'!$A:$C,3,FALSE))</f>
        <v xml:space="preserve"> - </v>
      </c>
      <c r="H59" s="19" t="s">
        <v>7</v>
      </c>
      <c r="I59" s="70" t="str">
        <f t="shared" si="3"/>
        <v>SPARE</v>
      </c>
      <c r="J59" s="71" t="s">
        <v>123</v>
      </c>
      <c r="K59" s="18" t="str">
        <f>IF(I59="SPARE"," - ",VLOOKUP(E59,'BDD Véhicule'!$A:$K,7,FALSE))</f>
        <v xml:space="preserve"> - </v>
      </c>
      <c r="L59" s="18"/>
      <c r="M59" s="9"/>
      <c r="N59" s="23"/>
      <c r="O59" s="43">
        <v>44805</v>
      </c>
      <c r="P59" s="48">
        <v>44805</v>
      </c>
    </row>
    <row r="60" spans="1:100" ht="12.6" customHeight="1" x14ac:dyDescent="0.25">
      <c r="A60" s="15" t="str">
        <f t="shared" si="2"/>
        <v xml:space="preserve"> - </v>
      </c>
      <c r="B60" s="33" t="s">
        <v>181</v>
      </c>
      <c r="C60" s="140" t="s">
        <v>182</v>
      </c>
      <c r="D60" s="16">
        <v>99988</v>
      </c>
      <c r="E60" s="19"/>
      <c r="F60" s="33" t="str">
        <f>IF(OR(G60="Keolis Pyrénées",G60="Lacoste",G60="ACTL",G60="Stap Evadour"),VLOOKUP(E60,'BDD Véhicule'!$A:$J,2,FALSE)," ")</f>
        <v xml:space="preserve"> </v>
      </c>
      <c r="G60" s="69" t="str">
        <f>IF(E60=""," - ",VLOOKUP(E60,'BDD Véhicule'!$A:$C,3,FALSE))</f>
        <v xml:space="preserve"> - </v>
      </c>
      <c r="H60" s="19" t="s">
        <v>7</v>
      </c>
      <c r="I60" s="70" t="str">
        <f t="shared" si="3"/>
        <v>SPARE</v>
      </c>
      <c r="J60" s="71" t="s">
        <v>123</v>
      </c>
      <c r="K60" s="18" t="str">
        <f>IF(I60="SPARE"," - ",VLOOKUP(E60,'BDD Véhicule'!$A:$K,7,FALSE))</f>
        <v xml:space="preserve"> - </v>
      </c>
      <c r="L60" s="18"/>
      <c r="M60" s="9"/>
      <c r="N60" s="43">
        <v>45078</v>
      </c>
      <c r="O60" s="54">
        <v>44805</v>
      </c>
      <c r="P60" s="54">
        <v>44805</v>
      </c>
    </row>
    <row r="61" spans="1:100" ht="12.75" customHeight="1" x14ac:dyDescent="0.25">
      <c r="A61" s="15" t="str">
        <f t="shared" si="2"/>
        <v xml:space="preserve"> - </v>
      </c>
      <c r="B61" s="33" t="s">
        <v>201</v>
      </c>
      <c r="C61" s="33" t="s">
        <v>202</v>
      </c>
      <c r="D61" s="16">
        <v>99990</v>
      </c>
      <c r="E61" s="19"/>
      <c r="F61" s="33" t="str">
        <f>IF(OR(G61="Keolis Pyrénées",G61="Lacoste",G61="ACTL",G61="Stap Evadour"),VLOOKUP(E61,'BDD Véhicule'!$A:$J,2,FALSE)," ")</f>
        <v xml:space="preserve"> </v>
      </c>
      <c r="G61" s="69" t="str">
        <f>IF(E61=""," - ",VLOOKUP(E61,'BDD Véhicule'!$A:$C,3,FALSE))</f>
        <v xml:space="preserve"> - </v>
      </c>
      <c r="H61" s="19" t="s">
        <v>7</v>
      </c>
      <c r="I61" s="70" t="str">
        <f t="shared" si="3"/>
        <v>SPARE</v>
      </c>
      <c r="J61" s="71" t="s">
        <v>629</v>
      </c>
      <c r="K61" s="18" t="str">
        <f>IF(I61="SPARE"," - ",VLOOKUP(E61,'BDD Véhicule'!$A:$K,7,FALSE))</f>
        <v xml:space="preserve"> - </v>
      </c>
      <c r="L61" s="18" t="s">
        <v>631</v>
      </c>
      <c r="M61" s="9"/>
      <c r="N61" s="43">
        <v>45047</v>
      </c>
      <c r="O61" s="54">
        <v>44805</v>
      </c>
      <c r="P61" s="49">
        <v>44805</v>
      </c>
    </row>
    <row r="62" spans="1:100" ht="15" x14ac:dyDescent="0.25">
      <c r="A62" s="37" t="str">
        <f t="shared" si="2"/>
        <v xml:space="preserve"> - </v>
      </c>
      <c r="B62" s="33" t="s">
        <v>203</v>
      </c>
      <c r="C62" s="140" t="s">
        <v>204</v>
      </c>
      <c r="D62" s="16">
        <v>99991</v>
      </c>
      <c r="E62" s="19"/>
      <c r="F62" s="33" t="str">
        <f>IF(OR(G62="Keolis Pyrénées",G62="Lacoste",G62="ACTL",G62="Stap Evadour"),VLOOKUP(E62,'BDD Véhicule'!$A:$J,2,FALSE)," ")</f>
        <v xml:space="preserve"> </v>
      </c>
      <c r="G62" s="69" t="str">
        <f>IF(E62=""," - ",VLOOKUP(E62,'BDD Véhicule'!$A:$C,3,FALSE))</f>
        <v xml:space="preserve"> - </v>
      </c>
      <c r="H62" s="19" t="s">
        <v>7</v>
      </c>
      <c r="I62" s="70" t="str">
        <f t="shared" si="3"/>
        <v>SPARE</v>
      </c>
      <c r="J62" s="71" t="s">
        <v>123</v>
      </c>
      <c r="K62" s="18" t="str">
        <f>IF(I62="SPARE"," - ",VLOOKUP(E62,'BDD Véhicule'!$A:$K,7,FALSE))</f>
        <v xml:space="preserve"> - </v>
      </c>
      <c r="L62" s="18"/>
      <c r="M62" s="9"/>
      <c r="N62" s="43">
        <v>45078</v>
      </c>
      <c r="O62" s="43">
        <v>44805</v>
      </c>
      <c r="P62" s="43">
        <v>44805</v>
      </c>
    </row>
    <row r="63" spans="1:100" ht="12.6" customHeight="1" x14ac:dyDescent="0.25">
      <c r="A63" s="37" t="str">
        <f t="shared" si="2"/>
        <v xml:space="preserve"> - </v>
      </c>
      <c r="B63" s="33" t="s">
        <v>175</v>
      </c>
      <c r="C63" s="140" t="s">
        <v>176</v>
      </c>
      <c r="D63" s="16">
        <v>99995</v>
      </c>
      <c r="E63" s="19"/>
      <c r="F63" s="33" t="str">
        <f>IF(OR(G63="Keolis Pyrénées",G63="Lacoste",G63="ACTL",G63="Stap Evadour"),VLOOKUP(E63,'BDD Véhicule'!$A:$J,2,FALSE)," ")</f>
        <v xml:space="preserve"> </v>
      </c>
      <c r="G63" s="69" t="str">
        <f>IF(E63=""," - ",VLOOKUP(E63,'BDD Véhicule'!$A:$C,3,FALSE))</f>
        <v xml:space="preserve"> - </v>
      </c>
      <c r="H63" s="19" t="s">
        <v>7</v>
      </c>
      <c r="I63" s="70" t="str">
        <f t="shared" si="3"/>
        <v>SPARE</v>
      </c>
      <c r="J63" s="71" t="s">
        <v>123</v>
      </c>
      <c r="K63" s="18" t="str">
        <f>IF(I63="SPARE"," - ",VLOOKUP(E63,'BDD Véhicule'!$A:$K,7,FALSE))</f>
        <v xml:space="preserve"> - </v>
      </c>
      <c r="L63" s="18"/>
      <c r="M63" s="9"/>
      <c r="N63" s="54">
        <v>45078</v>
      </c>
      <c r="O63" s="54">
        <v>44805</v>
      </c>
      <c r="P63" s="54">
        <v>44805</v>
      </c>
    </row>
    <row r="64" spans="1:100" ht="12.75" customHeight="1" x14ac:dyDescent="0.25">
      <c r="A64" s="37" t="str">
        <f t="shared" si="2"/>
        <v xml:space="preserve"> - </v>
      </c>
      <c r="B64" s="33" t="s">
        <v>136</v>
      </c>
      <c r="C64" s="140" t="s">
        <v>137</v>
      </c>
      <c r="D64" s="16">
        <v>99996</v>
      </c>
      <c r="E64" s="19"/>
      <c r="F64" s="33"/>
      <c r="G64" s="69" t="str">
        <f>IF(E64=""," - ",VLOOKUP(E64,'BDD Véhicule'!$A:$C,3,FALSE))</f>
        <v xml:space="preserve"> - </v>
      </c>
      <c r="H64" s="19" t="s">
        <v>7</v>
      </c>
      <c r="I64" s="70" t="str">
        <f t="shared" si="3"/>
        <v>SPARE</v>
      </c>
      <c r="J64" s="71" t="s">
        <v>123</v>
      </c>
      <c r="K64" s="18" t="str">
        <f>IF(I64="SPARE"," - ",VLOOKUP(E64,'BDD Véhicule'!$A:$K,7,FALSE))</f>
        <v xml:space="preserve"> - </v>
      </c>
      <c r="L64" s="18"/>
      <c r="M64" s="39"/>
      <c r="N64" s="43">
        <v>45078</v>
      </c>
      <c r="O64" s="43">
        <v>44774</v>
      </c>
      <c r="P64" s="43">
        <v>44774</v>
      </c>
    </row>
    <row r="65" spans="1:37" s="40" customFormat="1" ht="12.75" customHeight="1" x14ac:dyDescent="0.25">
      <c r="A65" s="37" t="str">
        <f t="shared" si="2"/>
        <v xml:space="preserve"> - </v>
      </c>
      <c r="B65" s="33" t="s">
        <v>273</v>
      </c>
      <c r="C65" s="140" t="s">
        <v>276</v>
      </c>
      <c r="D65" s="33">
        <v>99997</v>
      </c>
      <c r="E65" s="19"/>
      <c r="F65" s="33" t="str">
        <f>IF(OR(G65="Keolis Pyrénées",G65="Lacoste",G65="ACTL",G65="Stap Evadour"),VLOOKUP(E65,'BDD Véhicule'!$A:$J,2,FALSE)," ")</f>
        <v xml:space="preserve"> </v>
      </c>
      <c r="G65" s="69" t="str">
        <f>IF(E65=""," - ",VLOOKUP(E65,'BDD Véhicule'!$A:$C,3,FALSE))</f>
        <v xml:space="preserve"> - </v>
      </c>
      <c r="H65" s="19" t="s">
        <v>7</v>
      </c>
      <c r="I65" s="70" t="str">
        <f t="shared" si="3"/>
        <v>SPARE</v>
      </c>
      <c r="J65" s="71" t="s">
        <v>123</v>
      </c>
      <c r="K65" s="18" t="str">
        <f>IF(I65="SPARE"," - ",VLOOKUP(E65,'BDD Véhicule'!$A:$K,7,FALSE))</f>
        <v xml:space="preserve"> - </v>
      </c>
      <c r="L65" s="18"/>
      <c r="M65" s="9"/>
      <c r="N65" s="43">
        <v>45078</v>
      </c>
      <c r="O65" s="43">
        <v>44774</v>
      </c>
      <c r="P65" s="48">
        <v>44774</v>
      </c>
    </row>
    <row r="66" spans="1:37" ht="12.75" customHeight="1" x14ac:dyDescent="0.25">
      <c r="A66" s="37" t="str">
        <f t="shared" si="2"/>
        <v xml:space="preserve"> - </v>
      </c>
      <c r="B66" s="33" t="s">
        <v>185</v>
      </c>
      <c r="C66" s="140" t="s">
        <v>186</v>
      </c>
      <c r="D66" s="16">
        <v>99998</v>
      </c>
      <c r="E66" s="19"/>
      <c r="F66" s="33"/>
      <c r="G66" s="69" t="str">
        <f>IF(E66=""," - ",VLOOKUP(E66,'BDD Véhicule'!$A:$C,3,FALSE))</f>
        <v xml:space="preserve"> - </v>
      </c>
      <c r="H66" s="19" t="s">
        <v>7</v>
      </c>
      <c r="I66" s="70" t="str">
        <f t="shared" si="3"/>
        <v>SPARE</v>
      </c>
      <c r="J66" s="71" t="s">
        <v>123</v>
      </c>
      <c r="K66" s="18" t="str">
        <f>IF(I66="SPARE"," - ",VLOOKUP(E66,'BDD Véhicule'!$A:$K,7,FALSE))</f>
        <v xml:space="preserve"> - </v>
      </c>
      <c r="L66" s="18"/>
      <c r="M66" s="39"/>
      <c r="N66" s="43">
        <v>45078</v>
      </c>
      <c r="O66" s="54">
        <v>44805</v>
      </c>
      <c r="P66" s="49">
        <v>44805</v>
      </c>
    </row>
    <row r="67" spans="1:37" s="42" customFormat="1" ht="12.75" customHeight="1" x14ac:dyDescent="0.25">
      <c r="A67" s="15" t="str">
        <f t="shared" si="2"/>
        <v xml:space="preserve"> - </v>
      </c>
      <c r="B67" s="33" t="s">
        <v>205</v>
      </c>
      <c r="C67" s="140" t="s">
        <v>206</v>
      </c>
      <c r="D67" s="20">
        <v>99999</v>
      </c>
      <c r="E67" s="31"/>
      <c r="F67" s="23" t="str">
        <f>IF(OR(G67="Keolis Pyrénées",G67="Lacoste",G67="ACTL",G67="Stap Evadour"),VLOOKUP(E67,'BDD Véhicule'!$A:$J,2,FALSE)," ")</f>
        <v xml:space="preserve"> </v>
      </c>
      <c r="G67" s="69" t="str">
        <f>IF(E67=""," - ",VLOOKUP(E67,'BDD Véhicule'!$A:$C,3,FALSE))</f>
        <v xml:space="preserve"> - </v>
      </c>
      <c r="H67" s="19" t="s">
        <v>7</v>
      </c>
      <c r="I67" s="70" t="str">
        <f t="shared" si="3"/>
        <v>SPARE</v>
      </c>
      <c r="J67" s="71" t="s">
        <v>123</v>
      </c>
      <c r="K67" s="18" t="str">
        <f>IF(I67="SPARE"," - ",VLOOKUP(E67,'BDD Véhicule'!$A:$K,7,FALSE))</f>
        <v xml:space="preserve"> - </v>
      </c>
      <c r="L67" s="18"/>
      <c r="M67" s="9"/>
      <c r="N67" s="43">
        <v>45078</v>
      </c>
      <c r="O67" s="43">
        <v>44774</v>
      </c>
      <c r="P67" s="48">
        <v>44774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customHeight="1" x14ac:dyDescent="0.25">
      <c r="A68" s="37" t="str">
        <f t="shared" si="2"/>
        <v xml:space="preserve"> - </v>
      </c>
      <c r="B68" s="33" t="s">
        <v>227</v>
      </c>
      <c r="C68" s="33" t="s">
        <v>228</v>
      </c>
      <c r="D68" s="38"/>
      <c r="E68" s="19"/>
      <c r="F68" s="33" t="str">
        <f>IF(OR(G68="Keolis Pyrénées",G68="Lacoste",G68="ACTL",G68="Stap Evadour"),VLOOKUP(E68,'BDD Véhicule'!$A:$J,2,FALSE)," ")</f>
        <v xml:space="preserve"> </v>
      </c>
      <c r="G68" s="69" t="str">
        <f>IF(E68=""," - ",VLOOKUP(E68,'BDD Véhicule'!$A:$C,3,FALSE))</f>
        <v xml:space="preserve"> - </v>
      </c>
      <c r="H68" s="19" t="s">
        <v>297</v>
      </c>
      <c r="I68" s="70" t="str">
        <f t="shared" si="3"/>
        <v>SPARE</v>
      </c>
      <c r="J68" s="71" t="s">
        <v>123</v>
      </c>
      <c r="K68" s="18" t="str">
        <f>IF(I68="SPARE"," - ",VLOOKUP(E68,'BDD Véhicule'!$A:$K,7,FALSE))</f>
        <v xml:space="preserve"> - </v>
      </c>
      <c r="L68" s="18"/>
      <c r="M68" s="9"/>
      <c r="N68" s="43">
        <v>44531</v>
      </c>
      <c r="O68" s="43">
        <v>44774</v>
      </c>
      <c r="P68" s="48">
        <v>44774</v>
      </c>
    </row>
    <row r="69" spans="1:37" ht="12.75" customHeight="1" x14ac:dyDescent="0.25">
      <c r="A69" s="37" t="str">
        <f t="shared" si="2"/>
        <v xml:space="preserve"> - </v>
      </c>
      <c r="B69" s="33" t="s">
        <v>237</v>
      </c>
      <c r="C69" s="33" t="s">
        <v>238</v>
      </c>
      <c r="D69" s="51"/>
      <c r="E69" s="19"/>
      <c r="F69" s="33"/>
      <c r="G69" s="69" t="str">
        <f>IF(E69=""," - ",VLOOKUP(E69,'BDD Véhicule'!$A:$C,3,FALSE))</f>
        <v xml:space="preserve"> - </v>
      </c>
      <c r="H69" s="19" t="s">
        <v>29</v>
      </c>
      <c r="I69" s="70" t="str">
        <f t="shared" si="3"/>
        <v>SPARE</v>
      </c>
      <c r="J69" s="71" t="s">
        <v>123</v>
      </c>
      <c r="K69" s="18" t="str">
        <f>IF(I69="SPARE"," - ",VLOOKUP(E69,'BDD Véhicule'!$A:$K,7,FALSE))</f>
        <v xml:space="preserve"> - </v>
      </c>
      <c r="L69" s="18"/>
      <c r="M69" s="9"/>
      <c r="N69" s="43">
        <v>44986</v>
      </c>
      <c r="O69" s="43">
        <v>44774</v>
      </c>
      <c r="P69" s="48">
        <v>44774</v>
      </c>
    </row>
    <row r="70" spans="1:37" ht="12.75" customHeight="1" x14ac:dyDescent="0.25">
      <c r="C70" s="52"/>
    </row>
    <row r="71" spans="1:37" ht="12.75" customHeight="1" x14ac:dyDescent="0.25">
      <c r="B71" s="24" t="s">
        <v>277</v>
      </c>
    </row>
  </sheetData>
  <autoFilter ref="A1:P69" xr:uid="{4C70C20C-3DE9-4E58-A79A-230520A483D2}">
    <sortState xmlns:xlrd2="http://schemas.microsoft.com/office/spreadsheetml/2017/richdata2" ref="A2:P69">
      <sortCondition ref="D1:D69"/>
    </sortState>
  </autoFilter>
  <sortState xmlns:xlrd2="http://schemas.microsoft.com/office/spreadsheetml/2017/richdata2" ref="A2:CV69">
    <sortCondition ref="D2:D69"/>
  </sortState>
  <phoneticPr fontId="10" type="noConversion"/>
  <conditionalFormatting sqref="C70:C1048576 C1:C19 C21:C65">
    <cfRule type="duplicateValues" dxfId="9" priority="19"/>
  </conditionalFormatting>
  <conditionalFormatting sqref="J1:J1048576">
    <cfRule type="cellIs" dxfId="8" priority="17" operator="equal">
      <formula>"HS"</formula>
    </cfRule>
    <cfRule type="cellIs" dxfId="7" priority="18" operator="equal">
      <formula>"Fonctionne"</formula>
    </cfRule>
  </conditionalFormatting>
  <conditionalFormatting sqref="D70:D1048576 D1:D65">
    <cfRule type="duplicateValues" dxfId="6" priority="16"/>
  </conditionalFormatting>
  <conditionalFormatting sqref="D1:D1048576">
    <cfRule type="duplicateValues" dxfId="5" priority="7"/>
  </conditionalFormatting>
  <conditionalFormatting sqref="D69">
    <cfRule type="duplicateValues" dxfId="4" priority="6"/>
  </conditionalFormatting>
  <conditionalFormatting sqref="C66:C69">
    <cfRule type="duplicateValues" dxfId="3" priority="31"/>
  </conditionalFormatting>
  <conditionalFormatting sqref="D66:D69">
    <cfRule type="duplicateValues" dxfId="2" priority="32"/>
  </conditionalFormatting>
  <conditionalFormatting sqref="B1:B1048576">
    <cfRule type="duplicateValues" dxfId="1" priority="34"/>
  </conditionalFormatting>
  <conditionalFormatting sqref="E1:E1048576">
    <cfRule type="duplicateValues" dxfId="0" priority="1"/>
  </conditionalFormatting>
  <dataValidations count="1">
    <dataValidation type="list" allowBlank="1" showInputMessage="1" showErrorMessage="1" sqref="J2:J64" xr:uid="{811E684F-EA57-486F-A7F2-6AB5051E6A48}">
      <formula1>"Fonctionne,HS"</formula1>
    </dataValidation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7C15E5D-6B5B-4F48-AB5C-A3B8C73E164F}">
            <xm:f>NOT(ISERROR(SEARCH($O$2,G1)))</xm:f>
            <xm:f>$O$2</xm:f>
            <x14:dxf/>
          </x14:cfRule>
          <xm:sqref>G1:G1048576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59CCC7-3039-4D2E-8364-EA91D9D6227B}">
          <x14:formula1>
            <xm:f>'BDD Véhicule'!$A$5:$A$71</xm:f>
          </x14:formula1>
          <xm:sqref>E2:E69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A568-2BD2-4CBE-8648-62A9474C6758}">
  <dimension ref="A1:D61"/>
  <sheetViews>
    <sheetView workbookViewId="0">
      <selection activeCell="A30" sqref="A30"/>
    </sheetView>
  </sheetViews>
  <sheetFormatPr baseColWidth="10" defaultColWidth="37.42578125" defaultRowHeight="15" x14ac:dyDescent="0.25"/>
  <sheetData>
    <row r="1" spans="1:3" ht="18.75" x14ac:dyDescent="0.25">
      <c r="A1" s="130" t="s">
        <v>505</v>
      </c>
      <c r="B1" s="130" t="s">
        <v>506</v>
      </c>
    </row>
    <row r="2" spans="1:3" ht="19.899999999999999" customHeight="1" x14ac:dyDescent="0.25">
      <c r="A2" s="131" t="s">
        <v>543</v>
      </c>
      <c r="B2" s="131" t="s">
        <v>544</v>
      </c>
    </row>
    <row r="3" spans="1:3" ht="19.899999999999999" customHeight="1" x14ac:dyDescent="0.25">
      <c r="A3" s="131" t="s">
        <v>545</v>
      </c>
      <c r="B3" s="131" t="s">
        <v>546</v>
      </c>
    </row>
    <row r="4" spans="1:3" ht="19.899999999999999" customHeight="1" x14ac:dyDescent="0.25">
      <c r="A4" s="131" t="s">
        <v>547</v>
      </c>
      <c r="B4" s="131" t="s">
        <v>548</v>
      </c>
    </row>
    <row r="5" spans="1:3" ht="19.899999999999999" customHeight="1" x14ac:dyDescent="0.25">
      <c r="A5" s="131" t="s">
        <v>535</v>
      </c>
      <c r="B5" s="131" t="s">
        <v>536</v>
      </c>
    </row>
    <row r="6" spans="1:3" ht="19.899999999999999" customHeight="1" x14ac:dyDescent="0.25">
      <c r="A6" s="131" t="s">
        <v>581</v>
      </c>
      <c r="B6" s="131" t="s">
        <v>582</v>
      </c>
    </row>
    <row r="7" spans="1:3" ht="19.899999999999999" customHeight="1" x14ac:dyDescent="0.25">
      <c r="A7" s="131" t="s">
        <v>533</v>
      </c>
      <c r="B7" s="131" t="s">
        <v>534</v>
      </c>
    </row>
    <row r="8" spans="1:3" ht="19.899999999999999" customHeight="1" x14ac:dyDescent="0.25">
      <c r="A8" s="131" t="s">
        <v>539</v>
      </c>
      <c r="B8" s="131" t="s">
        <v>540</v>
      </c>
    </row>
    <row r="9" spans="1:3" ht="19.899999999999999" customHeight="1" x14ac:dyDescent="0.25">
      <c r="A9" s="133" t="s">
        <v>601</v>
      </c>
      <c r="B9" s="133" t="s">
        <v>602</v>
      </c>
    </row>
    <row r="10" spans="1:3" ht="19.899999999999999" customHeight="1" x14ac:dyDescent="0.25">
      <c r="A10" s="133" t="s">
        <v>605</v>
      </c>
      <c r="B10" s="133" t="s">
        <v>606</v>
      </c>
    </row>
    <row r="11" spans="1:3" ht="19.899999999999999" customHeight="1" x14ac:dyDescent="0.25">
      <c r="A11" s="131" t="s">
        <v>555</v>
      </c>
      <c r="B11" s="131" t="s">
        <v>556</v>
      </c>
    </row>
    <row r="12" spans="1:3" ht="19.899999999999999" customHeight="1" x14ac:dyDescent="0.25">
      <c r="A12" s="133" t="s">
        <v>595</v>
      </c>
      <c r="B12" s="133" t="s">
        <v>596</v>
      </c>
    </row>
    <row r="13" spans="1:3" ht="19.899999999999999" customHeight="1" x14ac:dyDescent="0.25">
      <c r="A13" s="131" t="s">
        <v>553</v>
      </c>
      <c r="B13" s="131" t="s">
        <v>554</v>
      </c>
      <c r="C13" s="132"/>
    </row>
    <row r="14" spans="1:3" ht="19.899999999999999" customHeight="1" x14ac:dyDescent="0.25">
      <c r="A14" s="131" t="s">
        <v>589</v>
      </c>
      <c r="B14" s="131" t="s">
        <v>590</v>
      </c>
    </row>
    <row r="15" spans="1:3" ht="19.899999999999999" customHeight="1" x14ac:dyDescent="0.25">
      <c r="A15" s="131" t="s">
        <v>575</v>
      </c>
      <c r="B15" s="131" t="s">
        <v>576</v>
      </c>
    </row>
    <row r="16" spans="1:3" ht="19.899999999999999" customHeight="1" x14ac:dyDescent="0.25">
      <c r="A16" s="131" t="s">
        <v>571</v>
      </c>
      <c r="B16" s="131" t="s">
        <v>572</v>
      </c>
    </row>
    <row r="17" spans="1:3" ht="19.899999999999999" customHeight="1" x14ac:dyDescent="0.25">
      <c r="A17" s="131" t="s">
        <v>527</v>
      </c>
      <c r="B17" s="131" t="s">
        <v>528</v>
      </c>
    </row>
    <row r="18" spans="1:3" ht="19.899999999999999" customHeight="1" x14ac:dyDescent="0.25">
      <c r="A18" s="131" t="s">
        <v>587</v>
      </c>
      <c r="B18" s="131" t="s">
        <v>588</v>
      </c>
    </row>
    <row r="19" spans="1:3" ht="19.899999999999999" customHeight="1" x14ac:dyDescent="0.25">
      <c r="A19" s="131" t="s">
        <v>569</v>
      </c>
      <c r="B19" s="131" t="s">
        <v>570</v>
      </c>
    </row>
    <row r="20" spans="1:3" ht="19.899999999999999" customHeight="1" x14ac:dyDescent="0.25">
      <c r="A20" s="131" t="s">
        <v>521</v>
      </c>
      <c r="B20" s="131" t="s">
        <v>522</v>
      </c>
    </row>
    <row r="21" spans="1:3" ht="19.899999999999999" customHeight="1" x14ac:dyDescent="0.25">
      <c r="A21" s="131" t="s">
        <v>559</v>
      </c>
      <c r="B21" s="131" t="s">
        <v>560</v>
      </c>
    </row>
    <row r="22" spans="1:3" ht="19.899999999999999" customHeight="1" x14ac:dyDescent="0.25">
      <c r="A22" s="131" t="s">
        <v>557</v>
      </c>
      <c r="B22" s="131" t="s">
        <v>558</v>
      </c>
    </row>
    <row r="23" spans="1:3" ht="19.899999999999999" customHeight="1" x14ac:dyDescent="0.25">
      <c r="A23" s="131" t="s">
        <v>567</v>
      </c>
      <c r="B23" s="131" t="s">
        <v>568</v>
      </c>
    </row>
    <row r="24" spans="1:3" ht="19.899999999999999" customHeight="1" x14ac:dyDescent="0.25">
      <c r="A24" s="131" t="s">
        <v>583</v>
      </c>
      <c r="B24" s="131" t="s">
        <v>584</v>
      </c>
      <c r="C24" t="s">
        <v>627</v>
      </c>
    </row>
    <row r="25" spans="1:3" ht="19.899999999999999" customHeight="1" x14ac:dyDescent="0.25">
      <c r="A25" s="131" t="s">
        <v>529</v>
      </c>
      <c r="B25" s="131" t="s">
        <v>530</v>
      </c>
    </row>
    <row r="26" spans="1:3" ht="19.899999999999999" customHeight="1" x14ac:dyDescent="0.25">
      <c r="A26" s="131" t="s">
        <v>525</v>
      </c>
      <c r="B26" s="131" t="s">
        <v>526</v>
      </c>
    </row>
    <row r="27" spans="1:3" ht="19.899999999999999" customHeight="1" x14ac:dyDescent="0.25">
      <c r="A27" s="131" t="s">
        <v>517</v>
      </c>
      <c r="B27" s="131" t="s">
        <v>518</v>
      </c>
    </row>
    <row r="28" spans="1:3" ht="19.899999999999999" customHeight="1" x14ac:dyDescent="0.25">
      <c r="A28" s="131" t="s">
        <v>577</v>
      </c>
      <c r="B28" s="131" t="s">
        <v>578</v>
      </c>
    </row>
    <row r="29" spans="1:3" ht="19.899999999999999" customHeight="1" x14ac:dyDescent="0.25">
      <c r="A29" s="131" t="s">
        <v>565</v>
      </c>
      <c r="B29" s="131" t="s">
        <v>566</v>
      </c>
    </row>
    <row r="30" spans="1:3" ht="19.899999999999999" customHeight="1" x14ac:dyDescent="0.25">
      <c r="A30" s="131" t="s">
        <v>561</v>
      </c>
      <c r="B30" s="131" t="s">
        <v>562</v>
      </c>
    </row>
    <row r="31" spans="1:3" ht="19.899999999999999" customHeight="1" x14ac:dyDescent="0.25">
      <c r="A31" s="134" t="s">
        <v>593</v>
      </c>
      <c r="B31" s="134" t="s">
        <v>594</v>
      </c>
    </row>
    <row r="32" spans="1:3" ht="19.899999999999999" customHeight="1" x14ac:dyDescent="0.25">
      <c r="A32" s="133" t="s">
        <v>607</v>
      </c>
      <c r="B32" s="133" t="s">
        <v>608</v>
      </c>
    </row>
    <row r="33" spans="1:3" ht="19.899999999999999" customHeight="1" x14ac:dyDescent="0.25">
      <c r="A33" s="134" t="s">
        <v>603</v>
      </c>
      <c r="B33" s="134" t="s">
        <v>604</v>
      </c>
    </row>
    <row r="34" spans="1:3" ht="19.899999999999999" customHeight="1" x14ac:dyDescent="0.25">
      <c r="A34" s="133" t="s">
        <v>613</v>
      </c>
      <c r="B34" s="133" t="s">
        <v>614</v>
      </c>
    </row>
    <row r="35" spans="1:3" ht="19.899999999999999" customHeight="1" x14ac:dyDescent="0.25">
      <c r="A35" s="131" t="s">
        <v>573</v>
      </c>
      <c r="B35" s="131" t="s">
        <v>574</v>
      </c>
    </row>
    <row r="36" spans="1:3" ht="19.899999999999999" customHeight="1" x14ac:dyDescent="0.25">
      <c r="A36" s="133" t="s">
        <v>597</v>
      </c>
      <c r="B36" s="133" t="s">
        <v>598</v>
      </c>
    </row>
    <row r="37" spans="1:3" ht="19.899999999999999" customHeight="1" x14ac:dyDescent="0.25">
      <c r="A37" s="133" t="s">
        <v>599</v>
      </c>
      <c r="B37" s="133" t="s">
        <v>600</v>
      </c>
    </row>
    <row r="38" spans="1:3" ht="19.899999999999999" customHeight="1" x14ac:dyDescent="0.25">
      <c r="A38" s="133" t="s">
        <v>611</v>
      </c>
      <c r="B38" s="133" t="s">
        <v>612</v>
      </c>
      <c r="C38" t="s">
        <v>628</v>
      </c>
    </row>
    <row r="39" spans="1:3" ht="19.899999999999999" customHeight="1" x14ac:dyDescent="0.25">
      <c r="A39" s="131" t="s">
        <v>579</v>
      </c>
      <c r="B39" s="131" t="s">
        <v>580</v>
      </c>
    </row>
    <row r="40" spans="1:3" ht="19.899999999999999" customHeight="1" x14ac:dyDescent="0.25">
      <c r="A40" s="131" t="s">
        <v>523</v>
      </c>
      <c r="B40" s="131" t="s">
        <v>524</v>
      </c>
    </row>
    <row r="41" spans="1:3" ht="19.899999999999999" customHeight="1" x14ac:dyDescent="0.25">
      <c r="A41" s="136" t="s">
        <v>625</v>
      </c>
      <c r="B41" s="136" t="s">
        <v>626</v>
      </c>
    </row>
    <row r="42" spans="1:3" ht="19.899999999999999" customHeight="1" x14ac:dyDescent="0.25">
      <c r="A42" s="136" t="s">
        <v>615</v>
      </c>
      <c r="B42" s="136" t="s">
        <v>616</v>
      </c>
    </row>
    <row r="43" spans="1:3" ht="19.899999999999999" customHeight="1" x14ac:dyDescent="0.25">
      <c r="A43" s="131" t="s">
        <v>563</v>
      </c>
      <c r="B43" s="131" t="s">
        <v>564</v>
      </c>
      <c r="C43" s="132"/>
    </row>
    <row r="44" spans="1:3" ht="19.899999999999999" customHeight="1" x14ac:dyDescent="0.25">
      <c r="A44" s="133" t="s">
        <v>591</v>
      </c>
      <c r="B44" s="133" t="s">
        <v>592</v>
      </c>
      <c r="C44" s="132"/>
    </row>
    <row r="45" spans="1:3" ht="19.899999999999999" customHeight="1" x14ac:dyDescent="0.25">
      <c r="A45" s="131" t="s">
        <v>541</v>
      </c>
      <c r="B45" s="131" t="s">
        <v>542</v>
      </c>
      <c r="C45" s="132"/>
    </row>
    <row r="46" spans="1:3" ht="19.899999999999999" customHeight="1" x14ac:dyDescent="0.25">
      <c r="A46" s="131" t="s">
        <v>585</v>
      </c>
      <c r="B46" s="131" t="s">
        <v>586</v>
      </c>
      <c r="C46" s="135"/>
    </row>
    <row r="47" spans="1:3" ht="19.899999999999999" customHeight="1" x14ac:dyDescent="0.25">
      <c r="A47" s="131" t="s">
        <v>519</v>
      </c>
      <c r="B47" s="131" t="s">
        <v>520</v>
      </c>
    </row>
    <row r="48" spans="1:3" ht="19.899999999999999" customHeight="1" x14ac:dyDescent="0.25">
      <c r="A48" s="131" t="s">
        <v>551</v>
      </c>
      <c r="B48" s="131" t="s">
        <v>552</v>
      </c>
    </row>
    <row r="49" spans="1:4" ht="19.899999999999999" customHeight="1" x14ac:dyDescent="0.25">
      <c r="A49" s="131" t="s">
        <v>537</v>
      </c>
      <c r="B49" s="131" t="s">
        <v>538</v>
      </c>
    </row>
    <row r="50" spans="1:4" ht="19.899999999999999" customHeight="1" x14ac:dyDescent="0.25">
      <c r="A50" s="133" t="s">
        <v>609</v>
      </c>
      <c r="B50" s="133" t="s">
        <v>610</v>
      </c>
    </row>
    <row r="51" spans="1:4" ht="19.899999999999999" customHeight="1" x14ac:dyDescent="0.25">
      <c r="A51" s="131" t="s">
        <v>509</v>
      </c>
      <c r="B51" s="131" t="s">
        <v>510</v>
      </c>
    </row>
    <row r="52" spans="1:4" ht="19.899999999999999" customHeight="1" x14ac:dyDescent="0.25">
      <c r="A52" s="131" t="s">
        <v>511</v>
      </c>
      <c r="B52" s="131" t="s">
        <v>512</v>
      </c>
    </row>
    <row r="53" spans="1:4" ht="19.899999999999999" customHeight="1" x14ac:dyDescent="0.25">
      <c r="A53" s="131" t="s">
        <v>515</v>
      </c>
      <c r="B53" s="131" t="s">
        <v>516</v>
      </c>
    </row>
    <row r="54" spans="1:4" ht="19.899999999999999" customHeight="1" x14ac:dyDescent="0.25">
      <c r="A54" s="131" t="s">
        <v>507</v>
      </c>
      <c r="B54" s="131" t="s">
        <v>508</v>
      </c>
    </row>
    <row r="55" spans="1:4" ht="19.899999999999999" customHeight="1" x14ac:dyDescent="0.25">
      <c r="A55" s="131" t="s">
        <v>513</v>
      </c>
      <c r="B55" s="131" t="s">
        <v>514</v>
      </c>
    </row>
    <row r="56" spans="1:4" s="137" customFormat="1" ht="19.899999999999999" customHeight="1" x14ac:dyDescent="0.25">
      <c r="A56" s="131" t="s">
        <v>549</v>
      </c>
      <c r="B56" s="131" t="s">
        <v>550</v>
      </c>
      <c r="C56"/>
      <c r="D56"/>
    </row>
    <row r="57" spans="1:4" ht="19.899999999999999" customHeight="1" x14ac:dyDescent="0.25">
      <c r="A57" s="131" t="s">
        <v>531</v>
      </c>
      <c r="B57" s="131" t="s">
        <v>532</v>
      </c>
    </row>
    <row r="58" spans="1:4" ht="19.899999999999999" customHeight="1" x14ac:dyDescent="0.25">
      <c r="A58" s="138" t="s">
        <v>617</v>
      </c>
      <c r="B58" s="138" t="s">
        <v>618</v>
      </c>
    </row>
    <row r="59" spans="1:4" ht="19.899999999999999" customHeight="1" x14ac:dyDescent="0.25">
      <c r="A59" s="138" t="s">
        <v>619</v>
      </c>
      <c r="B59" s="138" t="s">
        <v>620</v>
      </c>
    </row>
    <row r="60" spans="1:4" ht="19.899999999999999" customHeight="1" x14ac:dyDescent="0.25">
      <c r="A60" s="138" t="s">
        <v>623</v>
      </c>
      <c r="B60" s="138" t="s">
        <v>624</v>
      </c>
    </row>
    <row r="61" spans="1:4" ht="19.899999999999999" customHeight="1" x14ac:dyDescent="0.25">
      <c r="A61" s="138" t="s">
        <v>621</v>
      </c>
      <c r="B61" s="138" t="s">
        <v>622</v>
      </c>
    </row>
  </sheetData>
  <autoFilter ref="A1:B1" xr:uid="{9284A568-2BD2-4CBE-8648-62A9474C6758}">
    <sortState xmlns:xlrd2="http://schemas.microsoft.com/office/spreadsheetml/2017/richdata2" ref="A2:B6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HANOVER_ACTIONS N°1</vt:lpstr>
      <vt:lpstr>BDD Véhicule</vt:lpstr>
      <vt:lpstr>Feuil1</vt:lpstr>
      <vt:lpstr>Suivi_valideurs</vt:lpstr>
      <vt:lpstr>Zenbus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IMBERT Evodie</dc:creator>
  <cp:lastModifiedBy>DOCHE Arnaud</cp:lastModifiedBy>
  <cp:lastPrinted>2022-08-11T06:37:42Z</cp:lastPrinted>
  <dcterms:created xsi:type="dcterms:W3CDTF">2022-02-25T11:03:31Z</dcterms:created>
  <dcterms:modified xsi:type="dcterms:W3CDTF">2023-07-20T10:15:40Z</dcterms:modified>
</cp:coreProperties>
</file>