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0.xml" ContentType="application/vnd.openxmlformats-officedocument.drawingml.chart+xml"/>
  <Override PartName="/xl/charts/chart9.xml" ContentType="application/vnd.openxmlformats-officedocument.drawingml.chart+xml"/>
  <Override PartName="/xl/worksheets/sheet1.xml" ContentType="application/vnd.openxmlformats-officedocument.spreadsheetml.worksheet+xml"/>
  <Override PartName="/xl/charts/chart7.xml" ContentType="application/vnd.openxmlformats-officedocument.drawingml.chart+xml"/>
  <Override PartName="/xl/charts/chart11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6.xml" ContentType="application/vnd.openxmlformats-officedocument.drawingml.chart+xml"/>
  <Override PartName="/xl/charts/chart8.xml" ContentType="application/vnd.openxmlformats-officedocument.drawingml.chart+xml"/>
  <Override PartName="/xl/charts/chart4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9320" windowHeight="7995"/>
  </bookViews>
  <sheets>
    <sheet name="résultats" sheetId="7" r:id="rId1"/>
    <sheet name="Enquete DD 2012" sheetId="4" r:id="rId2"/>
    <sheet name="Liste" sheetId="5" r:id="rId3"/>
  </sheets>
  <definedNames>
    <definedName name="_xlnm._FilterDatabase" localSheetId="1" hidden="1">'Enquete DD 2012'!$A$2:$T$172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E105" i="7" l="1"/>
  <c r="E102" i="7"/>
  <c r="E103" i="7"/>
  <c r="E101" i="7"/>
  <c r="E96" i="7"/>
  <c r="E97" i="7"/>
  <c r="E95" i="7"/>
  <c r="E90" i="7"/>
  <c r="E91" i="7"/>
  <c r="E89" i="7"/>
  <c r="E84" i="7"/>
  <c r="E85" i="7"/>
  <c r="E83" i="7"/>
  <c r="E78" i="7"/>
  <c r="E79" i="7"/>
  <c r="E77" i="7"/>
  <c r="E72" i="7"/>
  <c r="E73" i="7"/>
  <c r="E71" i="7"/>
  <c r="D103" i="7"/>
  <c r="D102" i="7"/>
  <c r="D101" i="7"/>
  <c r="C103" i="7"/>
  <c r="C102" i="7"/>
  <c r="C101" i="7"/>
  <c r="B103" i="7"/>
  <c r="B102" i="7"/>
  <c r="B101" i="7"/>
  <c r="D97" i="7"/>
  <c r="D96" i="7"/>
  <c r="D95" i="7"/>
  <c r="C97" i="7"/>
  <c r="C96" i="7"/>
  <c r="C95" i="7"/>
  <c r="B97" i="7"/>
  <c r="B96" i="7"/>
  <c r="B95" i="7"/>
  <c r="D91" i="7"/>
  <c r="D90" i="7"/>
  <c r="D89" i="7"/>
  <c r="C91" i="7"/>
  <c r="C90" i="7"/>
  <c r="C89" i="7"/>
  <c r="B91" i="7"/>
  <c r="B90" i="7"/>
  <c r="B89" i="7"/>
  <c r="D85" i="7"/>
  <c r="D84" i="7"/>
  <c r="D83" i="7"/>
  <c r="C85" i="7"/>
  <c r="C84" i="7"/>
  <c r="C83" i="7"/>
  <c r="B85" i="7"/>
  <c r="B84" i="7"/>
  <c r="B83" i="7"/>
  <c r="D79" i="7"/>
  <c r="D78" i="7"/>
  <c r="D77" i="7"/>
  <c r="C79" i="7"/>
  <c r="C78" i="7"/>
  <c r="C77" i="7"/>
  <c r="B79" i="7"/>
  <c r="B78" i="7"/>
  <c r="B77" i="7"/>
  <c r="D73" i="7"/>
  <c r="D72" i="7"/>
  <c r="D71" i="7"/>
  <c r="C73" i="7"/>
  <c r="C72" i="7"/>
  <c r="C71" i="7"/>
  <c r="B73" i="7"/>
  <c r="B72" i="7"/>
  <c r="B71" i="7"/>
  <c r="D67" i="7"/>
  <c r="D66" i="7"/>
  <c r="C67" i="7"/>
  <c r="C66" i="7"/>
  <c r="B67" i="7"/>
  <c r="B66" i="7"/>
  <c r="B62" i="7"/>
  <c r="B61" i="7"/>
  <c r="B60" i="7"/>
  <c r="B59" i="7"/>
  <c r="B58" i="7"/>
  <c r="C46" i="7" l="1"/>
  <c r="C47" i="7"/>
  <c r="C48" i="7"/>
  <c r="C49" i="7"/>
  <c r="C50" i="7"/>
  <c r="C51" i="7"/>
  <c r="C52" i="7"/>
  <c r="C53" i="7"/>
  <c r="C54" i="7"/>
  <c r="C45" i="7"/>
  <c r="D42" i="7"/>
  <c r="C42" i="7"/>
  <c r="D41" i="7"/>
  <c r="C41" i="7"/>
  <c r="B42" i="7"/>
  <c r="B41" i="7"/>
  <c r="D37" i="7"/>
  <c r="D36" i="7"/>
  <c r="D35" i="7"/>
  <c r="C37" i="7"/>
  <c r="C36" i="7"/>
  <c r="C35" i="7"/>
  <c r="B37" i="7"/>
  <c r="B36" i="7"/>
  <c r="B35" i="7"/>
  <c r="B31" i="7"/>
  <c r="C29" i="7" s="1"/>
  <c r="C28" i="7" l="1"/>
  <c r="C30" i="7"/>
  <c r="C31" i="7" l="1"/>
</calcChain>
</file>

<file path=xl/sharedStrings.xml><?xml version="1.0" encoding="utf-8"?>
<sst xmlns="http://schemas.openxmlformats.org/spreadsheetml/2006/main" count="2360" uniqueCount="228">
  <si>
    <t>mineure</t>
  </si>
  <si>
    <t>importante</t>
  </si>
  <si>
    <t>essentielle</t>
  </si>
  <si>
    <t>sans avis</t>
  </si>
  <si>
    <t>Pour vous, le développement durable c'est :</t>
  </si>
  <si>
    <t>une nouvelle façon de penser et de faire</t>
  </si>
  <si>
    <t>Quelles finalités sont les plus abordées dans votre partenariat avec le Département ?</t>
  </si>
  <si>
    <t>Lutte contre le changement climatique et protection de l'atmosphère</t>
  </si>
  <si>
    <t>Epanouissement de tous les êtres humains</t>
  </si>
  <si>
    <t>Cohésion sociale et territoriale</t>
  </si>
  <si>
    <t>Préservation de la biodiversité et des ressources</t>
  </si>
  <si>
    <t>Production et consommation responsables</t>
  </si>
  <si>
    <t>Avez-vous connaissance de l’Agenda 21 et de la politique développement durable du Conseil général ?</t>
  </si>
  <si>
    <t>Dans votre vie professionelle, diriez-vous que le développement durable est une préoccupation :</t>
  </si>
  <si>
    <t>CDDO</t>
  </si>
  <si>
    <t>Tranche d'âge</t>
  </si>
  <si>
    <t>Souhaiteriez-vous être plus sensibilisé au développement durable et aux projets afférents ?</t>
  </si>
  <si>
    <t>moins de 25 ans</t>
  </si>
  <si>
    <t>de 25 à 35 ans</t>
  </si>
  <si>
    <t>de 36 à 45 ans</t>
  </si>
  <si>
    <t>de 46 à 55 ans</t>
  </si>
  <si>
    <t>plus de 55 ans</t>
  </si>
  <si>
    <t>logement</t>
  </si>
  <si>
    <t>santé</t>
  </si>
  <si>
    <t>éducation/culture</t>
  </si>
  <si>
    <t>économie/finance</t>
  </si>
  <si>
    <t>transports</t>
  </si>
  <si>
    <t>énergie/climat</t>
  </si>
  <si>
    <t>solidarité /cohésion sociale</t>
  </si>
  <si>
    <t>environnement</t>
  </si>
  <si>
    <t>l'ensemble de ces thèmes</t>
  </si>
  <si>
    <t>Pourriez-vous citer une ou plusieurs actions du Conseil Général en matière de développement durable ?</t>
  </si>
  <si>
    <t>Connaissez-vous le rapport de développement durable 2011 de l'Oise téléchargeable sur Oise.fr ?</t>
  </si>
  <si>
    <t>Encadrant</t>
  </si>
  <si>
    <t>CIBLES</t>
  </si>
  <si>
    <t>ENCADRANT</t>
  </si>
  <si>
    <t>TRANCHE AGE</t>
  </si>
  <si>
    <t>OUI</t>
  </si>
  <si>
    <t>NON</t>
  </si>
  <si>
    <t>QUESTION 1</t>
  </si>
  <si>
    <t>QUESTION 2</t>
  </si>
  <si>
    <t>QUESTION 3</t>
  </si>
  <si>
    <t>QUESTION 4</t>
  </si>
  <si>
    <t>QUESTION 5</t>
  </si>
  <si>
    <t>QUESTION 6</t>
  </si>
  <si>
    <t>Pensez-vous que le rapport de développement durable de 2011 rend lisible l'exemplarité de l'institution ?</t>
  </si>
  <si>
    <t>INCERTAIN</t>
  </si>
  <si>
    <t>QUESTION 7</t>
  </si>
  <si>
    <t>Pensez-vous que le rapport de développement durable de 2011 rend compte d'une dynamique territoriale partagée ?</t>
  </si>
  <si>
    <t>QUESTION 8</t>
  </si>
  <si>
    <t>Pensez-vous que le rapport de développement durable de 2011 éclaire sur l'impact des politiques départementales en matière de développement durable ?</t>
  </si>
  <si>
    <t>QUESTION 9</t>
  </si>
  <si>
    <t>Pensez-vous que le rapport de développement durable de 2011 contribue à l'information des isariens ?</t>
  </si>
  <si>
    <t>QUESTION 10</t>
  </si>
  <si>
    <t>Pensez-vous que le rapport de développement durable de 2011 améliore la transparence de l'action publique en matière de développement durable ?</t>
  </si>
  <si>
    <t>QUESTION 11</t>
  </si>
  <si>
    <t>Pensez-vous que le rapport de développement durable de 2011 rend compte des méthodes de construction et d'évaluation des politiques départementales ?</t>
  </si>
  <si>
    <t>QUESTION 12</t>
  </si>
  <si>
    <t>CIBLE</t>
  </si>
  <si>
    <t>ELU</t>
  </si>
  <si>
    <t>AGENT</t>
  </si>
  <si>
    <t>ENS
Promotion voies douces</t>
  </si>
  <si>
    <t>FINALITES DD</t>
  </si>
  <si>
    <t>FINALITE DD</t>
  </si>
  <si>
    <t>Développer les voies vertes
Internet pour tous + ordi 60</t>
  </si>
  <si>
    <t>Agenda 21
espaces naturels sensibles</t>
  </si>
  <si>
    <t>clauses sociales dans les marchés publics
critères de développement durable dans l'aménagement des zones d'activités</t>
  </si>
  <si>
    <t>Préservation des marais de Sacy
Lutte contre la précarité énergétique</t>
  </si>
  <si>
    <t>Piste cyclable
Construction respectueuse</t>
  </si>
  <si>
    <t>Développemet des espaces naturels sensibles
Aides aux communes en vue de l'amélioration de la qualité des eaux</t>
  </si>
  <si>
    <t>Voies de circulation douces
Critères intégrés dans les cahiers des charges marchés publics</t>
  </si>
  <si>
    <t>Bouchons</t>
  </si>
  <si>
    <t>Ordi 60
La tarification unique des transports collectifs interurbains sur l'ensemble du territoire à 2€</t>
  </si>
  <si>
    <t>Le traitement des eaux pluviales
Le recyclage du papier et carton</t>
  </si>
  <si>
    <t>Programme jeunes éco-citoyens, Agenda 21 scolaire
Conseil général des jeunes, CDDO</t>
  </si>
  <si>
    <t>L'agenda 21 scolaire dans les collèges du département
Le programme Jeunes éco-citoyens du projet éducatif du département</t>
  </si>
  <si>
    <t>Trans'Oise
journée du développement durable</t>
  </si>
  <si>
    <t>Le développement des voies de circulations douce (trans'Oise)
Intégrations de clauses environnementales aux cahiers des charges des marchés publics du département</t>
  </si>
  <si>
    <t>Environnement
Education</t>
  </si>
  <si>
    <t>Action sur le tri selectif du papier 
En UTD abolition des produits désherbants le long des routes</t>
  </si>
  <si>
    <t xml:space="preserve">Gestion des déchets
Gestion des espaces naturels </t>
  </si>
  <si>
    <t>Logo sur les mails invitant à ne pas imprimer le contenu</t>
  </si>
  <si>
    <t>Tri de papiers</t>
  </si>
  <si>
    <t xml:space="preserve">Logement
Environnement </t>
  </si>
  <si>
    <t>Les actions liés aux économies d'énergies sur les bâtiments et les véhicules
La gestion différenciée pour les entretiens des espaces verts sur routes et bâtiments CG</t>
  </si>
  <si>
    <t>CDDO
Gestion des déchets</t>
  </si>
  <si>
    <t>Recyclage du papier dans les services
Certains véhicules utilisent d'autres énergie que l'essence</t>
  </si>
  <si>
    <t>Trans'Oise</t>
  </si>
  <si>
    <t>Les poubelles vertes pour le papier</t>
  </si>
  <si>
    <t>Le journal ID'KOLOGIC
Trans'Oise</t>
  </si>
  <si>
    <t>Le plan mobilité
Le tourisme et handicap</t>
  </si>
  <si>
    <t>Multiplier l'intégration de clauses sociales et environnementalzes dans les marchés publics
Adopter une communication plus éco-responsable</t>
  </si>
  <si>
    <t>Développer des téléprocédures
Favoriser l'accès aux transports collectifs</t>
  </si>
  <si>
    <t>Actions sur le transports (co-voiturage, trans'Oise)
Actions sur le logement (basse consomation)</t>
  </si>
  <si>
    <t>Diminution des consommations énergétiques des bâtiments départementaux
Gestion différenciée des espaces verts</t>
  </si>
  <si>
    <t>Le recyclage du papier
L'entretien des bords de routes départementales qui permet de préserver l'éco-système</t>
  </si>
  <si>
    <t>Recyclage des bouchons et consommables
Trans'oise</t>
  </si>
  <si>
    <t>Collecte des bouchons
mise en place du CDDO</t>
  </si>
  <si>
    <t>Gestion du nombre d'agenda acheté
Eviter d'imprimer</t>
  </si>
  <si>
    <t>Enveloppes internes
Poubelles de tries</t>
  </si>
  <si>
    <t>Multiplier l'intégration de clauses sociales et environnementalzes dans les marchés publics
Promouvoir une consommation interne éco-responsable</t>
  </si>
  <si>
    <t>Bilan carbone départemental
Guide sur l'organisation d'une manifestation éco-responsable</t>
  </si>
  <si>
    <t>Gestion des déchets
Village fleuris</t>
  </si>
  <si>
    <t>La récupération des bouchons (handicap + recyclage du plastique)
Les enveloppes recyclées lors d'envois postaux du CG vers leurs agents</t>
  </si>
  <si>
    <t>Eduquer au développement durable
Gérer durablement les propriétés départementales</t>
  </si>
  <si>
    <t>Soutenir l'agriculture durable
Assurer la gestion de l'eau</t>
  </si>
  <si>
    <t>Gestion différenciée des accotements
Réduction de l'utilisation des phytosanitaires</t>
  </si>
  <si>
    <t>Recyclage du papier
Proposition de co-voiturage</t>
  </si>
  <si>
    <t>Prix Chambiges
Entretien raisonné des espaces verts et bord de route</t>
  </si>
  <si>
    <t>Fauchage raisonné
Non à l'utilisation des produits phytosanitaire
Recyclage du papier et tri selectif</t>
  </si>
  <si>
    <t>Réduction de la tonte sur les bords de routes
Amélioration des circulations des transports dans les communes 
Co-voiturage</t>
  </si>
  <si>
    <t>Economie énergétique des bâtiments
Recyclage papiers, encres, piles et bouchons</t>
  </si>
  <si>
    <t>La gestion différenciée des bords de routes 
Le marché d'intéressement pour le chauffage des collèges</t>
  </si>
  <si>
    <t>L'interdiction des phytosanitaire
Mise en place des enveloppes interservices</t>
  </si>
  <si>
    <t>Recyclage des chaussées
Développement des voies douces</t>
  </si>
  <si>
    <t>Charte éco-responsable
Aménagement voies douces</t>
  </si>
  <si>
    <t>Recyclage du papier
zéro phyto pour l'entretien des routes</t>
  </si>
  <si>
    <t>Soutien à la création d'entreprise et à l'initiative des jeunes (Jeunes talents de l'Oise
Développement du haut débit Internet (TELOISE)</t>
  </si>
  <si>
    <t>Recyclage papier
Mutualisation transports</t>
  </si>
  <si>
    <t>Economie d'énergie
Insertion sociale</t>
  </si>
  <si>
    <t>Agenda 21 des collèges
CDDO</t>
  </si>
  <si>
    <t xml:space="preserve">Encourager l’organisation de manifestations sportives et culturelles exemplaires
Sauvegarder le patrimoine bâti et assurer sa valorisation culturelle
</t>
  </si>
  <si>
    <t>Réalisation d'itinéraires cyclables
Espaces naturels sensibles</t>
  </si>
  <si>
    <t>Recyclage du papier
La tonte en bordure de route deux fois dans l'année</t>
  </si>
  <si>
    <t>La semaine du développement durable
Actions ENS (chauves souris, crapauduc…)</t>
  </si>
  <si>
    <t>Utilisation du SATEP/SATESE/CATER
Trans'Oise, canal Seine Nord</t>
  </si>
  <si>
    <t>L'impact sur la gestion des feuilles de papier
Sur l'utilisation des véhicules</t>
  </si>
  <si>
    <t>Recyclage du papier 
Recyclage bouchon et pile</t>
  </si>
  <si>
    <t>La dématérialisation d'un grand nombre de docuements et outils de gestion au sein de la collectivité
Les efforts engagés par le département visant à promouvoir l'utilisation des transports en commun sur le territoire (notamment à travers la création du SMTCO, etc...)</t>
  </si>
  <si>
    <t>Conseil général des jeunes
Maitrîse de l'énergie dans les collèges</t>
  </si>
  <si>
    <t>Favoriser l'utilisation des transports en commun via Oise mobilité
Préserver la biodiversité, lutte contre les plantes invasives, protection de certains sites (Marais de Sacy)</t>
  </si>
  <si>
    <t>Tri des déchets
Développement des pistes cyclables et piétons</t>
  </si>
  <si>
    <t>OVB
Circulations douces</t>
  </si>
  <si>
    <t>La gestion différenciée des bords de routes 
Tri et recyclage des papiers de bureau</t>
  </si>
  <si>
    <t>Maîtriser la consommation des énergies et développer les énergies renouvelables
développer une offre de logement diversifiée</t>
  </si>
  <si>
    <t>La gestion différencié des routes
Promouvoir les transports en commun</t>
  </si>
  <si>
    <t>Emplois er port de Longueil Sainte Marie
Trans'Oise et circulations douces</t>
  </si>
  <si>
    <t>Bilan carbone
Plan climat énergie</t>
  </si>
  <si>
    <t>Plus d'utilisation de désherbant sur les bordures de route</t>
  </si>
  <si>
    <t>Eco-geste
collecte des piles et des bouchons en plastique</t>
  </si>
  <si>
    <t>Gestion durable du patrimoine
Economie solidaire</t>
  </si>
  <si>
    <t>Bilan Carbone
Fauchage contrôlé</t>
  </si>
  <si>
    <t>Poubelles papier dans les bureaux et le recylcage des cartouches d'encre
Sensibilisation auprès des usagers et des agents lors de diverses manifestations (OVB, FDS)</t>
  </si>
  <si>
    <t>La labellisation des espaces naturels sensibles, en partenariat avec le CENP, l'ONF et PNR
La création des voies douces et de oa Trans'oise</t>
  </si>
  <si>
    <t>Reconversion friches industrielles
Aide aux actions d'économies solidaire</t>
  </si>
  <si>
    <t>Gestion des déchets
Schéma départemental des ENS</t>
  </si>
  <si>
    <t>Entretien diversifié des routes
Soutien aux créations ou reprises de locaux en milieu rural</t>
  </si>
  <si>
    <t>Préserver et maintenir les milieux naturels
Entretenir et restaurer les cours d'eau er les milieux aquatiques</t>
  </si>
  <si>
    <t>Fonds départemental de l'environnement
Acquisition, aménagement et entretien d'espaces naturels sensibles</t>
  </si>
  <si>
    <t>La gestion différenciée des bords de route
La gestion des propriétés départementales</t>
  </si>
  <si>
    <t>Clauses sociales
Construire durablement</t>
  </si>
  <si>
    <t>Favoriser l'intégration de clause sociale et environnementale dans les marchés
La réalisation d'un maillage de voies de circulations douces</t>
  </si>
  <si>
    <t>La préservation et le maintien des espaces naturels sensibles
Aide au permis de conduire</t>
  </si>
  <si>
    <t>ENS
Plan jeunes éo-citoyens</t>
  </si>
  <si>
    <t>Politique ENS
Gestion de la propriété départementale du Marais de Sacy</t>
  </si>
  <si>
    <t>Plan départemental de l'habitat
Mise en place d'indicateur du développement durable</t>
  </si>
  <si>
    <t>Recyclage du papier
Construction route avec des enrobés à froid</t>
  </si>
  <si>
    <t>Trie du papier
voiture de service à gaz</t>
  </si>
  <si>
    <t>Promotion des transports en commun
Préserver et maintenir les milieux naturels</t>
  </si>
  <si>
    <t>Recyclage de papier
Collecte des piles usagées</t>
  </si>
  <si>
    <t>Le choix des transports collectifs
La protection des espaces naturels sensibles</t>
  </si>
  <si>
    <t>Recyclons le papier
Oise mobilité</t>
  </si>
  <si>
    <t>Oise mobilité - service de transport en commun peu cher
Développement des voies de circulation douce</t>
  </si>
  <si>
    <t>Le plan routier modernisé
La politique menée en faveur des espaces naturels sensibles</t>
  </si>
  <si>
    <t>L'Oise verte et bleue 
L'accessibilité des équipements et transports collectifs</t>
  </si>
  <si>
    <t>Récupération du papier
Oise mobilité 'système de covoiturage)</t>
  </si>
  <si>
    <t>Dématérialisation
Développement trans'Oise</t>
  </si>
  <si>
    <t>Constriction des nouveaux bâtiments dans une logique BBC
La mise en place de référents éco-responsables</t>
  </si>
  <si>
    <t>Dématérialisation
Bilan carbone</t>
  </si>
  <si>
    <t>Recyclage du papier
Economies d'énergies (marché de chauffage des collèges, énergies renouvelables…)</t>
  </si>
  <si>
    <t>Oise verte et bleue
Oise mobilité / co-voiturage</t>
  </si>
  <si>
    <t>Bilan carbone
Traitement des eaux usées</t>
  </si>
  <si>
    <t>Trie du papier
co-voiturage</t>
  </si>
  <si>
    <t>Aménagement de pistes cyclables
Recyclage des déchets</t>
  </si>
  <si>
    <t>Promouvoir l'utilisation des transports en communs 
Sauvegarder et valoriser le patrimoine bâti</t>
  </si>
  <si>
    <t>Pile recyclé
Papier et cartons</t>
  </si>
  <si>
    <t>Politique routière respectueuse de l'environnement 
Actions menées dans les établissements scolaires pour sensibiliser les jeunes au DD</t>
  </si>
  <si>
    <t>Transport
logement</t>
  </si>
  <si>
    <t>Bouchons collectés, soutiensamu social
DRD zéro phyosanitaires</t>
  </si>
  <si>
    <t>Concertation par rapport aux enjeux liés à l'aéroport de Beauvais
Les nouvelles énergies</t>
  </si>
  <si>
    <t>Développemet des constructions de bâtiments BBC
Politique d'aménagement et de construction de routes durables</t>
  </si>
  <si>
    <t>Intégrer des clauses environnementales dans les marchés
voies vertes</t>
  </si>
  <si>
    <t>Transport collectif
Station service gaz à Beauvais</t>
  </si>
  <si>
    <t>Véhicules
Bâtiements BBQ</t>
  </si>
  <si>
    <t>Gestion des déchets
Préservation des sites naturels sensibles</t>
  </si>
  <si>
    <t>L'élaboration d'un schéma de développement de l'économie solidaire
La mise en œuvre de clauses sociales dans les marchés publics</t>
  </si>
  <si>
    <t>Recyclage du papier, utilisation de papier recyclé
Encouragement du co-voiturage</t>
  </si>
  <si>
    <t xml:space="preserve">Promouvoir l'utilisation des transports en communs
Promouvoir les nouvelles technologies éducatives </t>
  </si>
  <si>
    <t>Encourager la création, le développement et l'innovation des entreprises
Adopter une communication plus éco-responsable</t>
  </si>
  <si>
    <t>Les voies douces
Aides concernant les réhabilitations thermiques des bâtiments résidentiels</t>
  </si>
  <si>
    <t>Service d'accueil du jeune enfant
Préservation des espèces et protection des espaces naturels sensibles</t>
  </si>
  <si>
    <t>Le plan départemental d'élimination des déchets ménagers et assimilés
La lutte contre la précarité et l'exclusion sociale</t>
  </si>
  <si>
    <t xml:space="preserve">Toutes les actions tournées vers le vivre ensemble. 
Plus par sociologie que par écologie </t>
  </si>
  <si>
    <t>Oise verte et bleue
Oise mobilité</t>
  </si>
  <si>
    <t>Multiplier l'intégration de clauses sociakes et environnementales dans les marchés publics
Construire durablement</t>
  </si>
  <si>
    <t>Collèges
parc auto</t>
  </si>
  <si>
    <t>Le schéma de développement de l'économie solidaire
La mise en œuvre de claises environnementales dans les marchés publics</t>
  </si>
  <si>
    <t>Une plus grande maitrise des déplacements
Protection des espaces naturels sensibles</t>
  </si>
  <si>
    <t>La trans'Oise voie verte
Dispositif éco-citoyens pour les collégiens</t>
  </si>
  <si>
    <t>La collecte du papier
le covoiturage</t>
  </si>
  <si>
    <t>La gestion des routes
La cohésion sociale</t>
  </si>
  <si>
    <t>Développement des transports collectifs
Oise verte</t>
  </si>
  <si>
    <t>Promouvoir l'utilisation des transports en commun</t>
  </si>
  <si>
    <t>Oise mobilité
Ordi 60</t>
  </si>
  <si>
    <t xml:space="preserve">Rénovation performante des collèges </t>
  </si>
  <si>
    <t>Politique de gestion dans les bas-côtés de routes départementales
Politique espaces naturels sensibles</t>
  </si>
  <si>
    <t>Organisation Oise verte et bleue
Organisation covoiturage</t>
  </si>
  <si>
    <t>Transport collectif et covoiturage
Espaces naturels sensibles</t>
  </si>
  <si>
    <t>Rendre accessible le musée départemental à tous
Travailler avec les associations pour rendre accessible la culture et la solidarité à tous</t>
  </si>
  <si>
    <t>Lettre de l'éco-agent
l'Oise verte et bleue</t>
  </si>
  <si>
    <t>Tri papiers et déchets au sein des services</t>
  </si>
  <si>
    <t>Tri selectif
Co voiturage</t>
  </si>
  <si>
    <t>Recyclage papier
Préservation des espaces naturels sensibles</t>
  </si>
  <si>
    <t>Étiquettes de lignes</t>
  </si>
  <si>
    <t>(vide)</t>
  </si>
  <si>
    <t>Total général</t>
  </si>
  <si>
    <t>Participation</t>
  </si>
  <si>
    <t>Étiquettes de colonnes</t>
  </si>
  <si>
    <t>le logement</t>
  </si>
  <si>
    <t>la santé</t>
  </si>
  <si>
    <t>l'économie/les finances</t>
  </si>
  <si>
    <t>la solidarité /la cohésion sociale</t>
  </si>
  <si>
    <t>l'éducation/la culture</t>
  </si>
  <si>
    <t>les transports</t>
  </si>
  <si>
    <t>l'énergie/le climat</t>
  </si>
  <si>
    <t>l'environnement</t>
  </si>
  <si>
    <t>Nombre de QUESTION 11</t>
  </si>
  <si>
    <t>Promouvoir l'utilisation des transports en commun
Coup de pouce pour l'emploi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</si>
</sst>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0" applyNumberFormat="1"/>
    <xf numFmtId="0" fontId="0" fillId="0" borderId="1" xfId="0" applyBorder="1"/>
    <xf numFmtId="9" fontId="0" fillId="0" borderId="1" xfId="0" applyNumberFormat="1" applyBorder="1" applyAlignment="1">
      <alignment horizontal="center"/>
    </xf>
    <xf numFmtId="9" fontId="0" fillId="0" borderId="3" xfId="0" applyNumberFormat="1" applyBorder="1"/>
    <xf numFmtId="0" fontId="0" fillId="0" borderId="3" xfId="0" applyBorder="1"/>
    <xf numFmtId="9" fontId="0" fillId="0" borderId="3" xfId="0" applyNumberFormat="1" applyBorder="1" applyAlignment="1">
      <alignment horizontal="center"/>
    </xf>
    <xf numFmtId="0" fontId="1" fillId="0" borderId="1" xfId="0" applyFont="1" applyBorder="1"/>
    <xf numFmtId="0" fontId="0" fillId="7" borderId="1" xfId="0" applyFill="1" applyBorder="1"/>
    <xf numFmtId="0" fontId="1" fillId="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7" xfId="0" applyFill="1" applyBorder="1" applyAlignment="1">
      <alignment horizontal="left"/>
    </xf>
    <xf numFmtId="9" fontId="0" fillId="0" borderId="1" xfId="0" applyNumberFormat="1" applyFill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95000"/>
          </a:schemeClr>
        </a:solidFill>
      </c:spPr>
    </c:floor>
    <c:sideWall>
      <c:thickness val="0"/>
      <c:spPr>
        <a:solidFill>
          <a:schemeClr val="bg1">
            <a:lumMod val="85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résultats!$A$35</c:f>
              <c:strCache>
                <c:ptCount val="1"/>
                <c:pt idx="0">
                  <c:v>essentielle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7.28376258145722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675251629144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567525162914445E-2"/>
                  <c:y val="-4.04653450961099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résultats!$B$34:$D$34</c:f>
              <c:strCache>
                <c:ptCount val="3"/>
                <c:pt idx="0">
                  <c:v>AGENT</c:v>
                </c:pt>
                <c:pt idx="1">
                  <c:v>CDDO</c:v>
                </c:pt>
                <c:pt idx="2">
                  <c:v>ELU</c:v>
                </c:pt>
              </c:strCache>
            </c:strRef>
          </c:cat>
          <c:val>
            <c:numRef>
              <c:f>résultats!$B$35:$D$35</c:f>
              <c:numCache>
                <c:formatCode>0%</c:formatCode>
                <c:ptCount val="3"/>
                <c:pt idx="0">
                  <c:v>0.31690140845070425</c:v>
                </c:pt>
                <c:pt idx="1">
                  <c:v>0.68181818181818177</c:v>
                </c:pt>
                <c:pt idx="2">
                  <c:v>0.83333333333333337</c:v>
                </c:pt>
              </c:numCache>
            </c:numRef>
          </c:val>
        </c:ser>
        <c:ser>
          <c:idx val="1"/>
          <c:order val="1"/>
          <c:tx>
            <c:strRef>
              <c:f>résultats!$A$36</c:f>
              <c:strCache>
                <c:ptCount val="1"/>
                <c:pt idx="0">
                  <c:v>importante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45673339880435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675251629144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99544602340018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résultats!$B$34:$D$34</c:f>
              <c:strCache>
                <c:ptCount val="3"/>
                <c:pt idx="0">
                  <c:v>AGENT</c:v>
                </c:pt>
                <c:pt idx="1">
                  <c:v>CDDO</c:v>
                </c:pt>
                <c:pt idx="2">
                  <c:v>ELU</c:v>
                </c:pt>
              </c:strCache>
            </c:strRef>
          </c:cat>
          <c:val>
            <c:numRef>
              <c:f>résultats!$B$36:$D$36</c:f>
              <c:numCache>
                <c:formatCode>0%</c:formatCode>
                <c:ptCount val="3"/>
                <c:pt idx="0">
                  <c:v>0.64084507042253525</c:v>
                </c:pt>
                <c:pt idx="1">
                  <c:v>0.31818181818181818</c:v>
                </c:pt>
                <c:pt idx="2">
                  <c:v>0.16666666666666666</c:v>
                </c:pt>
              </c:numCache>
            </c:numRef>
          </c:val>
        </c:ser>
        <c:ser>
          <c:idx val="2"/>
          <c:order val="2"/>
          <c:tx>
            <c:strRef>
              <c:f>résultats!$A$37</c:f>
              <c:strCache>
                <c:ptCount val="1"/>
                <c:pt idx="0">
                  <c:v>mineure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423366883885927E-2"/>
                  <c:y val="-8.09306901922199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95446023400185E-2"/>
                  <c:y val="-8.09306901922199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567525162914445E-2"/>
                  <c:y val="-8.09306901922199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résultats!$B$34:$D$34</c:f>
              <c:strCache>
                <c:ptCount val="3"/>
                <c:pt idx="0">
                  <c:v>AGENT</c:v>
                </c:pt>
                <c:pt idx="1">
                  <c:v>CDDO</c:v>
                </c:pt>
                <c:pt idx="2">
                  <c:v>ELU</c:v>
                </c:pt>
              </c:strCache>
            </c:strRef>
          </c:cat>
          <c:val>
            <c:numRef>
              <c:f>résultats!$B$37:$D$37</c:f>
              <c:numCache>
                <c:formatCode>0%</c:formatCode>
                <c:ptCount val="3"/>
                <c:pt idx="0">
                  <c:v>4.2253521126760563E-2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814272"/>
        <c:axId val="145815040"/>
        <c:axId val="0"/>
      </c:bar3DChart>
      <c:catAx>
        <c:axId val="1458142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145815040"/>
        <c:crosses val="autoZero"/>
        <c:auto val="1"/>
        <c:lblAlgn val="ctr"/>
        <c:lblOffset val="100"/>
        <c:noMultiLvlLbl val="0"/>
      </c:catAx>
      <c:valAx>
        <c:axId val="14581504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145814272"/>
        <c:crosses val="autoZero"/>
        <c:crossBetween val="between"/>
        <c:majorUnit val="0.2"/>
        <c:minorUnit val="2.0000000000000004E-2"/>
      </c:valAx>
    </c:plotArea>
    <c:legend>
      <c:legendPos val="r"/>
      <c:layout/>
      <c:overlay val="0"/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95000"/>
          </a:schemeClr>
        </a:solidFill>
      </c:spPr>
    </c:floor>
    <c:sideWall>
      <c:thickness val="0"/>
      <c:spPr>
        <a:solidFill>
          <a:schemeClr val="bg1">
            <a:lumMod val="75000"/>
          </a:schemeClr>
        </a:solidFill>
      </c:spPr>
    </c:sideWall>
    <c:backWall>
      <c:thickness val="0"/>
      <c:spPr>
        <a:solidFill>
          <a:schemeClr val="bg1">
            <a:lumMod val="75000"/>
          </a:schemeClr>
        </a:solidFill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résultats!$A$95</c:f>
              <c:strCache>
                <c:ptCount val="1"/>
                <c:pt idx="0">
                  <c:v>OUI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résultats!$B$94:$D$94</c:f>
              <c:strCache>
                <c:ptCount val="3"/>
                <c:pt idx="0">
                  <c:v>AGENT</c:v>
                </c:pt>
                <c:pt idx="1">
                  <c:v>CDDO</c:v>
                </c:pt>
                <c:pt idx="2">
                  <c:v>ELU</c:v>
                </c:pt>
              </c:strCache>
            </c:strRef>
          </c:cat>
          <c:val>
            <c:numRef>
              <c:f>résultats!$B$95:$D$95</c:f>
              <c:numCache>
                <c:formatCode>0%</c:formatCode>
                <c:ptCount val="3"/>
                <c:pt idx="0">
                  <c:v>0.6633663366336634</c:v>
                </c:pt>
                <c:pt idx="1">
                  <c:v>0.65</c:v>
                </c:pt>
                <c:pt idx="2">
                  <c:v>0.83333333333333337</c:v>
                </c:pt>
              </c:numCache>
            </c:numRef>
          </c:val>
        </c:ser>
        <c:ser>
          <c:idx val="1"/>
          <c:order val="1"/>
          <c:tx>
            <c:strRef>
              <c:f>résultats!$A$96</c:f>
              <c:strCache>
                <c:ptCount val="1"/>
                <c:pt idx="0">
                  <c:v>NON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résultats!$B$94:$D$94</c:f>
              <c:strCache>
                <c:ptCount val="3"/>
                <c:pt idx="0">
                  <c:v>AGENT</c:v>
                </c:pt>
                <c:pt idx="1">
                  <c:v>CDDO</c:v>
                </c:pt>
                <c:pt idx="2">
                  <c:v>ELU</c:v>
                </c:pt>
              </c:strCache>
            </c:strRef>
          </c:cat>
          <c:val>
            <c:numRef>
              <c:f>résultats!$B$96:$D$96</c:f>
              <c:numCache>
                <c:formatCode>0%</c:formatCode>
                <c:ptCount val="3"/>
                <c:pt idx="0">
                  <c:v>5.9405940594059403E-2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résultats!$A$97</c:f>
              <c:strCache>
                <c:ptCount val="1"/>
                <c:pt idx="0">
                  <c:v>INCERTAIN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résultats!$B$94:$D$94</c:f>
              <c:strCache>
                <c:ptCount val="3"/>
                <c:pt idx="0">
                  <c:v>AGENT</c:v>
                </c:pt>
                <c:pt idx="1">
                  <c:v>CDDO</c:v>
                </c:pt>
                <c:pt idx="2">
                  <c:v>ELU</c:v>
                </c:pt>
              </c:strCache>
            </c:strRef>
          </c:cat>
          <c:val>
            <c:numRef>
              <c:f>résultats!$B$97:$D$97</c:f>
              <c:numCache>
                <c:formatCode>0%</c:formatCode>
                <c:ptCount val="3"/>
                <c:pt idx="0">
                  <c:v>0.27722772277227725</c:v>
                </c:pt>
                <c:pt idx="1">
                  <c:v>0.35</c:v>
                </c:pt>
                <c:pt idx="2">
                  <c:v>0.16666666666666666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300544"/>
        <c:axId val="148302080"/>
        <c:axId val="0"/>
      </c:bar3DChart>
      <c:catAx>
        <c:axId val="148300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148302080"/>
        <c:crosses val="autoZero"/>
        <c:auto val="1"/>
        <c:lblAlgn val="ctr"/>
        <c:lblOffset val="100"/>
        <c:noMultiLvlLbl val="0"/>
      </c:catAx>
      <c:valAx>
        <c:axId val="14830208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</a:ln>
            <a:effectLst/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48300544"/>
        <c:crosses val="autoZero"/>
        <c:crossBetween val="between"/>
        <c:majorUnit val="0.25"/>
      </c:valAx>
    </c:plotArea>
    <c:legend>
      <c:legendPos val="r"/>
      <c:overlay val="0"/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95000"/>
          </a:schemeClr>
        </a:solidFill>
      </c:spPr>
    </c:floor>
    <c:sideWall>
      <c:thickness val="0"/>
      <c:spPr>
        <a:solidFill>
          <a:schemeClr val="bg1">
            <a:lumMod val="75000"/>
          </a:schemeClr>
        </a:solidFill>
      </c:spPr>
    </c:sideWall>
    <c:backWall>
      <c:thickness val="0"/>
      <c:spPr>
        <a:solidFill>
          <a:schemeClr val="bg1">
            <a:lumMod val="75000"/>
          </a:schemeClr>
        </a:solidFill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résultats!$A$101</c:f>
              <c:strCache>
                <c:ptCount val="1"/>
                <c:pt idx="0">
                  <c:v>OUI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résultats!$B$100:$D$100</c:f>
              <c:strCache>
                <c:ptCount val="3"/>
                <c:pt idx="0">
                  <c:v>AGENT</c:v>
                </c:pt>
                <c:pt idx="1">
                  <c:v>CDDO</c:v>
                </c:pt>
                <c:pt idx="2">
                  <c:v>ELU</c:v>
                </c:pt>
              </c:strCache>
            </c:strRef>
          </c:cat>
          <c:val>
            <c:numRef>
              <c:f>résultats!$B$101:$D$101</c:f>
              <c:numCache>
                <c:formatCode>0%</c:formatCode>
                <c:ptCount val="3"/>
                <c:pt idx="0">
                  <c:v>0.58415841584158412</c:v>
                </c:pt>
                <c:pt idx="1">
                  <c:v>0.47368421052631576</c:v>
                </c:pt>
                <c:pt idx="2">
                  <c:v>0.83333333333333337</c:v>
                </c:pt>
              </c:numCache>
            </c:numRef>
          </c:val>
        </c:ser>
        <c:ser>
          <c:idx val="1"/>
          <c:order val="1"/>
          <c:tx>
            <c:strRef>
              <c:f>résultats!$A$102</c:f>
              <c:strCache>
                <c:ptCount val="1"/>
                <c:pt idx="0">
                  <c:v>NON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résultats!$B$100:$D$100</c:f>
              <c:strCache>
                <c:ptCount val="3"/>
                <c:pt idx="0">
                  <c:v>AGENT</c:v>
                </c:pt>
                <c:pt idx="1">
                  <c:v>CDDO</c:v>
                </c:pt>
                <c:pt idx="2">
                  <c:v>ELU</c:v>
                </c:pt>
              </c:strCache>
            </c:strRef>
          </c:cat>
          <c:val>
            <c:numRef>
              <c:f>résultats!$B$102:$D$102</c:f>
              <c:numCache>
                <c:formatCode>0%</c:formatCode>
                <c:ptCount val="3"/>
                <c:pt idx="0">
                  <c:v>5.9405940594059403E-2</c:v>
                </c:pt>
                <c:pt idx="1">
                  <c:v>0.10526315789473684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résultats!$A$103</c:f>
              <c:strCache>
                <c:ptCount val="1"/>
                <c:pt idx="0">
                  <c:v>INCERTAIN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résultats!$B$100:$D$100</c:f>
              <c:strCache>
                <c:ptCount val="3"/>
                <c:pt idx="0">
                  <c:v>AGENT</c:v>
                </c:pt>
                <c:pt idx="1">
                  <c:v>CDDO</c:v>
                </c:pt>
                <c:pt idx="2">
                  <c:v>ELU</c:v>
                </c:pt>
              </c:strCache>
            </c:strRef>
          </c:cat>
          <c:val>
            <c:numRef>
              <c:f>résultats!$B$103:$D$103</c:f>
              <c:numCache>
                <c:formatCode>0%</c:formatCode>
                <c:ptCount val="3"/>
                <c:pt idx="0">
                  <c:v>0.35643564356435642</c:v>
                </c:pt>
                <c:pt idx="1">
                  <c:v>0.42105263157894735</c:v>
                </c:pt>
                <c:pt idx="2">
                  <c:v>0.16666666666666666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339712"/>
        <c:axId val="148353792"/>
        <c:axId val="0"/>
      </c:bar3DChart>
      <c:catAx>
        <c:axId val="1483397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148353792"/>
        <c:crosses val="autoZero"/>
        <c:auto val="1"/>
        <c:lblAlgn val="ctr"/>
        <c:lblOffset val="100"/>
        <c:noMultiLvlLbl val="0"/>
      </c:catAx>
      <c:valAx>
        <c:axId val="1483537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</a:ln>
            <a:effectLst/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48339712"/>
        <c:crosses val="autoZero"/>
        <c:crossBetween val="between"/>
        <c:majorUnit val="0.25"/>
      </c:valAx>
    </c:plotArea>
    <c:legend>
      <c:legendPos val="r"/>
      <c:overlay val="0"/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95000"/>
          </a:schemeClr>
        </a:solidFill>
      </c:spPr>
    </c:floor>
    <c:sideWall>
      <c:thickness val="0"/>
      <c:spPr>
        <a:solidFill>
          <a:schemeClr val="bg1">
            <a:lumMod val="85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résultats!$A$41</c:f>
              <c:strCache>
                <c:ptCount val="1"/>
                <c:pt idx="0">
                  <c:v>OUI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6666666666666666E-2"/>
                  <c:y val="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666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résultats!$B$40:$D$40</c:f>
              <c:strCache>
                <c:ptCount val="3"/>
                <c:pt idx="0">
                  <c:v>AGENT</c:v>
                </c:pt>
                <c:pt idx="1">
                  <c:v>CDDO</c:v>
                </c:pt>
                <c:pt idx="2">
                  <c:v>ELU</c:v>
                </c:pt>
              </c:strCache>
            </c:strRef>
          </c:cat>
          <c:val>
            <c:numRef>
              <c:f>résultats!$B$41:$D$41</c:f>
              <c:numCache>
                <c:formatCode>0%</c:formatCode>
                <c:ptCount val="3"/>
                <c:pt idx="0">
                  <c:v>0.823943661971831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résultats!$A$42</c:f>
              <c:strCache>
                <c:ptCount val="1"/>
                <c:pt idx="0">
                  <c:v>NON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6666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22222222222223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résultats!$B$40:$D$40</c:f>
              <c:strCache>
                <c:ptCount val="3"/>
                <c:pt idx="0">
                  <c:v>AGENT</c:v>
                </c:pt>
                <c:pt idx="1">
                  <c:v>CDDO</c:v>
                </c:pt>
                <c:pt idx="2">
                  <c:v>ELU</c:v>
                </c:pt>
              </c:strCache>
            </c:strRef>
          </c:cat>
          <c:val>
            <c:numRef>
              <c:f>résultats!$B$42:$D$42</c:f>
              <c:numCache>
                <c:formatCode>0%</c:formatCode>
                <c:ptCount val="3"/>
                <c:pt idx="0">
                  <c:v>0.176056338028169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865728"/>
        <c:axId val="147587840"/>
        <c:axId val="0"/>
      </c:bar3DChart>
      <c:catAx>
        <c:axId val="145865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147587840"/>
        <c:crosses val="autoZero"/>
        <c:auto val="1"/>
        <c:lblAlgn val="ctr"/>
        <c:lblOffset val="100"/>
        <c:noMultiLvlLbl val="0"/>
      </c:catAx>
      <c:valAx>
        <c:axId val="14758784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145865728"/>
        <c:crosses val="autoZero"/>
        <c:crossBetween val="between"/>
        <c:majorUnit val="0.2"/>
      </c:valAx>
    </c:plotArea>
    <c:legend>
      <c:legendPos val="r"/>
      <c:legendEntry>
        <c:idx val="0"/>
        <c:txPr>
          <a:bodyPr/>
          <a:lstStyle/>
          <a:p>
            <a:pPr>
              <a:defRPr sz="1200" b="1"/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200" b="1"/>
            </a:pPr>
            <a:endParaRPr lang="fr-FR"/>
          </a:p>
        </c:txPr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résultats!$A$45:$A$54</c:f>
              <c:strCache>
                <c:ptCount val="10"/>
                <c:pt idx="0">
                  <c:v>le logement</c:v>
                </c:pt>
                <c:pt idx="1">
                  <c:v>la santé</c:v>
                </c:pt>
                <c:pt idx="2">
                  <c:v>l'économie/les finances</c:v>
                </c:pt>
                <c:pt idx="3">
                  <c:v>la solidarité /la cohésion sociale</c:v>
                </c:pt>
                <c:pt idx="4">
                  <c:v>l'éducation/la culture</c:v>
                </c:pt>
                <c:pt idx="5">
                  <c:v>les transports</c:v>
                </c:pt>
                <c:pt idx="6">
                  <c:v>l'énergie/le climat</c:v>
                </c:pt>
                <c:pt idx="7">
                  <c:v>l'environnement</c:v>
                </c:pt>
                <c:pt idx="8">
                  <c:v>une nouvelle façon de penser et de faire</c:v>
                </c:pt>
                <c:pt idx="9">
                  <c:v>l'ensemble de ces thèmes</c:v>
                </c:pt>
              </c:strCache>
            </c:strRef>
          </c:cat>
          <c:val>
            <c:numRef>
              <c:f>résultats!$C$45:$C$54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5.8823529411764705E-3</c:v>
                </c:pt>
                <c:pt idx="5">
                  <c:v>1.1764705882352941E-2</c:v>
                </c:pt>
                <c:pt idx="6">
                  <c:v>2.9411764705882353E-2</c:v>
                </c:pt>
                <c:pt idx="7">
                  <c:v>0.10588235294117647</c:v>
                </c:pt>
                <c:pt idx="8">
                  <c:v>0.35882352941176471</c:v>
                </c:pt>
                <c:pt idx="9">
                  <c:v>0.48823529411764705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613184"/>
        <c:axId val="147614720"/>
      </c:barChart>
      <c:catAx>
        <c:axId val="14761318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147614720"/>
        <c:crosses val="autoZero"/>
        <c:auto val="1"/>
        <c:lblAlgn val="ctr"/>
        <c:lblOffset val="100"/>
        <c:noMultiLvlLbl val="0"/>
      </c:catAx>
      <c:valAx>
        <c:axId val="1476147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47613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1594343658584529E-2"/>
          <c:y val="8.2403088932993335E-2"/>
          <c:w val="0.97876921772443648"/>
          <c:h val="0.544905926206761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solidFill>
                <a:srgbClr val="FF33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résultats!$A$58:$A$62</c:f>
              <c:strCache>
                <c:ptCount val="5"/>
                <c:pt idx="0">
                  <c:v>Lutte contre le changement climatique et protection de l'atmosphère</c:v>
                </c:pt>
                <c:pt idx="1">
                  <c:v>Epanouissement de tous les êtres humains</c:v>
                </c:pt>
                <c:pt idx="2">
                  <c:v>Cohésion sociale et territoriale</c:v>
                </c:pt>
                <c:pt idx="3">
                  <c:v>Préservation de la biodiversité et des ressources</c:v>
                </c:pt>
                <c:pt idx="4">
                  <c:v>Production et consommation responsables</c:v>
                </c:pt>
              </c:strCache>
            </c:strRef>
          </c:cat>
          <c:val>
            <c:numRef>
              <c:f>résultats!$B$58:$B$62</c:f>
              <c:numCache>
                <c:formatCode>0%</c:formatCode>
                <c:ptCount val="5"/>
                <c:pt idx="0">
                  <c:v>0.33333333333333331</c:v>
                </c:pt>
                <c:pt idx="1">
                  <c:v>0.33333333333333331</c:v>
                </c:pt>
                <c:pt idx="2">
                  <c:v>0.52380952380952384</c:v>
                </c:pt>
                <c:pt idx="3">
                  <c:v>0.42857142857142855</c:v>
                </c:pt>
                <c:pt idx="4">
                  <c:v>0.33333333333333331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>
            <a:lumMod val="75000"/>
          </a:schemeClr>
        </a:solidFill>
      </c:spPr>
    </c:sideWall>
    <c:backWall>
      <c:thickness val="0"/>
      <c:spPr>
        <a:solidFill>
          <a:schemeClr val="bg1">
            <a:lumMod val="75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résultats!$A$66</c:f>
              <c:strCache>
                <c:ptCount val="1"/>
                <c:pt idx="0">
                  <c:v>OUI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8.33333333333335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résultats!$B$65:$D$65</c:f>
              <c:strCache>
                <c:ptCount val="3"/>
                <c:pt idx="0">
                  <c:v>AGENT</c:v>
                </c:pt>
                <c:pt idx="1">
                  <c:v>CDDO</c:v>
                </c:pt>
                <c:pt idx="2">
                  <c:v>ELU</c:v>
                </c:pt>
              </c:strCache>
            </c:strRef>
          </c:cat>
          <c:val>
            <c:numRef>
              <c:f>résultats!$B$66:$D$66</c:f>
              <c:numCache>
                <c:formatCode>0%</c:formatCode>
                <c:ptCount val="3"/>
                <c:pt idx="0">
                  <c:v>0.50704225352112675</c:v>
                </c:pt>
                <c:pt idx="1">
                  <c:v>0.77272727272727271</c:v>
                </c:pt>
                <c:pt idx="2">
                  <c:v>0.83333333333333337</c:v>
                </c:pt>
              </c:numCache>
            </c:numRef>
          </c:val>
        </c:ser>
        <c:ser>
          <c:idx val="1"/>
          <c:order val="1"/>
          <c:tx>
            <c:strRef>
              <c:f>résultats!$A$67</c:f>
              <c:strCache>
                <c:ptCount val="1"/>
                <c:pt idx="0">
                  <c:v>NON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2222222222222223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666E-2"/>
                  <c:y val="-9.2592592592591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résultats!$B$65:$D$65</c:f>
              <c:strCache>
                <c:ptCount val="3"/>
                <c:pt idx="0">
                  <c:v>AGENT</c:v>
                </c:pt>
                <c:pt idx="1">
                  <c:v>CDDO</c:v>
                </c:pt>
                <c:pt idx="2">
                  <c:v>ELU</c:v>
                </c:pt>
              </c:strCache>
            </c:strRef>
          </c:cat>
          <c:val>
            <c:numRef>
              <c:f>résultats!$B$67:$D$67</c:f>
              <c:numCache>
                <c:formatCode>0%</c:formatCode>
                <c:ptCount val="3"/>
                <c:pt idx="0">
                  <c:v>0.49295774647887325</c:v>
                </c:pt>
                <c:pt idx="1">
                  <c:v>0.22727272727272727</c:v>
                </c:pt>
                <c:pt idx="2">
                  <c:v>0.16666666666666666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016128"/>
        <c:axId val="148034304"/>
        <c:axId val="0"/>
      </c:bar3DChart>
      <c:catAx>
        <c:axId val="1480161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148034304"/>
        <c:crosses val="autoZero"/>
        <c:auto val="1"/>
        <c:lblAlgn val="ctr"/>
        <c:lblOffset val="100"/>
        <c:noMultiLvlLbl val="0"/>
      </c:catAx>
      <c:valAx>
        <c:axId val="14803430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148016128"/>
        <c:crosses val="autoZero"/>
        <c:crossBetween val="between"/>
        <c:majorUnit val="0.2"/>
      </c:valAx>
    </c:plotArea>
    <c:legend>
      <c:legendPos val="r"/>
      <c:layout/>
      <c:overlay val="0"/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95000"/>
          </a:schemeClr>
        </a:solidFill>
      </c:spPr>
    </c:floor>
    <c:sideWall>
      <c:thickness val="0"/>
      <c:spPr>
        <a:solidFill>
          <a:schemeClr val="bg1">
            <a:lumMod val="75000"/>
          </a:schemeClr>
        </a:solidFill>
      </c:spPr>
    </c:sideWall>
    <c:backWall>
      <c:thickness val="0"/>
      <c:spPr>
        <a:solidFill>
          <a:schemeClr val="bg1">
            <a:lumMod val="75000"/>
          </a:schemeClr>
        </a:solidFill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résultats!$A$71</c:f>
              <c:strCache>
                <c:ptCount val="1"/>
                <c:pt idx="0">
                  <c:v>OUI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résultats!$B$70:$D$70</c:f>
              <c:strCache>
                <c:ptCount val="3"/>
                <c:pt idx="0">
                  <c:v>AGENT</c:v>
                </c:pt>
                <c:pt idx="1">
                  <c:v>CDDO</c:v>
                </c:pt>
                <c:pt idx="2">
                  <c:v>ELU</c:v>
                </c:pt>
              </c:strCache>
            </c:strRef>
          </c:cat>
          <c:val>
            <c:numRef>
              <c:f>résultats!$B$71:$D$71</c:f>
              <c:numCache>
                <c:formatCode>0%</c:formatCode>
                <c:ptCount val="3"/>
                <c:pt idx="0">
                  <c:v>0.60396039603960394</c:v>
                </c:pt>
                <c:pt idx="1">
                  <c:v>0.6</c:v>
                </c:pt>
                <c:pt idx="2">
                  <c:v>0.83333333333333337</c:v>
                </c:pt>
              </c:numCache>
            </c:numRef>
          </c:val>
        </c:ser>
        <c:ser>
          <c:idx val="1"/>
          <c:order val="1"/>
          <c:tx>
            <c:strRef>
              <c:f>résultats!$A$72</c:f>
              <c:strCache>
                <c:ptCount val="1"/>
                <c:pt idx="0">
                  <c:v>NON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résultats!$B$70:$D$70</c:f>
              <c:strCache>
                <c:ptCount val="3"/>
                <c:pt idx="0">
                  <c:v>AGENT</c:v>
                </c:pt>
                <c:pt idx="1">
                  <c:v>CDDO</c:v>
                </c:pt>
                <c:pt idx="2">
                  <c:v>ELU</c:v>
                </c:pt>
              </c:strCache>
            </c:strRef>
          </c:cat>
          <c:val>
            <c:numRef>
              <c:f>résultats!$B$72:$D$72</c:f>
              <c:numCache>
                <c:formatCode>0%</c:formatCode>
                <c:ptCount val="3"/>
                <c:pt idx="0">
                  <c:v>7.9207920792079209E-2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résultats!$A$73</c:f>
              <c:strCache>
                <c:ptCount val="1"/>
                <c:pt idx="0">
                  <c:v>INCERTAIN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résultats!$B$70:$D$70</c:f>
              <c:strCache>
                <c:ptCount val="3"/>
                <c:pt idx="0">
                  <c:v>AGENT</c:v>
                </c:pt>
                <c:pt idx="1">
                  <c:v>CDDO</c:v>
                </c:pt>
                <c:pt idx="2">
                  <c:v>ELU</c:v>
                </c:pt>
              </c:strCache>
            </c:strRef>
          </c:cat>
          <c:val>
            <c:numRef>
              <c:f>résultats!$B$73:$D$73</c:f>
              <c:numCache>
                <c:formatCode>0%</c:formatCode>
                <c:ptCount val="3"/>
                <c:pt idx="0">
                  <c:v>0.31683168316831684</c:v>
                </c:pt>
                <c:pt idx="1">
                  <c:v>0.4</c:v>
                </c:pt>
                <c:pt idx="2">
                  <c:v>0.16666666666666666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082048"/>
        <c:axId val="148096128"/>
        <c:axId val="0"/>
      </c:bar3DChart>
      <c:catAx>
        <c:axId val="148082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148096128"/>
        <c:crosses val="autoZero"/>
        <c:auto val="1"/>
        <c:lblAlgn val="ctr"/>
        <c:lblOffset val="100"/>
        <c:noMultiLvlLbl val="0"/>
      </c:catAx>
      <c:valAx>
        <c:axId val="14809612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</a:ln>
            <a:effectLst/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48082048"/>
        <c:crosses val="autoZero"/>
        <c:crossBetween val="between"/>
        <c:majorUnit val="0.25"/>
      </c:valAx>
    </c:plotArea>
    <c:legend>
      <c:legendPos val="r"/>
      <c:layout/>
      <c:overlay val="0"/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95000"/>
          </a:schemeClr>
        </a:solidFill>
      </c:spPr>
    </c:floor>
    <c:sideWall>
      <c:thickness val="0"/>
      <c:spPr>
        <a:solidFill>
          <a:schemeClr val="bg1">
            <a:lumMod val="75000"/>
          </a:schemeClr>
        </a:solidFill>
      </c:spPr>
    </c:sideWall>
    <c:backWall>
      <c:thickness val="0"/>
      <c:spPr>
        <a:solidFill>
          <a:schemeClr val="bg1">
            <a:lumMod val="75000"/>
          </a:schemeClr>
        </a:solidFill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résultats!$A$77</c:f>
              <c:strCache>
                <c:ptCount val="1"/>
                <c:pt idx="0">
                  <c:v>OUI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résultats!$B$76:$D$76</c:f>
              <c:strCache>
                <c:ptCount val="3"/>
                <c:pt idx="0">
                  <c:v>AGENT</c:v>
                </c:pt>
                <c:pt idx="1">
                  <c:v>CDDO</c:v>
                </c:pt>
                <c:pt idx="2">
                  <c:v>ELU</c:v>
                </c:pt>
              </c:strCache>
            </c:strRef>
          </c:cat>
          <c:val>
            <c:numRef>
              <c:f>résultats!$B$77:$D$77</c:f>
              <c:numCache>
                <c:formatCode>0%</c:formatCode>
                <c:ptCount val="3"/>
                <c:pt idx="0">
                  <c:v>0.65656565656565657</c:v>
                </c:pt>
                <c:pt idx="1">
                  <c:v>0.65</c:v>
                </c:pt>
                <c:pt idx="2">
                  <c:v>0.83333333333333337</c:v>
                </c:pt>
              </c:numCache>
            </c:numRef>
          </c:val>
        </c:ser>
        <c:ser>
          <c:idx val="1"/>
          <c:order val="1"/>
          <c:tx>
            <c:strRef>
              <c:f>résultats!$A$78</c:f>
              <c:strCache>
                <c:ptCount val="1"/>
                <c:pt idx="0">
                  <c:v>NON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résultats!$B$76:$D$76</c:f>
              <c:strCache>
                <c:ptCount val="3"/>
                <c:pt idx="0">
                  <c:v>AGENT</c:v>
                </c:pt>
                <c:pt idx="1">
                  <c:v>CDDO</c:v>
                </c:pt>
                <c:pt idx="2">
                  <c:v>ELU</c:v>
                </c:pt>
              </c:strCache>
            </c:strRef>
          </c:cat>
          <c:val>
            <c:numRef>
              <c:f>résultats!$B$78:$D$78</c:f>
              <c:numCache>
                <c:formatCode>0%</c:formatCode>
                <c:ptCount val="3"/>
                <c:pt idx="0">
                  <c:v>4.0404040404040407E-2</c:v>
                </c:pt>
                <c:pt idx="1">
                  <c:v>0.05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résultats!$A$79</c:f>
              <c:strCache>
                <c:ptCount val="1"/>
                <c:pt idx="0">
                  <c:v>INCERTAIN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résultats!$B$76:$D$76</c:f>
              <c:strCache>
                <c:ptCount val="3"/>
                <c:pt idx="0">
                  <c:v>AGENT</c:v>
                </c:pt>
                <c:pt idx="1">
                  <c:v>CDDO</c:v>
                </c:pt>
                <c:pt idx="2">
                  <c:v>ELU</c:v>
                </c:pt>
              </c:strCache>
            </c:strRef>
          </c:cat>
          <c:val>
            <c:numRef>
              <c:f>résultats!$B$79:$D$79</c:f>
              <c:numCache>
                <c:formatCode>0%</c:formatCode>
                <c:ptCount val="3"/>
                <c:pt idx="0">
                  <c:v>0.30303030303030304</c:v>
                </c:pt>
                <c:pt idx="1">
                  <c:v>0.3</c:v>
                </c:pt>
                <c:pt idx="2">
                  <c:v>0.16666666666666666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402176"/>
        <c:axId val="148403712"/>
        <c:axId val="0"/>
      </c:bar3DChart>
      <c:catAx>
        <c:axId val="148402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148403712"/>
        <c:crosses val="autoZero"/>
        <c:auto val="1"/>
        <c:lblAlgn val="ctr"/>
        <c:lblOffset val="100"/>
        <c:noMultiLvlLbl val="0"/>
      </c:catAx>
      <c:valAx>
        <c:axId val="1484037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</a:ln>
            <a:effectLst/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48402176"/>
        <c:crosses val="autoZero"/>
        <c:crossBetween val="between"/>
        <c:majorUnit val="0.25"/>
      </c:valAx>
    </c:plotArea>
    <c:legend>
      <c:legendPos val="r"/>
      <c:layout/>
      <c:overlay val="0"/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95000"/>
          </a:schemeClr>
        </a:solidFill>
      </c:spPr>
    </c:floor>
    <c:sideWall>
      <c:thickness val="0"/>
      <c:spPr>
        <a:solidFill>
          <a:schemeClr val="bg1">
            <a:lumMod val="75000"/>
          </a:schemeClr>
        </a:solidFill>
      </c:spPr>
    </c:sideWall>
    <c:backWall>
      <c:thickness val="0"/>
      <c:spPr>
        <a:solidFill>
          <a:schemeClr val="bg1">
            <a:lumMod val="75000"/>
          </a:schemeClr>
        </a:solidFill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résultats!$A$83</c:f>
              <c:strCache>
                <c:ptCount val="1"/>
                <c:pt idx="0">
                  <c:v>OUI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résultats!$B$82:$D$82</c:f>
              <c:strCache>
                <c:ptCount val="3"/>
                <c:pt idx="0">
                  <c:v>AGENT</c:v>
                </c:pt>
                <c:pt idx="1">
                  <c:v>CDDO</c:v>
                </c:pt>
                <c:pt idx="2">
                  <c:v>ELU</c:v>
                </c:pt>
              </c:strCache>
            </c:strRef>
          </c:cat>
          <c:val>
            <c:numRef>
              <c:f>résultats!$B$83:$D$83</c:f>
              <c:numCache>
                <c:formatCode>0%</c:formatCode>
                <c:ptCount val="3"/>
                <c:pt idx="0">
                  <c:v>0.76</c:v>
                </c:pt>
                <c:pt idx="1">
                  <c:v>0.7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résultats!$A$84</c:f>
              <c:strCache>
                <c:ptCount val="1"/>
                <c:pt idx="0">
                  <c:v>NON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résultats!$B$82:$D$82</c:f>
              <c:strCache>
                <c:ptCount val="3"/>
                <c:pt idx="0">
                  <c:v>AGENT</c:v>
                </c:pt>
                <c:pt idx="1">
                  <c:v>CDDO</c:v>
                </c:pt>
                <c:pt idx="2">
                  <c:v>ELU</c:v>
                </c:pt>
              </c:strCache>
            </c:strRef>
          </c:cat>
          <c:val>
            <c:numRef>
              <c:f>résultats!$B$84:$D$84</c:f>
              <c:numCache>
                <c:formatCode>0%</c:formatCode>
                <c:ptCount val="3"/>
                <c:pt idx="0">
                  <c:v>0.02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résultats!$A$85</c:f>
              <c:strCache>
                <c:ptCount val="1"/>
                <c:pt idx="0">
                  <c:v>INCERTAIN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résultats!$B$82:$D$82</c:f>
              <c:strCache>
                <c:ptCount val="3"/>
                <c:pt idx="0">
                  <c:v>AGENT</c:v>
                </c:pt>
                <c:pt idx="1">
                  <c:v>CDDO</c:v>
                </c:pt>
                <c:pt idx="2">
                  <c:v>ELU</c:v>
                </c:pt>
              </c:strCache>
            </c:strRef>
          </c:cat>
          <c:val>
            <c:numRef>
              <c:f>résultats!$B$85:$D$85</c:f>
              <c:numCache>
                <c:formatCode>0%</c:formatCode>
                <c:ptCount val="3"/>
                <c:pt idx="0">
                  <c:v>0.22</c:v>
                </c:pt>
                <c:pt idx="1">
                  <c:v>0.3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197760"/>
        <c:axId val="148199296"/>
        <c:axId val="0"/>
      </c:bar3DChart>
      <c:catAx>
        <c:axId val="1481977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148199296"/>
        <c:crosses val="autoZero"/>
        <c:auto val="1"/>
        <c:lblAlgn val="ctr"/>
        <c:lblOffset val="100"/>
        <c:noMultiLvlLbl val="0"/>
      </c:catAx>
      <c:valAx>
        <c:axId val="1481992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</a:ln>
            <a:effectLst/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48197760"/>
        <c:crosses val="autoZero"/>
        <c:crossBetween val="between"/>
        <c:majorUnit val="0.25"/>
      </c:valAx>
    </c:plotArea>
    <c:legend>
      <c:legendPos val="r"/>
      <c:layout/>
      <c:overlay val="0"/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95000"/>
          </a:schemeClr>
        </a:solidFill>
      </c:spPr>
    </c:floor>
    <c:sideWall>
      <c:thickness val="0"/>
      <c:spPr>
        <a:solidFill>
          <a:schemeClr val="bg1">
            <a:lumMod val="75000"/>
          </a:schemeClr>
        </a:solidFill>
      </c:spPr>
    </c:sideWall>
    <c:backWall>
      <c:thickness val="0"/>
      <c:spPr>
        <a:solidFill>
          <a:schemeClr val="bg1">
            <a:lumMod val="75000"/>
          </a:schemeClr>
        </a:solidFill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résultats!$A$89</c:f>
              <c:strCache>
                <c:ptCount val="1"/>
                <c:pt idx="0">
                  <c:v>OUI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résultats!$B$88:$D$88</c:f>
              <c:strCache>
                <c:ptCount val="3"/>
                <c:pt idx="0">
                  <c:v>AGENT</c:v>
                </c:pt>
                <c:pt idx="1">
                  <c:v>CDDO</c:v>
                </c:pt>
                <c:pt idx="2">
                  <c:v>ELU</c:v>
                </c:pt>
              </c:strCache>
            </c:strRef>
          </c:cat>
          <c:val>
            <c:numRef>
              <c:f>résultats!$B$89:$D$89</c:f>
              <c:numCache>
                <c:formatCode>0%</c:formatCode>
                <c:ptCount val="3"/>
                <c:pt idx="0">
                  <c:v>0.62244897959183676</c:v>
                </c:pt>
                <c:pt idx="1">
                  <c:v>0.55000000000000004</c:v>
                </c:pt>
                <c:pt idx="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résultats!$A$90</c:f>
              <c:strCache>
                <c:ptCount val="1"/>
                <c:pt idx="0">
                  <c:v>NON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résultats!$B$88:$D$88</c:f>
              <c:strCache>
                <c:ptCount val="3"/>
                <c:pt idx="0">
                  <c:v>AGENT</c:v>
                </c:pt>
                <c:pt idx="1">
                  <c:v>CDDO</c:v>
                </c:pt>
                <c:pt idx="2">
                  <c:v>ELU</c:v>
                </c:pt>
              </c:strCache>
            </c:strRef>
          </c:cat>
          <c:val>
            <c:numRef>
              <c:f>résultats!$B$90:$D$90</c:f>
              <c:numCache>
                <c:formatCode>0%</c:formatCode>
                <c:ptCount val="3"/>
                <c:pt idx="0">
                  <c:v>1.020408163265306E-2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résultats!$A$91</c:f>
              <c:strCache>
                <c:ptCount val="1"/>
                <c:pt idx="0">
                  <c:v>INCERTAIN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résultats!$B$88:$D$88</c:f>
              <c:strCache>
                <c:ptCount val="3"/>
                <c:pt idx="0">
                  <c:v>AGENT</c:v>
                </c:pt>
                <c:pt idx="1">
                  <c:v>CDDO</c:v>
                </c:pt>
                <c:pt idx="2">
                  <c:v>ELU</c:v>
                </c:pt>
              </c:strCache>
            </c:strRef>
          </c:cat>
          <c:val>
            <c:numRef>
              <c:f>résultats!$B$91:$D$91</c:f>
              <c:numCache>
                <c:formatCode>0%</c:formatCode>
                <c:ptCount val="3"/>
                <c:pt idx="0">
                  <c:v>0.39795918367346939</c:v>
                </c:pt>
                <c:pt idx="1">
                  <c:v>0.45</c:v>
                </c:pt>
                <c:pt idx="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251008"/>
        <c:axId val="148252544"/>
        <c:axId val="0"/>
      </c:bar3DChart>
      <c:catAx>
        <c:axId val="1482510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148252544"/>
        <c:crosses val="autoZero"/>
        <c:auto val="1"/>
        <c:lblAlgn val="ctr"/>
        <c:lblOffset val="100"/>
        <c:noMultiLvlLbl val="0"/>
      </c:catAx>
      <c:valAx>
        <c:axId val="1482525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</a:ln>
            <a:effectLst/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48251008"/>
        <c:crosses val="autoZero"/>
        <c:crossBetween val="between"/>
        <c:majorUnit val="0.25"/>
      </c:valAx>
    </c:plotArea>
    <c:legend>
      <c:legendPos val="r"/>
      <c:overlay val="0"/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581024</xdr:colOff>
      <xdr:row>23</xdr:row>
      <xdr:rowOff>80962</xdr:rowOff>
    </xdr:from>
    <xdr:to>
      <xdr:col>11</xdr:col>
      <xdr:colOff>401637</xdr:colOff>
      <xdr:row>39</xdr:row>
      <xdr:rowOff>152400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647700</xdr:colOff>
      <xdr:row>40</xdr:row>
      <xdr:rowOff>185737</xdr:rowOff>
    </xdr:from>
    <xdr:to>
      <xdr:col>10</xdr:col>
      <xdr:colOff>571500</xdr:colOff>
      <xdr:row>56</xdr:row>
      <xdr:rowOff>71437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219075</xdr:colOff>
      <xdr:row>57</xdr:row>
      <xdr:rowOff>23811</xdr:rowOff>
    </xdr:from>
    <xdr:to>
      <xdr:col>8</xdr:col>
      <xdr:colOff>990600</xdr:colOff>
      <xdr:row>75</xdr:row>
      <xdr:rowOff>85725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219075</xdr:colOff>
      <xdr:row>76</xdr:row>
      <xdr:rowOff>0</xdr:rowOff>
    </xdr:from>
    <xdr:to>
      <xdr:col>6</xdr:col>
      <xdr:colOff>2219325</xdr:colOff>
      <xdr:row>94</xdr:row>
      <xdr:rowOff>180975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200024</xdr:colOff>
      <xdr:row>95</xdr:row>
      <xdr:rowOff>176212</xdr:rowOff>
    </xdr:from>
    <xdr:to>
      <xdr:col>6</xdr:col>
      <xdr:colOff>2743199</xdr:colOff>
      <xdr:row>110</xdr:row>
      <xdr:rowOff>61912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3333750</xdr:colOff>
      <xdr:row>76</xdr:row>
      <xdr:rowOff>4762</xdr:rowOff>
    </xdr:from>
    <xdr:to>
      <xdr:col>8</xdr:col>
      <xdr:colOff>533400</xdr:colOff>
      <xdr:row>90</xdr:row>
      <xdr:rowOff>80962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91</xdr:row>
      <xdr:rowOff>23812</xdr:rowOff>
    </xdr:from>
    <xdr:to>
      <xdr:col>8</xdr:col>
      <xdr:colOff>542925</xdr:colOff>
      <xdr:row>105</xdr:row>
      <xdr:rowOff>100012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19050</xdr:colOff>
      <xdr:row>106</xdr:row>
      <xdr:rowOff>14287</xdr:rowOff>
    </xdr:from>
    <xdr:to>
      <xdr:col>8</xdr:col>
      <xdr:colOff>561975</xdr:colOff>
      <xdr:row>120</xdr:row>
      <xdr:rowOff>90487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3286125</xdr:colOff>
      <xdr:row>121</xdr:row>
      <xdr:rowOff>23812</xdr:rowOff>
    </xdr:from>
    <xdr:to>
      <xdr:col>8</xdr:col>
      <xdr:colOff>485775</xdr:colOff>
      <xdr:row>135</xdr:row>
      <xdr:rowOff>100012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3267075</xdr:colOff>
      <xdr:row>136</xdr:row>
      <xdr:rowOff>61912</xdr:rowOff>
    </xdr:from>
    <xdr:to>
      <xdr:col>8</xdr:col>
      <xdr:colOff>466725</xdr:colOff>
      <xdr:row>150</xdr:row>
      <xdr:rowOff>138112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3286125</xdr:colOff>
      <xdr:row>151</xdr:row>
      <xdr:rowOff>38100</xdr:rowOff>
    </xdr:from>
    <xdr:to>
      <xdr:col>8</xdr:col>
      <xdr:colOff>485775</xdr:colOff>
      <xdr:row>165</xdr:row>
      <xdr:rowOff>166687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NBESIEN, Sandra" refreshedDate="41163.748036921294" createdVersion="4" refreshedVersion="4" minRefreshableVersion="3" recordCount="309">
  <cacheSource type="worksheet">
    <worksheetSource ref="A2:T311" sheet="Enquete DD 2012"/>
  </cacheSource>
  <cacheFields count="20">
    <cacheField name="CIBLES" numFmtId="0">
      <sharedItems containsBlank="1" count="4">
        <s v="AGENT"/>
        <s v="CDDO"/>
        <s v="ELU"/>
        <m/>
      </sharedItems>
    </cacheField>
    <cacheField name="ENCADRANT" numFmtId="0">
      <sharedItems containsBlank="1"/>
    </cacheField>
    <cacheField name="TRANCHE AGE" numFmtId="0">
      <sharedItems containsBlank="1"/>
    </cacheField>
    <cacheField name="QUESTION 1" numFmtId="0">
      <sharedItems containsBlank="1" count="4">
        <s v="essentielle"/>
        <s v="importante"/>
        <s v="mineure"/>
        <m/>
      </sharedItems>
    </cacheField>
    <cacheField name="QUESTION 2" numFmtId="0">
      <sharedItems containsBlank="1" count="7">
        <s v="environnement"/>
        <s v="une nouvelle façon de penser et de faire"/>
        <s v="l'ensemble de ces thèmes"/>
        <s v="énergie/climat"/>
        <m/>
        <s v="transports"/>
        <s v="éducation/culture"/>
      </sharedItems>
    </cacheField>
    <cacheField name="QUESTION 3" numFmtId="0">
      <sharedItems containsBlank="1" count="3">
        <s v="OUI"/>
        <s v="NON"/>
        <m/>
      </sharedItems>
    </cacheField>
    <cacheField name="QUESTION 4" numFmtId="0">
      <sharedItems containsBlank="1" longText="1"/>
    </cacheField>
    <cacheField name="QUESTION 5" numFmtId="0">
      <sharedItems containsBlank="1" count="3">
        <s v="OUI"/>
        <s v="NON"/>
        <m/>
      </sharedItems>
    </cacheField>
    <cacheField name="QUESTION 6" numFmtId="0">
      <sharedItems containsBlank="1" count="4">
        <s v="OUI"/>
        <s v="INCERTAIN"/>
        <m/>
        <s v="NON"/>
      </sharedItems>
    </cacheField>
    <cacheField name="QUESTION 7" numFmtId="0">
      <sharedItems containsBlank="1" count="4">
        <s v="INCERTAIN"/>
        <s v="OUI"/>
        <m/>
        <s v="NON"/>
      </sharedItems>
    </cacheField>
    <cacheField name="QUESTION 8" numFmtId="0">
      <sharedItems containsBlank="1" count="4">
        <s v="OUI"/>
        <m/>
        <s v="INCERTAIN"/>
        <s v="NON"/>
      </sharedItems>
    </cacheField>
    <cacheField name="QUESTION 9" numFmtId="0">
      <sharedItems containsBlank="1" count="4">
        <s v="OUI"/>
        <s v="INCERTAIN"/>
        <m/>
        <s v="NON"/>
      </sharedItems>
    </cacheField>
    <cacheField name="QUESTION 10" numFmtId="0">
      <sharedItems containsBlank="1" count="4">
        <s v="OUI"/>
        <s v="INCERTAIN"/>
        <m/>
        <s v="NON"/>
      </sharedItems>
    </cacheField>
    <cacheField name="QUESTION 11" numFmtId="0">
      <sharedItems containsBlank="1" count="4">
        <s v="OUI"/>
        <m/>
        <s v="INCERTAIN"/>
        <s v="NON"/>
      </sharedItems>
    </cacheField>
    <cacheField name="QUESTION 12" numFmtId="0">
      <sharedItems containsBlank="1" count="2">
        <m/>
        <s v="OUI"/>
      </sharedItems>
    </cacheField>
    <cacheField name="Lutte contre le changement climatique et protection de l'atmosphère" numFmtId="0">
      <sharedItems containsBlank="1" count="3">
        <m/>
        <s v="NON"/>
        <s v="OUI"/>
      </sharedItems>
    </cacheField>
    <cacheField name="Epanouissement de tous les êtres humains" numFmtId="0">
      <sharedItems containsBlank="1" count="3">
        <m/>
        <s v="NON"/>
        <s v="OUI"/>
      </sharedItems>
    </cacheField>
    <cacheField name="Cohésion sociale et territoriale" numFmtId="0">
      <sharedItems containsBlank="1" count="3">
        <m/>
        <s v="NON"/>
        <s v="OUI"/>
      </sharedItems>
    </cacheField>
    <cacheField name="Préservation de la biodiversité et des ressources" numFmtId="0">
      <sharedItems containsBlank="1" count="3">
        <m/>
        <s v="OUI"/>
        <s v="NON"/>
      </sharedItems>
    </cacheField>
    <cacheField name="Production et consommation responsables" numFmtId="0">
      <sharedItems containsBlank="1" count="3">
        <m/>
        <s v="OUI"/>
        <s v="N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9">
  <r>
    <x v="0"/>
    <s v="NON"/>
    <s v="plus de 55 ans"/>
    <x v="0"/>
    <x v="0"/>
    <x v="0"/>
    <s v="Piste cyclable_x000a_Construction respectueuse"/>
    <x v="0"/>
    <x v="0"/>
    <x v="0"/>
    <x v="0"/>
    <x v="0"/>
    <x v="0"/>
    <x v="0"/>
    <x v="0"/>
    <x v="0"/>
    <x v="0"/>
    <x v="0"/>
    <x v="0"/>
    <x v="0"/>
  </r>
  <r>
    <x v="0"/>
    <s v="NON"/>
    <s v="de 36 à 45 ans"/>
    <x v="0"/>
    <x v="1"/>
    <x v="0"/>
    <s v="Développemet des espaces naturels sensibles_x000a_Aides aux communes en vue de l'amélioration de la qualité des eaux"/>
    <x v="0"/>
    <x v="0"/>
    <x v="1"/>
    <x v="0"/>
    <x v="1"/>
    <x v="1"/>
    <x v="0"/>
    <x v="0"/>
    <x v="0"/>
    <x v="0"/>
    <x v="0"/>
    <x v="0"/>
    <x v="0"/>
  </r>
  <r>
    <x v="0"/>
    <s v="OUI"/>
    <s v="de 46 à 55 ans"/>
    <x v="0"/>
    <x v="2"/>
    <x v="0"/>
    <s v="Voies de circulation douces_x000a_Critères intégrés dans les cahiers des charges marchés publics"/>
    <x v="1"/>
    <x v="1"/>
    <x v="1"/>
    <x v="0"/>
    <x v="1"/>
    <x v="1"/>
    <x v="0"/>
    <x v="0"/>
    <x v="0"/>
    <x v="0"/>
    <x v="0"/>
    <x v="0"/>
    <x v="0"/>
  </r>
  <r>
    <x v="0"/>
    <s v="NON"/>
    <s v="de 36 à 45 ans"/>
    <x v="1"/>
    <x v="0"/>
    <x v="1"/>
    <s v="Bouchons"/>
    <x v="1"/>
    <x v="2"/>
    <x v="2"/>
    <x v="1"/>
    <x v="2"/>
    <x v="2"/>
    <x v="1"/>
    <x v="0"/>
    <x v="0"/>
    <x v="0"/>
    <x v="0"/>
    <x v="0"/>
    <x v="0"/>
  </r>
  <r>
    <x v="0"/>
    <s v="NON"/>
    <s v="de 25 à 35 ans"/>
    <x v="1"/>
    <x v="2"/>
    <x v="0"/>
    <s v="Ordi 60_x000a_La tarification unique des transports collectifs interurbains sur l'ensemble du territoire à 2€"/>
    <x v="0"/>
    <x v="0"/>
    <x v="1"/>
    <x v="0"/>
    <x v="0"/>
    <x v="1"/>
    <x v="2"/>
    <x v="0"/>
    <x v="0"/>
    <x v="0"/>
    <x v="0"/>
    <x v="0"/>
    <x v="0"/>
  </r>
  <r>
    <x v="0"/>
    <s v="NON"/>
    <s v="de 46 à 55 ans"/>
    <x v="1"/>
    <x v="1"/>
    <x v="0"/>
    <s v="Le traitement des eaux pluviales_x000a_Le recyclage du papier et carton"/>
    <x v="0"/>
    <x v="0"/>
    <x v="1"/>
    <x v="0"/>
    <x v="0"/>
    <x v="0"/>
    <x v="0"/>
    <x v="0"/>
    <x v="0"/>
    <x v="0"/>
    <x v="0"/>
    <x v="0"/>
    <x v="0"/>
  </r>
  <r>
    <x v="0"/>
    <s v="OUI"/>
    <s v="de 25 à 35 ans"/>
    <x v="0"/>
    <x v="2"/>
    <x v="0"/>
    <s v="Programme jeunes éco-citoyens, Agenda 21 scolaire_x000a_Conseil général des jeunes, CDDO"/>
    <x v="0"/>
    <x v="0"/>
    <x v="1"/>
    <x v="0"/>
    <x v="1"/>
    <x v="0"/>
    <x v="0"/>
    <x v="0"/>
    <x v="0"/>
    <x v="0"/>
    <x v="0"/>
    <x v="0"/>
    <x v="0"/>
  </r>
  <r>
    <x v="0"/>
    <s v="NON"/>
    <s v="de 25 à 35 ans"/>
    <x v="1"/>
    <x v="3"/>
    <x v="0"/>
    <s v="L'agenda 21 scolaire dans les collèges du département_x000a_Le programme Jeunes éco-citoyens du projet éducatif du département"/>
    <x v="0"/>
    <x v="3"/>
    <x v="1"/>
    <x v="0"/>
    <x v="1"/>
    <x v="1"/>
    <x v="2"/>
    <x v="0"/>
    <x v="0"/>
    <x v="0"/>
    <x v="0"/>
    <x v="0"/>
    <x v="0"/>
  </r>
  <r>
    <x v="0"/>
    <s v="NON"/>
    <s v="de 36 à 45 ans"/>
    <x v="1"/>
    <x v="1"/>
    <x v="0"/>
    <s v="Trans'Oise_x000a_journée du développement durable"/>
    <x v="0"/>
    <x v="1"/>
    <x v="0"/>
    <x v="2"/>
    <x v="0"/>
    <x v="0"/>
    <x v="2"/>
    <x v="0"/>
    <x v="0"/>
    <x v="0"/>
    <x v="0"/>
    <x v="0"/>
    <x v="0"/>
  </r>
  <r>
    <x v="0"/>
    <s v="NON"/>
    <s v="de 25 à 35 ans"/>
    <x v="1"/>
    <x v="1"/>
    <x v="1"/>
    <m/>
    <x v="1"/>
    <x v="1"/>
    <x v="0"/>
    <x v="2"/>
    <x v="0"/>
    <x v="0"/>
    <x v="2"/>
    <x v="0"/>
    <x v="0"/>
    <x v="0"/>
    <x v="0"/>
    <x v="0"/>
    <x v="0"/>
  </r>
  <r>
    <x v="0"/>
    <s v="OUI"/>
    <s v="de 36 à 45 ans"/>
    <x v="1"/>
    <x v="1"/>
    <x v="0"/>
    <s v="Le développement des voies de circulations douce (trans'Oise)_x000a_Intégrations de clauses environnementales aux cahiers des charges des marchés publics du département"/>
    <x v="0"/>
    <x v="0"/>
    <x v="1"/>
    <x v="0"/>
    <x v="0"/>
    <x v="0"/>
    <x v="0"/>
    <x v="0"/>
    <x v="0"/>
    <x v="0"/>
    <x v="0"/>
    <x v="0"/>
    <x v="0"/>
  </r>
  <r>
    <x v="0"/>
    <s v="NON"/>
    <s v="de 36 à 45 ans"/>
    <x v="1"/>
    <x v="2"/>
    <x v="0"/>
    <s v="Environnement_x000a_Education"/>
    <x v="0"/>
    <x v="0"/>
    <x v="1"/>
    <x v="0"/>
    <x v="0"/>
    <x v="0"/>
    <x v="0"/>
    <x v="0"/>
    <x v="0"/>
    <x v="0"/>
    <x v="0"/>
    <x v="0"/>
    <x v="0"/>
  </r>
  <r>
    <x v="0"/>
    <s v="NON"/>
    <s v="de 36 à 45 ans"/>
    <x v="1"/>
    <x v="0"/>
    <x v="0"/>
    <m/>
    <x v="1"/>
    <x v="2"/>
    <x v="2"/>
    <x v="1"/>
    <x v="2"/>
    <x v="2"/>
    <x v="1"/>
    <x v="0"/>
    <x v="0"/>
    <x v="0"/>
    <x v="0"/>
    <x v="0"/>
    <x v="0"/>
  </r>
  <r>
    <x v="0"/>
    <s v="NON"/>
    <s v="de 36 à 45 ans"/>
    <x v="1"/>
    <x v="3"/>
    <x v="0"/>
    <s v="Action sur le tri selectif du papier _x000a_En UTD abolition des produits désherbants le long des routes"/>
    <x v="1"/>
    <x v="0"/>
    <x v="0"/>
    <x v="0"/>
    <x v="0"/>
    <x v="0"/>
    <x v="0"/>
    <x v="0"/>
    <x v="0"/>
    <x v="0"/>
    <x v="0"/>
    <x v="0"/>
    <x v="0"/>
  </r>
  <r>
    <x v="0"/>
    <s v="NON"/>
    <s v="de 46 à 55 ans"/>
    <x v="1"/>
    <x v="1"/>
    <x v="0"/>
    <s v="Gestion des déchets_x000a_Gestion des espaces naturels "/>
    <x v="0"/>
    <x v="0"/>
    <x v="1"/>
    <x v="0"/>
    <x v="0"/>
    <x v="0"/>
    <x v="0"/>
    <x v="0"/>
    <x v="0"/>
    <x v="0"/>
    <x v="0"/>
    <x v="0"/>
    <x v="0"/>
  </r>
  <r>
    <x v="0"/>
    <s v="NON"/>
    <s v="de 25 à 35 ans"/>
    <x v="1"/>
    <x v="0"/>
    <x v="0"/>
    <s v="Logo sur les mails invitant à ne pas imprimer le contenu"/>
    <x v="1"/>
    <x v="1"/>
    <x v="0"/>
    <x v="2"/>
    <x v="0"/>
    <x v="0"/>
    <x v="2"/>
    <x v="0"/>
    <x v="0"/>
    <x v="0"/>
    <x v="0"/>
    <x v="0"/>
    <x v="0"/>
  </r>
  <r>
    <x v="0"/>
    <s v="NON"/>
    <s v="de 25 à 35 ans"/>
    <x v="0"/>
    <x v="2"/>
    <x v="1"/>
    <s v="Tri de papiers"/>
    <x v="1"/>
    <x v="1"/>
    <x v="2"/>
    <x v="1"/>
    <x v="2"/>
    <x v="2"/>
    <x v="1"/>
    <x v="0"/>
    <x v="0"/>
    <x v="0"/>
    <x v="0"/>
    <x v="0"/>
    <x v="0"/>
  </r>
  <r>
    <x v="0"/>
    <s v="NON"/>
    <s v="plus de 55 ans"/>
    <x v="1"/>
    <x v="2"/>
    <x v="0"/>
    <s v="Logement_x000a_Environnement "/>
    <x v="1"/>
    <x v="2"/>
    <x v="2"/>
    <x v="0"/>
    <x v="2"/>
    <x v="0"/>
    <x v="0"/>
    <x v="0"/>
    <x v="0"/>
    <x v="0"/>
    <x v="0"/>
    <x v="0"/>
    <x v="0"/>
  </r>
  <r>
    <x v="0"/>
    <s v="OUI"/>
    <s v="de 46 à 55 ans"/>
    <x v="0"/>
    <x v="1"/>
    <x v="0"/>
    <s v="Les actions liés aux économies d'énergies sur les bâtiments et les véhicules_x000a_La gestion différenciée pour les entretiens des espaces verts sur routes et bâtiments CG"/>
    <x v="0"/>
    <x v="0"/>
    <x v="1"/>
    <x v="0"/>
    <x v="0"/>
    <x v="0"/>
    <x v="0"/>
    <x v="0"/>
    <x v="0"/>
    <x v="0"/>
    <x v="0"/>
    <x v="0"/>
    <x v="0"/>
  </r>
  <r>
    <x v="0"/>
    <s v="OUI"/>
    <s v="de 46 à 55 ans"/>
    <x v="0"/>
    <x v="2"/>
    <x v="0"/>
    <s v="CDDO_x000a_Gestion des déchets"/>
    <x v="0"/>
    <x v="1"/>
    <x v="1"/>
    <x v="2"/>
    <x v="0"/>
    <x v="0"/>
    <x v="2"/>
    <x v="0"/>
    <x v="0"/>
    <x v="0"/>
    <x v="0"/>
    <x v="0"/>
    <x v="0"/>
  </r>
  <r>
    <x v="0"/>
    <s v="OUI"/>
    <s v="de 36 à 45 ans"/>
    <x v="1"/>
    <x v="2"/>
    <x v="0"/>
    <s v="Recyclage du papier dans les services_x000a_Certains véhicules utilisent d'autres énergie que l'essence"/>
    <x v="0"/>
    <x v="0"/>
    <x v="0"/>
    <x v="0"/>
    <x v="1"/>
    <x v="1"/>
    <x v="0"/>
    <x v="0"/>
    <x v="0"/>
    <x v="0"/>
    <x v="0"/>
    <x v="0"/>
    <x v="0"/>
  </r>
  <r>
    <x v="0"/>
    <s v="NON"/>
    <s v="de 36 à 45 ans"/>
    <x v="1"/>
    <x v="4"/>
    <x v="0"/>
    <s v="Trans'Oise"/>
    <x v="1"/>
    <x v="1"/>
    <x v="0"/>
    <x v="3"/>
    <x v="1"/>
    <x v="1"/>
    <x v="2"/>
    <x v="0"/>
    <x v="0"/>
    <x v="0"/>
    <x v="0"/>
    <x v="0"/>
    <x v="0"/>
  </r>
  <r>
    <x v="0"/>
    <s v="NON"/>
    <s v="de 25 à 35 ans"/>
    <x v="1"/>
    <x v="2"/>
    <x v="0"/>
    <s v="Les poubelles vertes pour le papier"/>
    <x v="1"/>
    <x v="2"/>
    <x v="2"/>
    <x v="1"/>
    <x v="2"/>
    <x v="2"/>
    <x v="1"/>
    <x v="0"/>
    <x v="0"/>
    <x v="0"/>
    <x v="0"/>
    <x v="0"/>
    <x v="0"/>
  </r>
  <r>
    <x v="0"/>
    <s v="OUI"/>
    <s v="de 25 à 35 ans"/>
    <x v="0"/>
    <x v="2"/>
    <x v="1"/>
    <m/>
    <x v="1"/>
    <x v="2"/>
    <x v="2"/>
    <x v="1"/>
    <x v="2"/>
    <x v="2"/>
    <x v="1"/>
    <x v="0"/>
    <x v="0"/>
    <x v="0"/>
    <x v="0"/>
    <x v="0"/>
    <x v="0"/>
  </r>
  <r>
    <x v="0"/>
    <s v="NON"/>
    <s v="de 36 à 45 ans"/>
    <x v="1"/>
    <x v="2"/>
    <x v="0"/>
    <s v="Le journal ID'KOLOGIC_x000a_Trans'Oise"/>
    <x v="0"/>
    <x v="0"/>
    <x v="1"/>
    <x v="2"/>
    <x v="0"/>
    <x v="0"/>
    <x v="0"/>
    <x v="0"/>
    <x v="0"/>
    <x v="0"/>
    <x v="0"/>
    <x v="0"/>
    <x v="0"/>
  </r>
  <r>
    <x v="0"/>
    <s v="NON"/>
    <s v="de 25 à 35 ans"/>
    <x v="1"/>
    <x v="1"/>
    <x v="0"/>
    <s v="Le plan mobilité_x000a_Le tourisme et handicap"/>
    <x v="1"/>
    <x v="3"/>
    <x v="1"/>
    <x v="3"/>
    <x v="0"/>
    <x v="0"/>
    <x v="3"/>
    <x v="0"/>
    <x v="0"/>
    <x v="0"/>
    <x v="0"/>
    <x v="0"/>
    <x v="0"/>
  </r>
  <r>
    <x v="0"/>
    <s v="NON"/>
    <s v="de 25 à 35 ans"/>
    <x v="1"/>
    <x v="2"/>
    <x v="0"/>
    <s v="Multiplier l'intégration de clauses sociales et environnementalzes dans les marchés publics_x000a_Adopter une communication plus éco-responsable"/>
    <x v="0"/>
    <x v="0"/>
    <x v="1"/>
    <x v="0"/>
    <x v="3"/>
    <x v="0"/>
    <x v="3"/>
    <x v="0"/>
    <x v="0"/>
    <x v="0"/>
    <x v="0"/>
    <x v="0"/>
    <x v="0"/>
  </r>
  <r>
    <x v="0"/>
    <s v="NON"/>
    <s v="de 25 à 35 ans"/>
    <x v="0"/>
    <x v="2"/>
    <x v="0"/>
    <s v="Développer des téléprocédures_x000a_Favoriser l'accès aux transports collectifs"/>
    <x v="0"/>
    <x v="0"/>
    <x v="1"/>
    <x v="0"/>
    <x v="0"/>
    <x v="0"/>
    <x v="0"/>
    <x v="0"/>
    <x v="0"/>
    <x v="0"/>
    <x v="0"/>
    <x v="0"/>
    <x v="0"/>
  </r>
  <r>
    <x v="0"/>
    <s v="OUI"/>
    <s v="plus de 55 ans"/>
    <x v="1"/>
    <x v="1"/>
    <x v="0"/>
    <s v="Actions sur le transports (co-voiturage, trans'Oise)_x000a_Actions sur le logement (basse consomation)"/>
    <x v="1"/>
    <x v="2"/>
    <x v="2"/>
    <x v="1"/>
    <x v="2"/>
    <x v="2"/>
    <x v="1"/>
    <x v="0"/>
    <x v="0"/>
    <x v="0"/>
    <x v="0"/>
    <x v="0"/>
    <x v="0"/>
  </r>
  <r>
    <x v="0"/>
    <s v="OUI"/>
    <s v="de 46 à 55 ans"/>
    <x v="1"/>
    <x v="1"/>
    <x v="0"/>
    <s v="Diminution des consommations énergétiques des bâtiments départementaux_x000a_Gestion différenciée des espaces verts"/>
    <x v="0"/>
    <x v="0"/>
    <x v="1"/>
    <x v="0"/>
    <x v="1"/>
    <x v="3"/>
    <x v="3"/>
    <x v="0"/>
    <x v="0"/>
    <x v="0"/>
    <x v="0"/>
    <x v="0"/>
    <x v="0"/>
  </r>
  <r>
    <x v="0"/>
    <s v="NON"/>
    <s v="de 25 à 35 ans"/>
    <x v="0"/>
    <x v="2"/>
    <x v="1"/>
    <s v="Le recyclage du papier_x000a_L'entretien des bords de routes départementales qui permet de préserver l'éco-système"/>
    <x v="1"/>
    <x v="2"/>
    <x v="2"/>
    <x v="1"/>
    <x v="2"/>
    <x v="2"/>
    <x v="1"/>
    <x v="0"/>
    <x v="0"/>
    <x v="0"/>
    <x v="0"/>
    <x v="0"/>
    <x v="0"/>
  </r>
  <r>
    <x v="0"/>
    <s v="NON"/>
    <s v="de 25 à 35 ans"/>
    <x v="1"/>
    <x v="0"/>
    <x v="0"/>
    <s v="Recyclage des bouchons et consommables_x000a_Trans'oise"/>
    <x v="0"/>
    <x v="3"/>
    <x v="1"/>
    <x v="0"/>
    <x v="0"/>
    <x v="0"/>
    <x v="0"/>
    <x v="0"/>
    <x v="0"/>
    <x v="0"/>
    <x v="0"/>
    <x v="0"/>
    <x v="0"/>
  </r>
  <r>
    <x v="0"/>
    <s v="OUI"/>
    <s v="de 36 à 45 ans"/>
    <x v="1"/>
    <x v="1"/>
    <x v="0"/>
    <s v="Collecte des bouchons_x000a_mise en place du CDDO"/>
    <x v="1"/>
    <x v="1"/>
    <x v="2"/>
    <x v="0"/>
    <x v="0"/>
    <x v="0"/>
    <x v="0"/>
    <x v="0"/>
    <x v="0"/>
    <x v="0"/>
    <x v="0"/>
    <x v="0"/>
    <x v="0"/>
  </r>
  <r>
    <x v="0"/>
    <s v="NON"/>
    <s v="de 25 à 35 ans"/>
    <x v="2"/>
    <x v="0"/>
    <x v="1"/>
    <m/>
    <x v="1"/>
    <x v="1"/>
    <x v="0"/>
    <x v="2"/>
    <x v="1"/>
    <x v="1"/>
    <x v="2"/>
    <x v="0"/>
    <x v="0"/>
    <x v="0"/>
    <x v="0"/>
    <x v="0"/>
    <x v="0"/>
  </r>
  <r>
    <x v="0"/>
    <s v="NON"/>
    <s v="de 46 à 55 ans"/>
    <x v="1"/>
    <x v="1"/>
    <x v="0"/>
    <s v="Gestion du nombre d'agenda acheté_x000a_Eviter d'imprimer"/>
    <x v="0"/>
    <x v="0"/>
    <x v="1"/>
    <x v="0"/>
    <x v="0"/>
    <x v="0"/>
    <x v="0"/>
    <x v="0"/>
    <x v="0"/>
    <x v="0"/>
    <x v="0"/>
    <x v="0"/>
    <x v="0"/>
  </r>
  <r>
    <x v="0"/>
    <s v="NON"/>
    <s v="de 25 à 35 ans"/>
    <x v="1"/>
    <x v="2"/>
    <x v="0"/>
    <s v="Enveloppes internes_x000a_Poubelles de tries"/>
    <x v="0"/>
    <x v="0"/>
    <x v="1"/>
    <x v="0"/>
    <x v="0"/>
    <x v="3"/>
    <x v="3"/>
    <x v="0"/>
    <x v="0"/>
    <x v="0"/>
    <x v="0"/>
    <x v="0"/>
    <x v="0"/>
  </r>
  <r>
    <x v="0"/>
    <s v="NON"/>
    <s v="de 46 à 55 ans"/>
    <x v="0"/>
    <x v="2"/>
    <x v="0"/>
    <s v="Multiplier l'intégration de clauses sociales et environnementalzes dans les marchés publics_x000a_Promouvoir une consommation interne éco-responsable"/>
    <x v="0"/>
    <x v="3"/>
    <x v="1"/>
    <x v="0"/>
    <x v="0"/>
    <x v="3"/>
    <x v="3"/>
    <x v="0"/>
    <x v="0"/>
    <x v="0"/>
    <x v="0"/>
    <x v="0"/>
    <x v="0"/>
  </r>
  <r>
    <x v="0"/>
    <s v="NON"/>
    <s v="de 46 à 55 ans"/>
    <x v="0"/>
    <x v="0"/>
    <x v="0"/>
    <s v="Bilan carbone départemental_x000a_Guide sur l'organisation d'une manifestation éco-responsable"/>
    <x v="0"/>
    <x v="0"/>
    <x v="1"/>
    <x v="0"/>
    <x v="0"/>
    <x v="0"/>
    <x v="0"/>
    <x v="0"/>
    <x v="0"/>
    <x v="0"/>
    <x v="0"/>
    <x v="0"/>
    <x v="0"/>
  </r>
  <r>
    <x v="0"/>
    <s v="NON"/>
    <s v="de 46 à 55 ans"/>
    <x v="1"/>
    <x v="1"/>
    <x v="0"/>
    <s v="Gestion des déchets_x000a_Village fleuris"/>
    <x v="1"/>
    <x v="2"/>
    <x v="2"/>
    <x v="1"/>
    <x v="2"/>
    <x v="2"/>
    <x v="1"/>
    <x v="0"/>
    <x v="0"/>
    <x v="0"/>
    <x v="0"/>
    <x v="0"/>
    <x v="0"/>
  </r>
  <r>
    <x v="0"/>
    <s v="NON"/>
    <s v="moins de 25 ans"/>
    <x v="1"/>
    <x v="2"/>
    <x v="1"/>
    <s v="La récupération des bouchons (handicap + recyclage du plastique)_x000a_Les enveloppes recyclées lors d'envois postaux du CG vers leurs agents"/>
    <x v="1"/>
    <x v="0"/>
    <x v="1"/>
    <x v="0"/>
    <x v="0"/>
    <x v="0"/>
    <x v="0"/>
    <x v="0"/>
    <x v="0"/>
    <x v="0"/>
    <x v="0"/>
    <x v="0"/>
    <x v="0"/>
  </r>
  <r>
    <x v="0"/>
    <s v="NON"/>
    <s v="de 25 à 35 ans"/>
    <x v="0"/>
    <x v="1"/>
    <x v="0"/>
    <s v="Eduquer au développement durable_x000a_Gérer durablement les propriétés départementales"/>
    <x v="0"/>
    <x v="0"/>
    <x v="0"/>
    <x v="2"/>
    <x v="1"/>
    <x v="0"/>
    <x v="2"/>
    <x v="0"/>
    <x v="0"/>
    <x v="0"/>
    <x v="0"/>
    <x v="0"/>
    <x v="0"/>
  </r>
  <r>
    <x v="0"/>
    <s v="NON"/>
    <s v="de 36 à 45 ans"/>
    <x v="1"/>
    <x v="1"/>
    <x v="0"/>
    <s v="Soutenir l'agriculture durable_x000a_Assurer la gestion de l'eau"/>
    <x v="1"/>
    <x v="0"/>
    <x v="1"/>
    <x v="0"/>
    <x v="1"/>
    <x v="1"/>
    <x v="0"/>
    <x v="0"/>
    <x v="0"/>
    <x v="0"/>
    <x v="0"/>
    <x v="0"/>
    <x v="0"/>
  </r>
  <r>
    <x v="0"/>
    <s v="OUI"/>
    <s v="de 25 à 35 ans"/>
    <x v="1"/>
    <x v="1"/>
    <x v="0"/>
    <s v="Gestion différenciée des accotements_x000a_Réduction de l'utilisation des phytosanitaires"/>
    <x v="1"/>
    <x v="0"/>
    <x v="1"/>
    <x v="0"/>
    <x v="0"/>
    <x v="0"/>
    <x v="0"/>
    <x v="0"/>
    <x v="0"/>
    <x v="0"/>
    <x v="0"/>
    <x v="0"/>
    <x v="0"/>
  </r>
  <r>
    <x v="0"/>
    <s v="NON"/>
    <s v="de 25 à 35 ans"/>
    <x v="0"/>
    <x v="0"/>
    <x v="1"/>
    <s v="Recyclage du papier_x000a_Proposition de co-voiturage"/>
    <x v="1"/>
    <x v="2"/>
    <x v="2"/>
    <x v="1"/>
    <x v="2"/>
    <x v="2"/>
    <x v="1"/>
    <x v="0"/>
    <x v="0"/>
    <x v="0"/>
    <x v="0"/>
    <x v="0"/>
    <x v="0"/>
  </r>
  <r>
    <x v="0"/>
    <s v="NON"/>
    <s v="de 36 à 45 ans"/>
    <x v="1"/>
    <x v="2"/>
    <x v="0"/>
    <m/>
    <x v="0"/>
    <x v="0"/>
    <x v="1"/>
    <x v="0"/>
    <x v="0"/>
    <x v="1"/>
    <x v="2"/>
    <x v="0"/>
    <x v="0"/>
    <x v="0"/>
    <x v="0"/>
    <x v="0"/>
    <x v="0"/>
  </r>
  <r>
    <x v="0"/>
    <s v="NON"/>
    <s v="de 46 à 55 ans"/>
    <x v="1"/>
    <x v="1"/>
    <x v="2"/>
    <s v="Prix Chambiges_x000a_Entretien raisonné des espaces verts et bord de route"/>
    <x v="1"/>
    <x v="1"/>
    <x v="0"/>
    <x v="2"/>
    <x v="1"/>
    <x v="1"/>
    <x v="2"/>
    <x v="0"/>
    <x v="0"/>
    <x v="0"/>
    <x v="0"/>
    <x v="0"/>
    <x v="0"/>
  </r>
  <r>
    <x v="0"/>
    <s v="OUI"/>
    <s v="de 46 à 55 ans"/>
    <x v="0"/>
    <x v="4"/>
    <x v="0"/>
    <s v="Fauchage raisonné_x000a_Non à l'utilisation des produits phytosanitaire_x000a_Recyclage du papier et tri selectif"/>
    <x v="1"/>
    <x v="1"/>
    <x v="3"/>
    <x v="2"/>
    <x v="0"/>
    <x v="3"/>
    <x v="0"/>
    <x v="0"/>
    <x v="0"/>
    <x v="0"/>
    <x v="0"/>
    <x v="0"/>
    <x v="0"/>
  </r>
  <r>
    <x v="0"/>
    <s v="NON"/>
    <s v="de 25 à 35 ans"/>
    <x v="2"/>
    <x v="1"/>
    <x v="1"/>
    <s v="Réduction de la tonte sur les bords de routes_x000a_Amélioration des circulations des transports dans les communes _x000a_Co-voiturage"/>
    <x v="1"/>
    <x v="1"/>
    <x v="1"/>
    <x v="0"/>
    <x v="1"/>
    <x v="1"/>
    <x v="2"/>
    <x v="0"/>
    <x v="0"/>
    <x v="0"/>
    <x v="0"/>
    <x v="0"/>
    <x v="0"/>
  </r>
  <r>
    <x v="0"/>
    <s v="NON"/>
    <s v="de 46 à 55 ans"/>
    <x v="1"/>
    <x v="1"/>
    <x v="0"/>
    <s v="Economie énergétique des bâtiments_x000a_Recyclage papiers, encres, piles et bouchons"/>
    <x v="1"/>
    <x v="2"/>
    <x v="2"/>
    <x v="1"/>
    <x v="2"/>
    <x v="2"/>
    <x v="1"/>
    <x v="0"/>
    <x v="0"/>
    <x v="0"/>
    <x v="0"/>
    <x v="0"/>
    <x v="0"/>
  </r>
  <r>
    <x v="0"/>
    <s v="OUI"/>
    <s v="de 25 à 35 ans"/>
    <x v="0"/>
    <x v="1"/>
    <x v="0"/>
    <s v="La gestion différenciée des bords de routes _x000a_Le marché d'intéressement pour le chauffage des collèges"/>
    <x v="0"/>
    <x v="0"/>
    <x v="0"/>
    <x v="0"/>
    <x v="0"/>
    <x v="1"/>
    <x v="2"/>
    <x v="0"/>
    <x v="0"/>
    <x v="0"/>
    <x v="0"/>
    <x v="0"/>
    <x v="0"/>
  </r>
  <r>
    <x v="0"/>
    <s v="OUI"/>
    <s v="de 25 à 35 ans"/>
    <x v="1"/>
    <x v="0"/>
    <x v="1"/>
    <s v="L'interdiction des phytosanitaire_x000a_Mise en place des enveloppes interservices"/>
    <x v="1"/>
    <x v="2"/>
    <x v="2"/>
    <x v="1"/>
    <x v="2"/>
    <x v="2"/>
    <x v="1"/>
    <x v="0"/>
    <x v="0"/>
    <x v="0"/>
    <x v="0"/>
    <x v="0"/>
    <x v="0"/>
  </r>
  <r>
    <x v="0"/>
    <s v="NON"/>
    <s v="de 46 à 55 ans"/>
    <x v="1"/>
    <x v="3"/>
    <x v="1"/>
    <m/>
    <x v="1"/>
    <x v="1"/>
    <x v="0"/>
    <x v="2"/>
    <x v="1"/>
    <x v="1"/>
    <x v="2"/>
    <x v="0"/>
    <x v="0"/>
    <x v="0"/>
    <x v="0"/>
    <x v="0"/>
    <x v="0"/>
  </r>
  <r>
    <x v="0"/>
    <s v="NON"/>
    <s v="de 46 à 55 ans"/>
    <x v="1"/>
    <x v="1"/>
    <x v="1"/>
    <m/>
    <x v="1"/>
    <x v="2"/>
    <x v="2"/>
    <x v="1"/>
    <x v="2"/>
    <x v="2"/>
    <x v="1"/>
    <x v="0"/>
    <x v="0"/>
    <x v="0"/>
    <x v="0"/>
    <x v="0"/>
    <x v="0"/>
  </r>
  <r>
    <x v="0"/>
    <s v="OUI"/>
    <s v="de 36 à 45 ans"/>
    <x v="0"/>
    <x v="2"/>
    <x v="0"/>
    <s v="Recyclage des chaussées_x000a_Développement des voies douces"/>
    <x v="0"/>
    <x v="0"/>
    <x v="1"/>
    <x v="0"/>
    <x v="0"/>
    <x v="0"/>
    <x v="0"/>
    <x v="0"/>
    <x v="0"/>
    <x v="0"/>
    <x v="0"/>
    <x v="0"/>
    <x v="0"/>
  </r>
  <r>
    <x v="0"/>
    <s v="NON"/>
    <s v="plus de 55 ans"/>
    <x v="1"/>
    <x v="4"/>
    <x v="1"/>
    <s v="Charte éco-responsable_x000a_Aménagement voies douces"/>
    <x v="0"/>
    <x v="0"/>
    <x v="1"/>
    <x v="0"/>
    <x v="0"/>
    <x v="0"/>
    <x v="0"/>
    <x v="0"/>
    <x v="0"/>
    <x v="0"/>
    <x v="0"/>
    <x v="0"/>
    <x v="0"/>
  </r>
  <r>
    <x v="0"/>
    <s v="NON"/>
    <s v="de 46 à 55 ans"/>
    <x v="0"/>
    <x v="2"/>
    <x v="0"/>
    <s v="Recyclage du papier_x000a_zéro phyto pour l'entretien des routes"/>
    <x v="1"/>
    <x v="2"/>
    <x v="2"/>
    <x v="1"/>
    <x v="2"/>
    <x v="2"/>
    <x v="1"/>
    <x v="0"/>
    <x v="0"/>
    <x v="0"/>
    <x v="0"/>
    <x v="0"/>
    <x v="0"/>
  </r>
  <r>
    <x v="0"/>
    <s v="NON"/>
    <s v="de 46 à 55 ans"/>
    <x v="1"/>
    <x v="2"/>
    <x v="1"/>
    <s v="Recyclage papier_x000a_Mutualisation transports"/>
    <x v="1"/>
    <x v="2"/>
    <x v="2"/>
    <x v="1"/>
    <x v="2"/>
    <x v="2"/>
    <x v="1"/>
    <x v="0"/>
    <x v="0"/>
    <x v="0"/>
    <x v="0"/>
    <x v="0"/>
    <x v="0"/>
  </r>
  <r>
    <x v="0"/>
    <s v="OUI"/>
    <s v="de 36 à 45 ans"/>
    <x v="0"/>
    <x v="3"/>
    <x v="0"/>
    <s v="Economie d'énergie_x000a_Insertion sociale"/>
    <x v="0"/>
    <x v="0"/>
    <x v="1"/>
    <x v="0"/>
    <x v="0"/>
    <x v="0"/>
    <x v="0"/>
    <x v="0"/>
    <x v="0"/>
    <x v="0"/>
    <x v="0"/>
    <x v="0"/>
    <x v="0"/>
  </r>
  <r>
    <x v="0"/>
    <s v="NON"/>
    <s v="de 25 à 35 ans"/>
    <x v="1"/>
    <x v="2"/>
    <x v="0"/>
    <s v="Agenda 21 des collèges_x000a_CDDO"/>
    <x v="0"/>
    <x v="0"/>
    <x v="1"/>
    <x v="0"/>
    <x v="0"/>
    <x v="0"/>
    <x v="0"/>
    <x v="0"/>
    <x v="0"/>
    <x v="0"/>
    <x v="0"/>
    <x v="0"/>
    <x v="0"/>
  </r>
  <r>
    <x v="0"/>
    <s v="OUI"/>
    <s v="de 46 à 55 ans"/>
    <x v="1"/>
    <x v="2"/>
    <x v="0"/>
    <s v="Réalisation d'itinéraires cyclables_x000a_Espaces naturels sensibles"/>
    <x v="1"/>
    <x v="2"/>
    <x v="2"/>
    <x v="1"/>
    <x v="2"/>
    <x v="2"/>
    <x v="1"/>
    <x v="0"/>
    <x v="0"/>
    <x v="0"/>
    <x v="0"/>
    <x v="0"/>
    <x v="0"/>
  </r>
  <r>
    <x v="0"/>
    <s v="NON"/>
    <s v="de 36 à 45 ans"/>
    <x v="0"/>
    <x v="2"/>
    <x v="1"/>
    <s v="Recyclage du papier_x000a_La tonte en bordure de route deux fois dans l'année"/>
    <x v="1"/>
    <x v="2"/>
    <x v="2"/>
    <x v="1"/>
    <x v="2"/>
    <x v="2"/>
    <x v="1"/>
    <x v="0"/>
    <x v="0"/>
    <x v="0"/>
    <x v="0"/>
    <x v="0"/>
    <x v="0"/>
  </r>
  <r>
    <x v="0"/>
    <s v="NON"/>
    <s v="de 46 à 55 ans"/>
    <x v="0"/>
    <x v="1"/>
    <x v="0"/>
    <s v="La semaine du développement durable_x000a_Actions ENS (chauves souris, crapauduc…)"/>
    <x v="0"/>
    <x v="0"/>
    <x v="3"/>
    <x v="0"/>
    <x v="2"/>
    <x v="0"/>
    <x v="2"/>
    <x v="0"/>
    <x v="0"/>
    <x v="0"/>
    <x v="0"/>
    <x v="0"/>
    <x v="0"/>
  </r>
  <r>
    <x v="0"/>
    <s v="NON"/>
    <s v="de 36 à 45 ans"/>
    <x v="1"/>
    <x v="1"/>
    <x v="0"/>
    <s v="Utilisation du SATEP/SATESE/CATER_x000a_Trans'Oise, canal Seine Nord"/>
    <x v="0"/>
    <x v="0"/>
    <x v="1"/>
    <x v="0"/>
    <x v="0"/>
    <x v="3"/>
    <x v="0"/>
    <x v="0"/>
    <x v="0"/>
    <x v="0"/>
    <x v="0"/>
    <x v="0"/>
    <x v="0"/>
  </r>
  <r>
    <x v="0"/>
    <s v="NON"/>
    <s v="de 46 à 55 ans"/>
    <x v="1"/>
    <x v="2"/>
    <x v="0"/>
    <s v="L'impact sur la gestion des feuilles de papier_x000a_Sur l'utilisation des véhicules"/>
    <x v="1"/>
    <x v="1"/>
    <x v="0"/>
    <x v="2"/>
    <x v="1"/>
    <x v="0"/>
    <x v="2"/>
    <x v="0"/>
    <x v="0"/>
    <x v="0"/>
    <x v="0"/>
    <x v="0"/>
    <x v="0"/>
  </r>
  <r>
    <x v="0"/>
    <s v="NON"/>
    <s v="de 25 à 35 ans"/>
    <x v="1"/>
    <x v="1"/>
    <x v="0"/>
    <s v="Recyclage du papier _x000a_Recyclage bouchon et pile"/>
    <x v="0"/>
    <x v="0"/>
    <x v="1"/>
    <x v="0"/>
    <x v="0"/>
    <x v="0"/>
    <x v="0"/>
    <x v="0"/>
    <x v="0"/>
    <x v="0"/>
    <x v="0"/>
    <x v="0"/>
    <x v="0"/>
  </r>
  <r>
    <x v="0"/>
    <s v="NON"/>
    <s v="de 25 à 35 ans"/>
    <x v="1"/>
    <x v="2"/>
    <x v="0"/>
    <s v="La dématérialisation d'un grand nombre de docuements et outils de gestion au sein de la collectivité_x000a_Les efforts engagés par le département visant à promouvoir l'utilisation des transports en commun sur le territoire (notamment à travers la création du SMTCO, etc...)"/>
    <x v="0"/>
    <x v="0"/>
    <x v="0"/>
    <x v="0"/>
    <x v="1"/>
    <x v="0"/>
    <x v="0"/>
    <x v="0"/>
    <x v="0"/>
    <x v="0"/>
    <x v="0"/>
    <x v="0"/>
    <x v="0"/>
  </r>
  <r>
    <x v="0"/>
    <s v="NON"/>
    <s v="de 46 à 55 ans"/>
    <x v="1"/>
    <x v="1"/>
    <x v="0"/>
    <s v="Favoriser l'utilisation des transports en commun via Oise mobilité_x000a_Préserver la biodiversité, lutte contre les plantes invasives, protection de certains sites (Marais de Sacy)"/>
    <x v="1"/>
    <x v="1"/>
    <x v="0"/>
    <x v="2"/>
    <x v="1"/>
    <x v="1"/>
    <x v="2"/>
    <x v="0"/>
    <x v="0"/>
    <x v="0"/>
    <x v="0"/>
    <x v="0"/>
    <x v="0"/>
  </r>
  <r>
    <x v="0"/>
    <s v="NON"/>
    <s v="de 36 à 45 ans"/>
    <x v="1"/>
    <x v="1"/>
    <x v="0"/>
    <s v="Tri des déchets_x000a_Développement des pistes cyclables et piétons"/>
    <x v="1"/>
    <x v="2"/>
    <x v="2"/>
    <x v="1"/>
    <x v="2"/>
    <x v="2"/>
    <x v="1"/>
    <x v="0"/>
    <x v="0"/>
    <x v="0"/>
    <x v="0"/>
    <x v="0"/>
    <x v="0"/>
  </r>
  <r>
    <x v="0"/>
    <s v="NON"/>
    <s v="de 36 à 45 ans"/>
    <x v="0"/>
    <x v="2"/>
    <x v="0"/>
    <m/>
    <x v="0"/>
    <x v="0"/>
    <x v="1"/>
    <x v="0"/>
    <x v="0"/>
    <x v="0"/>
    <x v="0"/>
    <x v="0"/>
    <x v="0"/>
    <x v="0"/>
    <x v="0"/>
    <x v="0"/>
    <x v="0"/>
  </r>
  <r>
    <x v="0"/>
    <s v="OUI"/>
    <s v="de 25 à 35 ans"/>
    <x v="0"/>
    <x v="2"/>
    <x v="0"/>
    <s v="La gestion différenciée des bords de routes _x000a_Tri et recyclage des papiers de bureau"/>
    <x v="0"/>
    <x v="3"/>
    <x v="0"/>
    <x v="0"/>
    <x v="1"/>
    <x v="3"/>
    <x v="3"/>
    <x v="0"/>
    <x v="0"/>
    <x v="0"/>
    <x v="0"/>
    <x v="0"/>
    <x v="0"/>
  </r>
  <r>
    <x v="0"/>
    <s v="OUI"/>
    <s v="de 46 à 55 ans"/>
    <x v="1"/>
    <x v="1"/>
    <x v="0"/>
    <s v="La gestion différencié des routes_x000a_Promouvoir les transports en commun"/>
    <x v="1"/>
    <x v="3"/>
    <x v="3"/>
    <x v="0"/>
    <x v="0"/>
    <x v="0"/>
    <x v="0"/>
    <x v="0"/>
    <x v="0"/>
    <x v="0"/>
    <x v="0"/>
    <x v="0"/>
    <x v="0"/>
  </r>
  <r>
    <x v="0"/>
    <s v="OUI"/>
    <s v="plus de 55 ans"/>
    <x v="1"/>
    <x v="2"/>
    <x v="0"/>
    <s v="Emplois er port de Longueil Sainte Marie_x000a_Trans'Oise et circulations douces"/>
    <x v="0"/>
    <x v="0"/>
    <x v="0"/>
    <x v="0"/>
    <x v="1"/>
    <x v="0"/>
    <x v="0"/>
    <x v="0"/>
    <x v="0"/>
    <x v="0"/>
    <x v="0"/>
    <x v="0"/>
    <x v="0"/>
  </r>
  <r>
    <x v="0"/>
    <s v="OUI"/>
    <s v="de 46 à 55 ans"/>
    <x v="1"/>
    <x v="5"/>
    <x v="0"/>
    <s v="Bilan carbone_x000a_Plan climat énergie"/>
    <x v="1"/>
    <x v="2"/>
    <x v="2"/>
    <x v="1"/>
    <x v="2"/>
    <x v="2"/>
    <x v="1"/>
    <x v="0"/>
    <x v="0"/>
    <x v="0"/>
    <x v="0"/>
    <x v="0"/>
    <x v="0"/>
  </r>
  <r>
    <x v="0"/>
    <s v="NON"/>
    <s v="plus de 55 ans"/>
    <x v="0"/>
    <x v="2"/>
    <x v="0"/>
    <m/>
    <x v="0"/>
    <x v="2"/>
    <x v="2"/>
    <x v="1"/>
    <x v="2"/>
    <x v="2"/>
    <x v="1"/>
    <x v="0"/>
    <x v="0"/>
    <x v="0"/>
    <x v="0"/>
    <x v="0"/>
    <x v="0"/>
  </r>
  <r>
    <x v="0"/>
    <s v="NON"/>
    <s v="de 25 à 35 ans"/>
    <x v="1"/>
    <x v="2"/>
    <x v="0"/>
    <s v="Plus d'utilisation de désherbant sur les bordures de route"/>
    <x v="1"/>
    <x v="2"/>
    <x v="2"/>
    <x v="1"/>
    <x v="2"/>
    <x v="2"/>
    <x v="1"/>
    <x v="0"/>
    <x v="0"/>
    <x v="0"/>
    <x v="0"/>
    <x v="0"/>
    <x v="0"/>
  </r>
  <r>
    <x v="0"/>
    <s v="NON"/>
    <s v="de 46 à 55 ans"/>
    <x v="0"/>
    <x v="0"/>
    <x v="0"/>
    <s v="Eco-geste_x000a_collecte des piles et des bouchons en plastique"/>
    <x v="0"/>
    <x v="0"/>
    <x v="1"/>
    <x v="0"/>
    <x v="0"/>
    <x v="0"/>
    <x v="0"/>
    <x v="0"/>
    <x v="0"/>
    <x v="0"/>
    <x v="0"/>
    <x v="0"/>
    <x v="0"/>
  </r>
  <r>
    <x v="0"/>
    <s v="NON"/>
    <s v="de 46 à 55 ans"/>
    <x v="0"/>
    <x v="2"/>
    <x v="0"/>
    <s v="Gestion durable du patrimoine_x000a_Economie solidaire"/>
    <x v="0"/>
    <x v="0"/>
    <x v="1"/>
    <x v="0"/>
    <x v="0"/>
    <x v="0"/>
    <x v="0"/>
    <x v="0"/>
    <x v="0"/>
    <x v="0"/>
    <x v="0"/>
    <x v="0"/>
    <x v="0"/>
  </r>
  <r>
    <x v="0"/>
    <s v="OUI"/>
    <s v="de 46 à 55 ans"/>
    <x v="2"/>
    <x v="1"/>
    <x v="0"/>
    <s v="Bilan Carbone_x000a_Fauchage contrôlé"/>
    <x v="1"/>
    <x v="1"/>
    <x v="0"/>
    <x v="0"/>
    <x v="0"/>
    <x v="1"/>
    <x v="2"/>
    <x v="0"/>
    <x v="0"/>
    <x v="0"/>
    <x v="0"/>
    <x v="0"/>
    <x v="0"/>
  </r>
  <r>
    <x v="0"/>
    <s v="NON"/>
    <s v="de 25 à 35 ans"/>
    <x v="0"/>
    <x v="2"/>
    <x v="1"/>
    <s v="Poubelles papier dans les bureaux et le recylcage des cartouches d'encre_x000a_Sensibilisation auprès des usagers et des agents lors de diverses manifestations (OVB, FDS)"/>
    <x v="1"/>
    <x v="1"/>
    <x v="1"/>
    <x v="0"/>
    <x v="0"/>
    <x v="0"/>
    <x v="0"/>
    <x v="0"/>
    <x v="0"/>
    <x v="0"/>
    <x v="0"/>
    <x v="0"/>
    <x v="0"/>
  </r>
  <r>
    <x v="0"/>
    <s v="NON"/>
    <s v="de 46 à 55 ans"/>
    <x v="0"/>
    <x v="0"/>
    <x v="0"/>
    <m/>
    <x v="0"/>
    <x v="0"/>
    <x v="1"/>
    <x v="0"/>
    <x v="0"/>
    <x v="0"/>
    <x v="0"/>
    <x v="0"/>
    <x v="0"/>
    <x v="0"/>
    <x v="0"/>
    <x v="0"/>
    <x v="0"/>
  </r>
  <r>
    <x v="0"/>
    <s v="NON"/>
    <s v="de 36 à 45 ans"/>
    <x v="1"/>
    <x v="2"/>
    <x v="0"/>
    <s v="La labellisation des espaces naturels sensibles, en partenariat avec le CENP, l'ONF et PNR_x000a_La création des voies douces et de oa Trans'oise"/>
    <x v="0"/>
    <x v="0"/>
    <x v="0"/>
    <x v="0"/>
    <x v="1"/>
    <x v="1"/>
    <x v="0"/>
    <x v="0"/>
    <x v="0"/>
    <x v="0"/>
    <x v="0"/>
    <x v="0"/>
    <x v="0"/>
  </r>
  <r>
    <x v="0"/>
    <s v="NON"/>
    <s v="de 46 à 55 ans"/>
    <x v="0"/>
    <x v="1"/>
    <x v="0"/>
    <s v="Reconversion friches industrielles_x000a_Aide aux actions d'économies solidaire"/>
    <x v="0"/>
    <x v="1"/>
    <x v="1"/>
    <x v="0"/>
    <x v="0"/>
    <x v="1"/>
    <x v="0"/>
    <x v="0"/>
    <x v="0"/>
    <x v="0"/>
    <x v="0"/>
    <x v="0"/>
    <x v="0"/>
  </r>
  <r>
    <x v="0"/>
    <s v="OUI"/>
    <s v="plus de 55 ans"/>
    <x v="1"/>
    <x v="1"/>
    <x v="0"/>
    <s v="Gestion des déchets_x000a_Schéma départemental des ENS"/>
    <x v="0"/>
    <x v="0"/>
    <x v="1"/>
    <x v="0"/>
    <x v="1"/>
    <x v="1"/>
    <x v="0"/>
    <x v="0"/>
    <x v="0"/>
    <x v="0"/>
    <x v="0"/>
    <x v="0"/>
    <x v="0"/>
  </r>
  <r>
    <x v="0"/>
    <s v="NON"/>
    <s v="de 46 à 55 ans"/>
    <x v="0"/>
    <x v="1"/>
    <x v="0"/>
    <s v="Entretien diversifié des routes_x000a_Soutien aux créations ou reprises de locaux en milieu rural"/>
    <x v="0"/>
    <x v="0"/>
    <x v="1"/>
    <x v="0"/>
    <x v="0"/>
    <x v="0"/>
    <x v="0"/>
    <x v="0"/>
    <x v="0"/>
    <x v="0"/>
    <x v="0"/>
    <x v="0"/>
    <x v="0"/>
  </r>
  <r>
    <x v="0"/>
    <s v="NON"/>
    <s v="de 36 à 45 ans"/>
    <x v="1"/>
    <x v="1"/>
    <x v="0"/>
    <s v="Préserver et maintenir les milieux naturels_x000a_Entretenir et restaurer les cours d'eau er les milieux aquatiques"/>
    <x v="0"/>
    <x v="0"/>
    <x v="1"/>
    <x v="0"/>
    <x v="1"/>
    <x v="1"/>
    <x v="0"/>
    <x v="0"/>
    <x v="0"/>
    <x v="0"/>
    <x v="0"/>
    <x v="0"/>
    <x v="0"/>
  </r>
  <r>
    <x v="0"/>
    <s v="NON"/>
    <s v="de 25 à 35 ans"/>
    <x v="1"/>
    <x v="2"/>
    <x v="0"/>
    <s v="Fonds départemental de l'environnement_x000a_Acquisition, aménagement et entretien d'espaces naturels sensibles"/>
    <x v="1"/>
    <x v="2"/>
    <x v="2"/>
    <x v="1"/>
    <x v="2"/>
    <x v="2"/>
    <x v="1"/>
    <x v="0"/>
    <x v="0"/>
    <x v="0"/>
    <x v="0"/>
    <x v="0"/>
    <x v="0"/>
  </r>
  <r>
    <x v="0"/>
    <s v="NON"/>
    <s v="de 46 à 55 ans"/>
    <x v="0"/>
    <x v="1"/>
    <x v="1"/>
    <m/>
    <x v="0"/>
    <x v="1"/>
    <x v="0"/>
    <x v="2"/>
    <x v="1"/>
    <x v="1"/>
    <x v="2"/>
    <x v="0"/>
    <x v="0"/>
    <x v="0"/>
    <x v="0"/>
    <x v="0"/>
    <x v="0"/>
  </r>
  <r>
    <x v="0"/>
    <s v="OUI"/>
    <s v="de 25 à 35 ans"/>
    <x v="0"/>
    <x v="1"/>
    <x v="0"/>
    <s v="La gestion différenciée des bords de route_x000a_La gestion des propriétés départementales"/>
    <x v="0"/>
    <x v="1"/>
    <x v="1"/>
    <x v="2"/>
    <x v="1"/>
    <x v="0"/>
    <x v="0"/>
    <x v="0"/>
    <x v="0"/>
    <x v="0"/>
    <x v="0"/>
    <x v="0"/>
    <x v="0"/>
  </r>
  <r>
    <x v="0"/>
    <s v="NON"/>
    <s v="plus de 55 ans"/>
    <x v="0"/>
    <x v="2"/>
    <x v="0"/>
    <s v="Clauses sociales_x000a_Construire durablement"/>
    <x v="0"/>
    <x v="0"/>
    <x v="0"/>
    <x v="0"/>
    <x v="1"/>
    <x v="0"/>
    <x v="0"/>
    <x v="0"/>
    <x v="0"/>
    <x v="0"/>
    <x v="0"/>
    <x v="0"/>
    <x v="0"/>
  </r>
  <r>
    <x v="0"/>
    <s v="OUI"/>
    <s v="de 36 à 45 ans"/>
    <x v="0"/>
    <x v="2"/>
    <x v="0"/>
    <s v="Favoriser l'intégration de clause sociale et environnementale dans les marchés_x000a_La réalisation d'un maillage de voies de circulations douces"/>
    <x v="0"/>
    <x v="0"/>
    <x v="1"/>
    <x v="0"/>
    <x v="0"/>
    <x v="0"/>
    <x v="2"/>
    <x v="0"/>
    <x v="0"/>
    <x v="0"/>
    <x v="0"/>
    <x v="0"/>
    <x v="0"/>
  </r>
  <r>
    <x v="0"/>
    <s v="NON"/>
    <s v="de 25 à 35 ans"/>
    <x v="0"/>
    <x v="2"/>
    <x v="0"/>
    <s v="La préservation et le maintien des espaces naturels sensibles_x000a_Aide au permis de conduire"/>
    <x v="1"/>
    <x v="2"/>
    <x v="2"/>
    <x v="1"/>
    <x v="2"/>
    <x v="2"/>
    <x v="1"/>
    <x v="0"/>
    <x v="0"/>
    <x v="0"/>
    <x v="0"/>
    <x v="0"/>
    <x v="0"/>
  </r>
  <r>
    <x v="0"/>
    <s v="NON"/>
    <s v="de 25 à 35 ans"/>
    <x v="1"/>
    <x v="2"/>
    <x v="0"/>
    <s v="Recyclage du papier_x000a_Construction route avec des enrobés à froid"/>
    <x v="0"/>
    <x v="0"/>
    <x v="1"/>
    <x v="0"/>
    <x v="0"/>
    <x v="0"/>
    <x v="0"/>
    <x v="0"/>
    <x v="0"/>
    <x v="0"/>
    <x v="0"/>
    <x v="0"/>
    <x v="0"/>
  </r>
  <r>
    <x v="0"/>
    <s v="OUI"/>
    <s v="de 36 à 45 ans"/>
    <x v="1"/>
    <x v="0"/>
    <x v="1"/>
    <s v="Trie du papier_x000a_voiture de service à gaz"/>
    <x v="1"/>
    <x v="0"/>
    <x v="1"/>
    <x v="0"/>
    <x v="0"/>
    <x v="0"/>
    <x v="2"/>
    <x v="0"/>
    <x v="0"/>
    <x v="0"/>
    <x v="0"/>
    <x v="0"/>
    <x v="0"/>
  </r>
  <r>
    <x v="0"/>
    <s v="NON"/>
    <s v="de 25 à 35 ans"/>
    <x v="0"/>
    <x v="2"/>
    <x v="0"/>
    <s v="Promotion des transports en commun_x000a_Préserver et maintenir les milieux naturels"/>
    <x v="1"/>
    <x v="0"/>
    <x v="1"/>
    <x v="0"/>
    <x v="0"/>
    <x v="0"/>
    <x v="0"/>
    <x v="0"/>
    <x v="0"/>
    <x v="0"/>
    <x v="0"/>
    <x v="0"/>
    <x v="0"/>
  </r>
  <r>
    <x v="0"/>
    <s v="OUI"/>
    <s v="de 36 à 45 ans"/>
    <x v="1"/>
    <x v="2"/>
    <x v="0"/>
    <s v="Recyclage de papier_x000a_Collecte des piles usagées"/>
    <x v="0"/>
    <x v="0"/>
    <x v="1"/>
    <x v="0"/>
    <x v="0"/>
    <x v="0"/>
    <x v="0"/>
    <x v="0"/>
    <x v="0"/>
    <x v="0"/>
    <x v="0"/>
    <x v="0"/>
    <x v="0"/>
  </r>
  <r>
    <x v="0"/>
    <s v="OUI"/>
    <s v="de 46 à 55 ans"/>
    <x v="1"/>
    <x v="1"/>
    <x v="0"/>
    <s v="Le choix des transports collectifs_x000a_La protection des espaces naturels sensibles"/>
    <x v="0"/>
    <x v="1"/>
    <x v="1"/>
    <x v="0"/>
    <x v="0"/>
    <x v="0"/>
    <x v="2"/>
    <x v="0"/>
    <x v="0"/>
    <x v="0"/>
    <x v="0"/>
    <x v="0"/>
    <x v="0"/>
  </r>
  <r>
    <x v="0"/>
    <s v="NON"/>
    <s v="de 46 à 55 ans"/>
    <x v="0"/>
    <x v="2"/>
    <x v="1"/>
    <s v="Recyclons le papier_x000a_Oise mobilité"/>
    <x v="1"/>
    <x v="1"/>
    <x v="0"/>
    <x v="2"/>
    <x v="1"/>
    <x v="1"/>
    <x v="2"/>
    <x v="0"/>
    <x v="0"/>
    <x v="0"/>
    <x v="0"/>
    <x v="0"/>
    <x v="0"/>
  </r>
  <r>
    <x v="0"/>
    <s v="NON"/>
    <s v="de 25 à 35 ans"/>
    <x v="1"/>
    <x v="2"/>
    <x v="0"/>
    <s v="Oise mobilité - service de transport en commun peu cher_x000a_Développement des voies de circulation douce"/>
    <x v="1"/>
    <x v="1"/>
    <x v="1"/>
    <x v="0"/>
    <x v="1"/>
    <x v="0"/>
    <x v="2"/>
    <x v="0"/>
    <x v="0"/>
    <x v="0"/>
    <x v="0"/>
    <x v="0"/>
    <x v="0"/>
  </r>
  <r>
    <x v="0"/>
    <s v="NON"/>
    <s v="de 46 à 55 ans"/>
    <x v="1"/>
    <x v="5"/>
    <x v="0"/>
    <m/>
    <x v="1"/>
    <x v="0"/>
    <x v="1"/>
    <x v="0"/>
    <x v="0"/>
    <x v="0"/>
    <x v="0"/>
    <x v="0"/>
    <x v="0"/>
    <x v="0"/>
    <x v="0"/>
    <x v="0"/>
    <x v="0"/>
  </r>
  <r>
    <x v="0"/>
    <s v="NON"/>
    <s v="moins de 25 ans"/>
    <x v="2"/>
    <x v="2"/>
    <x v="0"/>
    <s v="Le plan routier modernisé_x000a_La politique menée en faveur des espaces naturels sensibles"/>
    <x v="0"/>
    <x v="0"/>
    <x v="1"/>
    <x v="0"/>
    <x v="1"/>
    <x v="1"/>
    <x v="0"/>
    <x v="0"/>
    <x v="0"/>
    <x v="0"/>
    <x v="0"/>
    <x v="0"/>
    <x v="0"/>
  </r>
  <r>
    <x v="0"/>
    <s v="NON"/>
    <s v="de 46 à 55 ans"/>
    <x v="1"/>
    <x v="1"/>
    <x v="0"/>
    <m/>
    <x v="1"/>
    <x v="2"/>
    <x v="2"/>
    <x v="1"/>
    <x v="2"/>
    <x v="2"/>
    <x v="1"/>
    <x v="0"/>
    <x v="0"/>
    <x v="0"/>
    <x v="0"/>
    <x v="0"/>
    <x v="0"/>
  </r>
  <r>
    <x v="0"/>
    <s v="OUI"/>
    <s v="de 25 à 35 ans"/>
    <x v="1"/>
    <x v="2"/>
    <x v="1"/>
    <m/>
    <x v="1"/>
    <x v="2"/>
    <x v="2"/>
    <x v="1"/>
    <x v="2"/>
    <x v="2"/>
    <x v="1"/>
    <x v="0"/>
    <x v="0"/>
    <x v="0"/>
    <x v="0"/>
    <x v="0"/>
    <x v="0"/>
  </r>
  <r>
    <x v="0"/>
    <s v="OUI"/>
    <s v="plus de 55 ans"/>
    <x v="1"/>
    <x v="1"/>
    <x v="0"/>
    <s v="L'Oise verte et bleue _x000a_L'accessibilité des équipements et transports collectifs"/>
    <x v="1"/>
    <x v="0"/>
    <x v="1"/>
    <x v="2"/>
    <x v="0"/>
    <x v="0"/>
    <x v="2"/>
    <x v="0"/>
    <x v="0"/>
    <x v="0"/>
    <x v="0"/>
    <x v="0"/>
    <x v="0"/>
  </r>
  <r>
    <x v="0"/>
    <s v="NON"/>
    <s v="de 46 à 55 ans"/>
    <x v="0"/>
    <x v="1"/>
    <x v="0"/>
    <s v="Récupération du papier_x000a_Oise mobilité 'système de covoiturage)"/>
    <x v="1"/>
    <x v="1"/>
    <x v="0"/>
    <x v="2"/>
    <x v="1"/>
    <x v="1"/>
    <x v="2"/>
    <x v="0"/>
    <x v="0"/>
    <x v="0"/>
    <x v="0"/>
    <x v="0"/>
    <x v="0"/>
  </r>
  <r>
    <x v="0"/>
    <s v="OUI"/>
    <m/>
    <x v="1"/>
    <x v="2"/>
    <x v="0"/>
    <s v="Dématérialisation_x000a_Développement trans'Oise"/>
    <x v="0"/>
    <x v="3"/>
    <x v="0"/>
    <x v="0"/>
    <x v="1"/>
    <x v="0"/>
    <x v="0"/>
    <x v="0"/>
    <x v="0"/>
    <x v="0"/>
    <x v="0"/>
    <x v="0"/>
    <x v="0"/>
  </r>
  <r>
    <x v="0"/>
    <s v="NON"/>
    <s v="de 36 à 45 ans"/>
    <x v="1"/>
    <x v="2"/>
    <x v="0"/>
    <s v="Constriction des nouveaux bâtiments dans une logique BBC_x000a_La mise en place de référents éco-responsables"/>
    <x v="0"/>
    <x v="0"/>
    <x v="1"/>
    <x v="0"/>
    <x v="0"/>
    <x v="0"/>
    <x v="2"/>
    <x v="0"/>
    <x v="0"/>
    <x v="0"/>
    <x v="0"/>
    <x v="0"/>
    <x v="0"/>
  </r>
  <r>
    <x v="0"/>
    <s v="OUI"/>
    <s v="de 46 à 55 ans"/>
    <x v="1"/>
    <x v="1"/>
    <x v="0"/>
    <s v="Dématérialisation_x000a_Bilan carbone"/>
    <x v="0"/>
    <x v="0"/>
    <x v="1"/>
    <x v="0"/>
    <x v="0"/>
    <x v="0"/>
    <x v="2"/>
    <x v="0"/>
    <x v="0"/>
    <x v="0"/>
    <x v="0"/>
    <x v="0"/>
    <x v="0"/>
  </r>
  <r>
    <x v="0"/>
    <s v="NON"/>
    <s v="de 25 à 35 ans"/>
    <x v="0"/>
    <x v="1"/>
    <x v="0"/>
    <s v="Recyclage du papier_x000a_Economies d'énergies (marché de chauffage des collèges, énergies renouvelables…)"/>
    <x v="1"/>
    <x v="0"/>
    <x v="1"/>
    <x v="0"/>
    <x v="1"/>
    <x v="0"/>
    <x v="0"/>
    <x v="0"/>
    <x v="0"/>
    <x v="0"/>
    <x v="0"/>
    <x v="0"/>
    <x v="0"/>
  </r>
  <r>
    <x v="0"/>
    <s v="NON"/>
    <s v="de 25 à 35 ans"/>
    <x v="1"/>
    <x v="1"/>
    <x v="0"/>
    <s v="Oise verte et bleue_x000a_Oise mobilité / co-voiturage"/>
    <x v="1"/>
    <x v="2"/>
    <x v="2"/>
    <x v="1"/>
    <x v="2"/>
    <x v="2"/>
    <x v="1"/>
    <x v="0"/>
    <x v="0"/>
    <x v="0"/>
    <x v="0"/>
    <x v="0"/>
    <x v="0"/>
  </r>
  <r>
    <x v="0"/>
    <s v="OUI"/>
    <s v="de 46 à 55 ans"/>
    <x v="0"/>
    <x v="0"/>
    <x v="0"/>
    <s v="Bilan carbone_x000a_Traitement des eaux usées"/>
    <x v="0"/>
    <x v="0"/>
    <x v="1"/>
    <x v="0"/>
    <x v="0"/>
    <x v="0"/>
    <x v="0"/>
    <x v="0"/>
    <x v="0"/>
    <x v="0"/>
    <x v="0"/>
    <x v="0"/>
    <x v="0"/>
  </r>
  <r>
    <x v="0"/>
    <s v="NON"/>
    <s v="de 46 à 55 ans"/>
    <x v="0"/>
    <x v="1"/>
    <x v="1"/>
    <s v="Trie du papier_x000a_co-voiturage"/>
    <x v="1"/>
    <x v="2"/>
    <x v="2"/>
    <x v="1"/>
    <x v="2"/>
    <x v="2"/>
    <x v="1"/>
    <x v="0"/>
    <x v="0"/>
    <x v="0"/>
    <x v="0"/>
    <x v="0"/>
    <x v="0"/>
  </r>
  <r>
    <x v="0"/>
    <s v="OUI"/>
    <s v="de 46 à 55 ans"/>
    <x v="0"/>
    <x v="2"/>
    <x v="0"/>
    <s v="Aménagement de pistes cyclables_x000a_Recyclage des déchets"/>
    <x v="1"/>
    <x v="2"/>
    <x v="2"/>
    <x v="1"/>
    <x v="2"/>
    <x v="2"/>
    <x v="1"/>
    <x v="0"/>
    <x v="0"/>
    <x v="0"/>
    <x v="0"/>
    <x v="0"/>
    <x v="0"/>
  </r>
  <r>
    <x v="0"/>
    <s v="OUI"/>
    <s v="de 36 à 45 ans"/>
    <x v="1"/>
    <x v="1"/>
    <x v="0"/>
    <s v="Promouvoir l'utilisation des transports en communs _x000a_Sauvegarder et valoriser le patrimoine bâti"/>
    <x v="0"/>
    <x v="1"/>
    <x v="0"/>
    <x v="2"/>
    <x v="1"/>
    <x v="0"/>
    <x v="2"/>
    <x v="0"/>
    <x v="0"/>
    <x v="0"/>
    <x v="0"/>
    <x v="0"/>
    <x v="0"/>
  </r>
  <r>
    <x v="0"/>
    <s v="NON"/>
    <s v="de 25 à 35 ans"/>
    <x v="0"/>
    <x v="0"/>
    <x v="1"/>
    <s v="Pile recyclé_x000a_Papier et cartons"/>
    <x v="1"/>
    <x v="2"/>
    <x v="2"/>
    <x v="1"/>
    <x v="2"/>
    <x v="2"/>
    <x v="1"/>
    <x v="0"/>
    <x v="0"/>
    <x v="0"/>
    <x v="0"/>
    <x v="0"/>
    <x v="0"/>
  </r>
  <r>
    <x v="0"/>
    <s v="NON"/>
    <s v="de 25 à 35 ans"/>
    <x v="1"/>
    <x v="2"/>
    <x v="0"/>
    <s v="Politique routière respectueuse de l'environnement _x000a_Actions menées dans les établissements scolaires pour sensibiliser les jeunes au DD"/>
    <x v="1"/>
    <x v="2"/>
    <x v="2"/>
    <x v="1"/>
    <x v="2"/>
    <x v="2"/>
    <x v="1"/>
    <x v="0"/>
    <x v="0"/>
    <x v="0"/>
    <x v="0"/>
    <x v="0"/>
    <x v="0"/>
  </r>
  <r>
    <x v="0"/>
    <s v="OUI"/>
    <s v="de 46 à 55 ans"/>
    <x v="2"/>
    <x v="1"/>
    <x v="0"/>
    <s v="Trans'Oise"/>
    <x v="1"/>
    <x v="2"/>
    <x v="2"/>
    <x v="1"/>
    <x v="2"/>
    <x v="2"/>
    <x v="1"/>
    <x v="0"/>
    <x v="0"/>
    <x v="0"/>
    <x v="0"/>
    <x v="0"/>
    <x v="0"/>
  </r>
  <r>
    <x v="0"/>
    <s v="NON"/>
    <s v="plus de 55 ans"/>
    <x v="1"/>
    <x v="1"/>
    <x v="0"/>
    <s v="Transport_x000a_logement"/>
    <x v="1"/>
    <x v="2"/>
    <x v="2"/>
    <x v="1"/>
    <x v="2"/>
    <x v="2"/>
    <x v="1"/>
    <x v="0"/>
    <x v="0"/>
    <x v="0"/>
    <x v="0"/>
    <x v="0"/>
    <x v="0"/>
  </r>
  <r>
    <x v="0"/>
    <s v="NON"/>
    <s v="de 46 à 55 ans"/>
    <x v="1"/>
    <x v="1"/>
    <x v="0"/>
    <s v="Bouchons collectés, soutiensamu social_x000a_DRD zéro phyosanitaires"/>
    <x v="0"/>
    <x v="0"/>
    <x v="1"/>
    <x v="2"/>
    <x v="1"/>
    <x v="0"/>
    <x v="2"/>
    <x v="0"/>
    <x v="0"/>
    <x v="0"/>
    <x v="0"/>
    <x v="0"/>
    <x v="0"/>
  </r>
  <r>
    <x v="0"/>
    <s v="NON"/>
    <s v="de 25 à 35 ans"/>
    <x v="1"/>
    <x v="2"/>
    <x v="1"/>
    <m/>
    <x v="1"/>
    <x v="2"/>
    <x v="2"/>
    <x v="1"/>
    <x v="2"/>
    <x v="2"/>
    <x v="1"/>
    <x v="0"/>
    <x v="0"/>
    <x v="0"/>
    <x v="0"/>
    <x v="0"/>
    <x v="0"/>
  </r>
  <r>
    <x v="0"/>
    <s v="NON"/>
    <s v="de 36 à 45 ans"/>
    <x v="1"/>
    <x v="2"/>
    <x v="0"/>
    <m/>
    <x v="1"/>
    <x v="1"/>
    <x v="0"/>
    <x v="2"/>
    <x v="1"/>
    <x v="1"/>
    <x v="2"/>
    <x v="0"/>
    <x v="0"/>
    <x v="0"/>
    <x v="0"/>
    <x v="0"/>
    <x v="0"/>
  </r>
  <r>
    <x v="0"/>
    <s v="OUI"/>
    <s v="plus de 55 ans"/>
    <x v="1"/>
    <x v="0"/>
    <x v="0"/>
    <s v="Concertation par rapport aux enjeux liés à l'aéroport de Beauvais_x000a_Les nouvelles énergies"/>
    <x v="1"/>
    <x v="0"/>
    <x v="1"/>
    <x v="2"/>
    <x v="0"/>
    <x v="0"/>
    <x v="2"/>
    <x v="0"/>
    <x v="0"/>
    <x v="0"/>
    <x v="0"/>
    <x v="0"/>
    <x v="0"/>
  </r>
  <r>
    <x v="0"/>
    <s v="OUI"/>
    <s v="de 46 à 55 ans"/>
    <x v="1"/>
    <x v="2"/>
    <x v="0"/>
    <s v="Développemet des constructions de bâtiments BBC_x000a_Politique d'aménagement et de construction de routes durables"/>
    <x v="1"/>
    <x v="2"/>
    <x v="2"/>
    <x v="1"/>
    <x v="2"/>
    <x v="2"/>
    <x v="1"/>
    <x v="0"/>
    <x v="0"/>
    <x v="0"/>
    <x v="0"/>
    <x v="0"/>
    <x v="0"/>
  </r>
  <r>
    <x v="0"/>
    <s v="OUI"/>
    <s v="de 36 à 45 ans"/>
    <x v="1"/>
    <x v="0"/>
    <x v="0"/>
    <s v="Intégrer des clauses environnementales dans les marchés_x000a_voies vertes"/>
    <x v="0"/>
    <x v="1"/>
    <x v="1"/>
    <x v="2"/>
    <x v="0"/>
    <x v="1"/>
    <x v="0"/>
    <x v="0"/>
    <x v="0"/>
    <x v="0"/>
    <x v="0"/>
    <x v="0"/>
    <x v="0"/>
  </r>
  <r>
    <x v="0"/>
    <s v="NON"/>
    <s v="de 25 à 35 ans"/>
    <x v="2"/>
    <x v="1"/>
    <x v="0"/>
    <s v="Transport collectif_x000a_Station service gaz à Beauvais"/>
    <x v="0"/>
    <x v="2"/>
    <x v="2"/>
    <x v="1"/>
    <x v="2"/>
    <x v="2"/>
    <x v="1"/>
    <x v="0"/>
    <x v="0"/>
    <x v="0"/>
    <x v="0"/>
    <x v="0"/>
    <x v="0"/>
  </r>
  <r>
    <x v="0"/>
    <s v="OUI"/>
    <s v="de 46 à 55 ans"/>
    <x v="1"/>
    <x v="1"/>
    <x v="0"/>
    <s v="Véhicules_x000a_Bâtiements BBQ"/>
    <x v="0"/>
    <x v="1"/>
    <x v="3"/>
    <x v="0"/>
    <x v="0"/>
    <x v="1"/>
    <x v="0"/>
    <x v="0"/>
    <x v="0"/>
    <x v="0"/>
    <x v="0"/>
    <x v="0"/>
    <x v="0"/>
  </r>
  <r>
    <x v="0"/>
    <s v="NON"/>
    <s v="plus de 55 ans"/>
    <x v="0"/>
    <x v="2"/>
    <x v="1"/>
    <m/>
    <x v="1"/>
    <x v="2"/>
    <x v="2"/>
    <x v="1"/>
    <x v="2"/>
    <x v="2"/>
    <x v="1"/>
    <x v="0"/>
    <x v="0"/>
    <x v="0"/>
    <x v="0"/>
    <x v="0"/>
    <x v="0"/>
  </r>
  <r>
    <x v="0"/>
    <s v="NON"/>
    <s v="de 46 à 55 ans"/>
    <x v="1"/>
    <x v="1"/>
    <x v="0"/>
    <s v="Gestion des déchets_x000a_Préservation des sites naturels sensibles"/>
    <x v="0"/>
    <x v="0"/>
    <x v="0"/>
    <x v="0"/>
    <x v="0"/>
    <x v="0"/>
    <x v="0"/>
    <x v="0"/>
    <x v="0"/>
    <x v="0"/>
    <x v="0"/>
    <x v="0"/>
    <x v="0"/>
  </r>
  <r>
    <x v="0"/>
    <s v="OUI"/>
    <s v="de 36 à 45 ans"/>
    <x v="1"/>
    <x v="1"/>
    <x v="0"/>
    <s v="L'élaboration d'un schéma de développement de l'économie solidaire_x000a_La mise en œuvre de clauses sociales dans les marchés publics"/>
    <x v="0"/>
    <x v="1"/>
    <x v="0"/>
    <x v="0"/>
    <x v="0"/>
    <x v="0"/>
    <x v="2"/>
    <x v="0"/>
    <x v="0"/>
    <x v="0"/>
    <x v="0"/>
    <x v="0"/>
    <x v="0"/>
  </r>
  <r>
    <x v="0"/>
    <s v="NON"/>
    <s v="de 36 à 45 ans"/>
    <x v="1"/>
    <x v="1"/>
    <x v="0"/>
    <s v="Recyclage du papier, utilisation de papier recyclé_x000a_Encouragement du co-voiturage"/>
    <x v="0"/>
    <x v="1"/>
    <x v="1"/>
    <x v="0"/>
    <x v="1"/>
    <x v="0"/>
    <x v="2"/>
    <x v="0"/>
    <x v="0"/>
    <x v="0"/>
    <x v="0"/>
    <x v="0"/>
    <x v="0"/>
  </r>
  <r>
    <x v="0"/>
    <s v="OUI"/>
    <s v="de 46 à 55 ans"/>
    <x v="1"/>
    <x v="2"/>
    <x v="0"/>
    <s v="Multiplier l'intégration de clauses sociakes et environnementales dans les marchés publics_x000a_Construire durablement"/>
    <x v="0"/>
    <x v="0"/>
    <x v="1"/>
    <x v="0"/>
    <x v="0"/>
    <x v="0"/>
    <x v="0"/>
    <x v="0"/>
    <x v="0"/>
    <x v="0"/>
    <x v="0"/>
    <x v="0"/>
    <x v="0"/>
  </r>
  <r>
    <x v="0"/>
    <s v="OUI"/>
    <s v="de 46 à 55 ans"/>
    <x v="1"/>
    <x v="2"/>
    <x v="0"/>
    <s v="Collèges_x000a_parc auto"/>
    <x v="0"/>
    <x v="1"/>
    <x v="0"/>
    <x v="1"/>
    <x v="0"/>
    <x v="0"/>
    <x v="0"/>
    <x v="0"/>
    <x v="0"/>
    <x v="0"/>
    <x v="0"/>
    <x v="0"/>
    <x v="0"/>
  </r>
  <r>
    <x v="0"/>
    <s v="NON"/>
    <s v="de 36 à 45 ans"/>
    <x v="1"/>
    <x v="2"/>
    <x v="0"/>
    <m/>
    <x v="1"/>
    <x v="2"/>
    <x v="2"/>
    <x v="1"/>
    <x v="2"/>
    <x v="2"/>
    <x v="1"/>
    <x v="0"/>
    <x v="0"/>
    <x v="0"/>
    <x v="0"/>
    <x v="0"/>
    <x v="0"/>
  </r>
  <r>
    <x v="0"/>
    <s v="NON"/>
    <s v="de 36 à 45 ans"/>
    <x v="1"/>
    <x v="1"/>
    <x v="0"/>
    <s v="Le schéma de développement de l'économie solidaire_x000a_La mise en œuvre de claises environnementales dans les marchés publics"/>
    <x v="0"/>
    <x v="3"/>
    <x v="0"/>
    <x v="0"/>
    <x v="0"/>
    <x v="1"/>
    <x v="0"/>
    <x v="0"/>
    <x v="0"/>
    <x v="0"/>
    <x v="0"/>
    <x v="0"/>
    <x v="0"/>
  </r>
  <r>
    <x v="0"/>
    <s v="NON"/>
    <s v="plus de 55 ans"/>
    <x v="1"/>
    <x v="2"/>
    <x v="0"/>
    <s v="La collecte du papier_x000a_le covoiturage"/>
    <x v="1"/>
    <x v="2"/>
    <x v="2"/>
    <x v="1"/>
    <x v="2"/>
    <x v="2"/>
    <x v="1"/>
    <x v="0"/>
    <x v="0"/>
    <x v="0"/>
    <x v="0"/>
    <x v="0"/>
    <x v="0"/>
  </r>
  <r>
    <x v="0"/>
    <s v="NON"/>
    <s v="de 46 à 55 ans"/>
    <x v="1"/>
    <x v="2"/>
    <x v="0"/>
    <s v="La gestion des routes_x000a_La cohésion sociale"/>
    <x v="0"/>
    <x v="0"/>
    <x v="1"/>
    <x v="0"/>
    <x v="2"/>
    <x v="1"/>
    <x v="2"/>
    <x v="0"/>
    <x v="0"/>
    <x v="0"/>
    <x v="0"/>
    <x v="0"/>
    <x v="0"/>
  </r>
  <r>
    <x v="0"/>
    <s v="OUI"/>
    <s v="plus de 55 ans"/>
    <x v="1"/>
    <x v="2"/>
    <x v="0"/>
    <s v="Développement des transports collectifs_x000a_Oise verte"/>
    <x v="0"/>
    <x v="0"/>
    <x v="1"/>
    <x v="0"/>
    <x v="1"/>
    <x v="0"/>
    <x v="2"/>
    <x v="0"/>
    <x v="0"/>
    <x v="0"/>
    <x v="0"/>
    <x v="0"/>
    <x v="0"/>
  </r>
  <r>
    <x v="0"/>
    <s v="NON"/>
    <s v="de 46 à 55 ans"/>
    <x v="1"/>
    <x v="2"/>
    <x v="0"/>
    <s v="Promouvoir l'utilisation des transports en commun"/>
    <x v="0"/>
    <x v="1"/>
    <x v="1"/>
    <x v="0"/>
    <x v="1"/>
    <x v="0"/>
    <x v="0"/>
    <x v="0"/>
    <x v="0"/>
    <x v="0"/>
    <x v="0"/>
    <x v="0"/>
    <x v="0"/>
  </r>
  <r>
    <x v="0"/>
    <s v="NON"/>
    <s v="de 46 à 55 ans"/>
    <x v="1"/>
    <x v="1"/>
    <x v="0"/>
    <s v="Oise mobilité_x000a_Ordi 60"/>
    <x v="0"/>
    <x v="0"/>
    <x v="1"/>
    <x v="0"/>
    <x v="0"/>
    <x v="0"/>
    <x v="0"/>
    <x v="0"/>
    <x v="0"/>
    <x v="0"/>
    <x v="0"/>
    <x v="0"/>
    <x v="0"/>
  </r>
  <r>
    <x v="0"/>
    <s v="OUI"/>
    <s v="de 46 à 55 ans"/>
    <x v="1"/>
    <x v="1"/>
    <x v="0"/>
    <s v="Tri papiers et déchets au sein des services"/>
    <x v="1"/>
    <x v="2"/>
    <x v="2"/>
    <x v="1"/>
    <x v="2"/>
    <x v="2"/>
    <x v="1"/>
    <x v="0"/>
    <x v="0"/>
    <x v="0"/>
    <x v="0"/>
    <x v="0"/>
    <x v="0"/>
  </r>
  <r>
    <x v="0"/>
    <s v="NON"/>
    <s v="de 46 à 55 ans"/>
    <x v="0"/>
    <x v="1"/>
    <x v="1"/>
    <s v="Tri selectif_x000a_Co voiturage"/>
    <x v="1"/>
    <x v="2"/>
    <x v="2"/>
    <x v="1"/>
    <x v="2"/>
    <x v="2"/>
    <x v="1"/>
    <x v="0"/>
    <x v="0"/>
    <x v="0"/>
    <x v="0"/>
    <x v="0"/>
    <x v="0"/>
  </r>
  <r>
    <x v="0"/>
    <s v="NON"/>
    <s v="de 25 à 35 ans"/>
    <x v="1"/>
    <x v="1"/>
    <x v="0"/>
    <s v="Recyclage papier_x000a_Préservation des espaces naturels sensibles"/>
    <x v="1"/>
    <x v="2"/>
    <x v="2"/>
    <x v="1"/>
    <x v="2"/>
    <x v="2"/>
    <x v="1"/>
    <x v="0"/>
    <x v="0"/>
    <x v="0"/>
    <x v="0"/>
    <x v="0"/>
    <x v="0"/>
  </r>
  <r>
    <x v="0"/>
    <s v="NON"/>
    <s v="de 36 à 45 ans"/>
    <x v="1"/>
    <x v="2"/>
    <x v="0"/>
    <s v="Lettre de l'éco-agent_x000a_l'Oise verte et bleue"/>
    <x v="1"/>
    <x v="2"/>
    <x v="2"/>
    <x v="1"/>
    <x v="2"/>
    <x v="2"/>
    <x v="1"/>
    <x v="0"/>
    <x v="0"/>
    <x v="0"/>
    <x v="0"/>
    <x v="0"/>
    <x v="0"/>
  </r>
  <r>
    <x v="1"/>
    <m/>
    <m/>
    <x v="0"/>
    <x v="2"/>
    <x v="0"/>
    <s v="ENS_x000a_Promotion voies douces"/>
    <x v="0"/>
    <x v="0"/>
    <x v="1"/>
    <x v="0"/>
    <x v="0"/>
    <x v="1"/>
    <x v="2"/>
    <x v="0"/>
    <x v="1"/>
    <x v="1"/>
    <x v="1"/>
    <x v="1"/>
    <x v="1"/>
  </r>
  <r>
    <x v="1"/>
    <m/>
    <m/>
    <x v="0"/>
    <x v="1"/>
    <x v="0"/>
    <s v="Développer les voies vertes_x000a_Internet pour tous + ordi 60"/>
    <x v="0"/>
    <x v="0"/>
    <x v="1"/>
    <x v="0"/>
    <x v="0"/>
    <x v="1"/>
    <x v="0"/>
    <x v="0"/>
    <x v="1"/>
    <x v="1"/>
    <x v="2"/>
    <x v="2"/>
    <x v="1"/>
  </r>
  <r>
    <x v="1"/>
    <m/>
    <m/>
    <x v="1"/>
    <x v="2"/>
    <x v="0"/>
    <s v="Agenda 21_x000a_espaces naturels sensibles"/>
    <x v="0"/>
    <x v="1"/>
    <x v="0"/>
    <x v="0"/>
    <x v="0"/>
    <x v="0"/>
    <x v="0"/>
    <x v="0"/>
    <x v="1"/>
    <x v="2"/>
    <x v="1"/>
    <x v="2"/>
    <x v="2"/>
  </r>
  <r>
    <x v="1"/>
    <m/>
    <m/>
    <x v="0"/>
    <x v="2"/>
    <x v="0"/>
    <s v="clauses sociales dans les marchés publics_x000a_critères de développement durable dans l'aménagement des zones d'activités"/>
    <x v="0"/>
    <x v="0"/>
    <x v="1"/>
    <x v="0"/>
    <x v="0"/>
    <x v="0"/>
    <x v="0"/>
    <x v="0"/>
    <x v="2"/>
    <x v="1"/>
    <x v="1"/>
    <x v="2"/>
    <x v="1"/>
  </r>
  <r>
    <x v="1"/>
    <m/>
    <m/>
    <x v="0"/>
    <x v="2"/>
    <x v="0"/>
    <s v="Préservation des marais de Sacy_x000a_Lutte contre la précarité énergétique"/>
    <x v="0"/>
    <x v="1"/>
    <x v="0"/>
    <x v="2"/>
    <x v="1"/>
    <x v="1"/>
    <x v="2"/>
    <x v="0"/>
    <x v="1"/>
    <x v="2"/>
    <x v="1"/>
    <x v="1"/>
    <x v="2"/>
  </r>
  <r>
    <x v="1"/>
    <m/>
    <m/>
    <x v="1"/>
    <x v="2"/>
    <x v="0"/>
    <s v="Soutien à la création d'entreprise et à l'initiative des jeunes (Jeunes talents de l'Oise_x000a_Développement du haut débit Internet (TELOISE)"/>
    <x v="0"/>
    <x v="0"/>
    <x v="1"/>
    <x v="0"/>
    <x v="1"/>
    <x v="0"/>
    <x v="0"/>
    <x v="0"/>
    <x v="1"/>
    <x v="2"/>
    <x v="2"/>
    <x v="2"/>
    <x v="2"/>
  </r>
  <r>
    <x v="1"/>
    <m/>
    <m/>
    <x v="1"/>
    <x v="6"/>
    <x v="0"/>
    <s v="Encourager l’organisation de manifestations sportives et culturelles exemplaires_x000a_Sauvegarder le patrimoine bâti et assurer sa valorisation culturelle_x000a_"/>
    <x v="0"/>
    <x v="0"/>
    <x v="1"/>
    <x v="0"/>
    <x v="1"/>
    <x v="1"/>
    <x v="2"/>
    <x v="0"/>
    <x v="1"/>
    <x v="2"/>
    <x v="2"/>
    <x v="2"/>
    <x v="2"/>
  </r>
  <r>
    <x v="1"/>
    <m/>
    <m/>
    <x v="1"/>
    <x v="2"/>
    <x v="0"/>
    <s v="OVB_x000a_Circulations douces"/>
    <x v="0"/>
    <x v="1"/>
    <x v="1"/>
    <x v="2"/>
    <x v="1"/>
    <x v="0"/>
    <x v="2"/>
    <x v="0"/>
    <x v="1"/>
    <x v="2"/>
    <x v="1"/>
    <x v="2"/>
    <x v="1"/>
  </r>
  <r>
    <x v="1"/>
    <m/>
    <m/>
    <x v="0"/>
    <x v="2"/>
    <x v="0"/>
    <s v="Maîtriser la consommation des énergies et développer les énergies renouvelables_x000a_développer une offre de logement diversifiée"/>
    <x v="0"/>
    <x v="0"/>
    <x v="1"/>
    <x v="2"/>
    <x v="0"/>
    <x v="0"/>
    <x v="2"/>
    <x v="0"/>
    <x v="2"/>
    <x v="1"/>
    <x v="2"/>
    <x v="1"/>
    <x v="2"/>
  </r>
  <r>
    <x v="1"/>
    <m/>
    <m/>
    <x v="0"/>
    <x v="1"/>
    <x v="0"/>
    <s v="ENS_x000a_Plan jeunes éo-citoyens"/>
    <x v="0"/>
    <x v="0"/>
    <x v="1"/>
    <x v="0"/>
    <x v="0"/>
    <x v="0"/>
    <x v="0"/>
    <x v="0"/>
    <x v="2"/>
    <x v="2"/>
    <x v="2"/>
    <x v="1"/>
    <x v="1"/>
  </r>
  <r>
    <x v="1"/>
    <m/>
    <m/>
    <x v="0"/>
    <x v="2"/>
    <x v="0"/>
    <s v="Politique ENS_x000a_Gestion de la propriété départementale du Marais de Sacy"/>
    <x v="0"/>
    <x v="0"/>
    <x v="3"/>
    <x v="0"/>
    <x v="0"/>
    <x v="0"/>
    <x v="0"/>
    <x v="0"/>
    <x v="1"/>
    <x v="1"/>
    <x v="1"/>
    <x v="1"/>
    <x v="2"/>
  </r>
  <r>
    <x v="1"/>
    <m/>
    <m/>
    <x v="0"/>
    <x v="2"/>
    <x v="0"/>
    <s v="Plan départemental de l'habitat_x000a_Mise en place d'indicateur du développement durable"/>
    <x v="0"/>
    <x v="1"/>
    <x v="0"/>
    <x v="0"/>
    <x v="1"/>
    <x v="1"/>
    <x v="0"/>
    <x v="0"/>
    <x v="2"/>
    <x v="1"/>
    <x v="1"/>
    <x v="2"/>
    <x v="2"/>
  </r>
  <r>
    <x v="1"/>
    <m/>
    <m/>
    <x v="0"/>
    <x v="1"/>
    <x v="0"/>
    <s v="Promouvoir l'utilisation des transports en communs_x000a_Promouvoir les nouvelles technologies éducatives "/>
    <x v="1"/>
    <x v="1"/>
    <x v="0"/>
    <x v="0"/>
    <x v="1"/>
    <x v="0"/>
    <x v="3"/>
    <x v="0"/>
    <x v="1"/>
    <x v="1"/>
    <x v="2"/>
    <x v="1"/>
    <x v="2"/>
  </r>
  <r>
    <x v="1"/>
    <m/>
    <m/>
    <x v="1"/>
    <x v="2"/>
    <x v="0"/>
    <s v="Encourager la création, le développement et l'innovation des entreprises_x000a_Adopter une communication plus éco-responsable"/>
    <x v="0"/>
    <x v="0"/>
    <x v="1"/>
    <x v="0"/>
    <x v="0"/>
    <x v="0"/>
    <x v="0"/>
    <x v="0"/>
    <x v="1"/>
    <x v="1"/>
    <x v="2"/>
    <x v="2"/>
    <x v="2"/>
  </r>
  <r>
    <x v="1"/>
    <m/>
    <m/>
    <x v="1"/>
    <x v="4"/>
    <x v="0"/>
    <s v="Les voies douces_x000a_Aides concernant les réhabilitations thermiques des bâtiments résidentiels"/>
    <x v="1"/>
    <x v="0"/>
    <x v="1"/>
    <x v="0"/>
    <x v="0"/>
    <x v="0"/>
    <x v="3"/>
    <x v="0"/>
    <x v="2"/>
    <x v="1"/>
    <x v="2"/>
    <x v="1"/>
    <x v="1"/>
  </r>
  <r>
    <x v="1"/>
    <m/>
    <m/>
    <x v="0"/>
    <x v="2"/>
    <x v="0"/>
    <s v="Service d'accueil du jeune enfant_x000a_Préservation des espèces et protection des espaces naturels sensibles"/>
    <x v="1"/>
    <x v="1"/>
    <x v="0"/>
    <x v="2"/>
    <x v="1"/>
    <x v="1"/>
    <x v="2"/>
    <x v="0"/>
    <x v="1"/>
    <x v="1"/>
    <x v="2"/>
    <x v="2"/>
    <x v="2"/>
  </r>
  <r>
    <x v="1"/>
    <m/>
    <m/>
    <x v="0"/>
    <x v="4"/>
    <x v="0"/>
    <m/>
    <x v="1"/>
    <x v="2"/>
    <x v="2"/>
    <x v="1"/>
    <x v="2"/>
    <x v="2"/>
    <x v="1"/>
    <x v="0"/>
    <x v="2"/>
    <x v="1"/>
    <x v="1"/>
    <x v="1"/>
    <x v="1"/>
  </r>
  <r>
    <x v="1"/>
    <m/>
    <m/>
    <x v="0"/>
    <x v="1"/>
    <x v="0"/>
    <s v="Le plan départemental d'élimination des déchets ménagers et assimilés_x000a_La lutte contre la précarité et l'exclusion sociale"/>
    <x v="0"/>
    <x v="1"/>
    <x v="1"/>
    <x v="0"/>
    <x v="1"/>
    <x v="0"/>
    <x v="2"/>
    <x v="0"/>
    <x v="1"/>
    <x v="1"/>
    <x v="1"/>
    <x v="1"/>
    <x v="2"/>
  </r>
  <r>
    <x v="1"/>
    <m/>
    <m/>
    <x v="0"/>
    <x v="4"/>
    <x v="0"/>
    <s v="Toutes les actions tournées vers le vivre ensemble. _x000a_Plus par sociologie que par écologie "/>
    <x v="0"/>
    <x v="0"/>
    <x v="1"/>
    <x v="2"/>
    <x v="0"/>
    <x v="0"/>
    <x v="1"/>
    <x v="0"/>
    <x v="1"/>
    <x v="1"/>
    <x v="2"/>
    <x v="2"/>
    <x v="2"/>
  </r>
  <r>
    <x v="1"/>
    <m/>
    <m/>
    <x v="0"/>
    <x v="2"/>
    <x v="2"/>
    <s v="Rénovation performante des collèges "/>
    <x v="1"/>
    <x v="2"/>
    <x v="2"/>
    <x v="1"/>
    <x v="2"/>
    <x v="2"/>
    <x v="1"/>
    <x v="0"/>
    <x v="2"/>
    <x v="1"/>
    <x v="1"/>
    <x v="2"/>
    <x v="2"/>
  </r>
  <r>
    <x v="1"/>
    <m/>
    <m/>
    <x v="0"/>
    <x v="4"/>
    <x v="0"/>
    <s v="Politique de gestion dans les bas-côtés de routes départementales_x000a_Politique espaces naturels sensibles"/>
    <x v="0"/>
    <x v="1"/>
    <x v="0"/>
    <x v="2"/>
    <x v="0"/>
    <x v="0"/>
    <x v="2"/>
    <x v="0"/>
    <x v="0"/>
    <x v="0"/>
    <x v="0"/>
    <x v="0"/>
    <x v="0"/>
  </r>
  <r>
    <x v="1"/>
    <m/>
    <m/>
    <x v="1"/>
    <x v="2"/>
    <x v="0"/>
    <s v="Rendre accessible le musée départemental à tous_x000a_Travailler avec les associations pour rendre accessible la culture et la solidarité à tous"/>
    <x v="0"/>
    <x v="0"/>
    <x v="1"/>
    <x v="0"/>
    <x v="1"/>
    <x v="1"/>
    <x v="0"/>
    <x v="0"/>
    <x v="1"/>
    <x v="2"/>
    <x v="2"/>
    <x v="2"/>
    <x v="2"/>
  </r>
  <r>
    <x v="2"/>
    <m/>
    <m/>
    <x v="0"/>
    <x v="2"/>
    <x v="0"/>
    <s v="Conseil général des jeunes_x000a_Maitrîse de l'énergie dans les collèges"/>
    <x v="0"/>
    <x v="1"/>
    <x v="1"/>
    <x v="0"/>
    <x v="1"/>
    <x v="1"/>
    <x v="0"/>
    <x v="1"/>
    <x v="0"/>
    <x v="0"/>
    <x v="0"/>
    <x v="0"/>
    <x v="0"/>
  </r>
  <r>
    <x v="2"/>
    <m/>
    <m/>
    <x v="0"/>
    <x v="2"/>
    <x v="0"/>
    <s v="Oise verte et bleue_x000a_Oise mobilité"/>
    <x v="1"/>
    <x v="0"/>
    <x v="1"/>
    <x v="0"/>
    <x v="0"/>
    <x v="0"/>
    <x v="0"/>
    <x v="1"/>
    <x v="0"/>
    <x v="0"/>
    <x v="0"/>
    <x v="0"/>
    <x v="0"/>
  </r>
  <r>
    <x v="2"/>
    <m/>
    <m/>
    <x v="1"/>
    <x v="1"/>
    <x v="0"/>
    <s v="Une plus grande maitrise des déplacements_x000a_Protection des espaces naturels sensibles"/>
    <x v="0"/>
    <x v="0"/>
    <x v="1"/>
    <x v="0"/>
    <x v="1"/>
    <x v="0"/>
    <x v="2"/>
    <x v="1"/>
    <x v="0"/>
    <x v="0"/>
    <x v="0"/>
    <x v="0"/>
    <x v="0"/>
  </r>
  <r>
    <x v="2"/>
    <m/>
    <m/>
    <x v="0"/>
    <x v="2"/>
    <x v="0"/>
    <s v="La trans'Oise voie verte_x000a_Dispositif éco-citoyens pour les collégiens"/>
    <x v="0"/>
    <x v="0"/>
    <x v="1"/>
    <x v="0"/>
    <x v="1"/>
    <x v="0"/>
    <x v="0"/>
    <x v="1"/>
    <x v="0"/>
    <x v="0"/>
    <x v="0"/>
    <x v="0"/>
    <x v="0"/>
  </r>
  <r>
    <x v="2"/>
    <m/>
    <m/>
    <x v="0"/>
    <x v="2"/>
    <x v="0"/>
    <s v="Organisation Oise verte et bleue_x000a_Organisation covoiturage"/>
    <x v="0"/>
    <x v="0"/>
    <x v="1"/>
    <x v="0"/>
    <x v="0"/>
    <x v="0"/>
    <x v="0"/>
    <x v="1"/>
    <x v="0"/>
    <x v="0"/>
    <x v="0"/>
    <x v="0"/>
    <x v="0"/>
  </r>
  <r>
    <x v="2"/>
    <m/>
    <m/>
    <x v="0"/>
    <x v="0"/>
    <x v="0"/>
    <s v="Transport collectif et covoiturage_x000a_Espaces naturels sensibles"/>
    <x v="0"/>
    <x v="0"/>
    <x v="0"/>
    <x v="0"/>
    <x v="0"/>
    <x v="0"/>
    <x v="0"/>
    <x v="1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  <r>
    <x v="3"/>
    <m/>
    <m/>
    <x v="3"/>
    <x v="4"/>
    <x v="2"/>
    <m/>
    <x v="2"/>
    <x v="2"/>
    <x v="2"/>
    <x v="1"/>
    <x v="2"/>
    <x v="2"/>
    <x v="1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F9" firstHeaderRow="1" firstDataRow="2" firstDataCol="1"/>
  <pivotFields count="20"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>
      <items count="5">
        <item x="0"/>
        <item x="1"/>
        <item x="2"/>
        <item x="3"/>
        <item t="default"/>
      </items>
    </pivotField>
    <pivotField showAll="0">
      <items count="8">
        <item x="6"/>
        <item x="3"/>
        <item x="0"/>
        <item x="2"/>
        <item x="5"/>
        <item x="1"/>
        <item x="4"/>
        <item t="default"/>
      </items>
    </pivotField>
    <pivotField showAll="0">
      <items count="4">
        <item x="1"/>
        <item x="0"/>
        <item x="2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5">
        <item x="1"/>
        <item x="3"/>
        <item x="0"/>
        <item x="2"/>
        <item t="default"/>
      </items>
    </pivotField>
    <pivotField showAll="0">
      <items count="5">
        <item x="0"/>
        <item x="3"/>
        <item x="1"/>
        <item x="2"/>
        <item t="default"/>
      </items>
    </pivotField>
    <pivotField showAll="0">
      <items count="5">
        <item x="2"/>
        <item x="3"/>
        <item x="0"/>
        <item x="1"/>
        <item t="default"/>
      </items>
    </pivotField>
    <pivotField showAll="0">
      <items count="5">
        <item x="1"/>
        <item x="3"/>
        <item x="0"/>
        <item x="2"/>
        <item t="default"/>
      </items>
    </pivotField>
    <pivotField showAll="0">
      <items count="5">
        <item x="1"/>
        <item x="3"/>
        <item x="0"/>
        <item x="2"/>
        <item t="default"/>
      </items>
    </pivotField>
    <pivotField axis="axisCol" dataField="1" showAll="0">
      <items count="5">
        <item x="2"/>
        <item x="3"/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4">
        <item x="1"/>
        <item x="2"/>
        <item h="1"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4">
        <item x="2"/>
        <item x="1"/>
        <item x="0"/>
        <item t="default"/>
      </items>
    </pivotField>
    <pivotField showAll="0">
      <items count="4"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13"/>
  </colFields>
  <colItems count="5">
    <i>
      <x/>
    </i>
    <i>
      <x v="1"/>
    </i>
    <i>
      <x v="2"/>
    </i>
    <i>
      <x v="3"/>
    </i>
    <i t="grand">
      <x/>
    </i>
  </colItems>
  <dataFields count="1">
    <dataField name="Nombre de QUESTION 11" fld="1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5"/>
  <sheetViews>
    <sheetView tabSelected="1" topLeftCell="A42" workbookViewId="0">
      <selection activeCell="E106" sqref="E106"/>
    </sheetView>
  </sheetViews>
  <sheetFormatPr baseColWidth="10" defaultRowHeight="15" x14ac:dyDescent="0.25"/>
  <cols>
    <col min="1" max="1" width="23.42578125" customWidth="1"/>
    <col min="2" max="2" width="23.85546875" customWidth="1"/>
    <col min="3" max="3" width="5.28515625" customWidth="1"/>
    <col min="4" max="4" width="6" customWidth="1"/>
    <col min="5" max="5" width="6.28515625" customWidth="1"/>
    <col min="6" max="6" width="12.5703125" customWidth="1"/>
    <col min="7" max="7" width="50.140625" customWidth="1"/>
    <col min="8" max="8" width="60.42578125" customWidth="1"/>
    <col min="9" max="9" width="55.140625" customWidth="1"/>
    <col min="10" max="10" width="50.140625" customWidth="1"/>
    <col min="11" max="11" width="44.42578125" customWidth="1"/>
    <col min="12" max="12" width="60.42578125" customWidth="1"/>
    <col min="13" max="14" width="55.140625" customWidth="1"/>
    <col min="15" max="15" width="44.42578125" customWidth="1"/>
    <col min="16" max="16" width="60.42578125" customWidth="1"/>
    <col min="17" max="17" width="55.140625" customWidth="1"/>
    <col min="18" max="18" width="50.140625" customWidth="1"/>
    <col min="19" max="19" width="39.42578125" customWidth="1"/>
    <col min="20" max="20" width="55.42578125" customWidth="1"/>
    <col min="21" max="21" width="50.140625" customWidth="1"/>
    <col min="22" max="22" width="74.28515625" customWidth="1"/>
    <col min="23" max="23" width="50.140625" customWidth="1"/>
    <col min="24" max="24" width="39.42578125" customWidth="1"/>
    <col min="25" max="25" width="55.42578125" customWidth="1"/>
    <col min="26" max="26" width="50.140625" customWidth="1"/>
    <col min="27" max="27" width="78.28515625" customWidth="1"/>
    <col min="28" max="28" width="54.140625" customWidth="1"/>
    <col min="29" max="29" width="43.42578125" customWidth="1"/>
    <col min="30" max="30" width="59.42578125" customWidth="1"/>
    <col min="31" max="31" width="54.140625" customWidth="1"/>
    <col min="32" max="32" width="79.28515625" customWidth="1"/>
    <col min="33" max="33" width="55.140625" customWidth="1"/>
    <col min="34" max="34" width="44.42578125" customWidth="1"/>
    <col min="35" max="35" width="60.42578125" customWidth="1"/>
    <col min="36" max="36" width="55.140625" customWidth="1"/>
    <col min="37" max="37" width="74.28515625" customWidth="1"/>
    <col min="38" max="38" width="50.140625" customWidth="1"/>
    <col min="39" max="39" width="39.42578125" customWidth="1"/>
    <col min="40" max="40" width="55.42578125" customWidth="1"/>
    <col min="41" max="41" width="50.140625" customWidth="1"/>
    <col min="42" max="42" width="74.28515625" customWidth="1"/>
    <col min="43" max="43" width="50.140625" customWidth="1"/>
    <col min="44" max="44" width="39.42578125" customWidth="1"/>
    <col min="45" max="45" width="55.42578125" customWidth="1"/>
    <col min="46" max="46" width="50.140625" customWidth="1"/>
    <col min="47" max="47" width="79.140625" customWidth="1"/>
    <col min="48" max="48" width="55" customWidth="1"/>
    <col min="49" max="49" width="44.28515625" customWidth="1"/>
    <col min="50" max="50" width="60.28515625" customWidth="1"/>
    <col min="51" max="51" width="55" customWidth="1"/>
    <col min="52" max="52" width="74.28515625" customWidth="1"/>
    <col min="53" max="53" width="50.140625" customWidth="1"/>
    <col min="54" max="54" width="39.42578125" customWidth="1"/>
    <col min="55" max="55" width="55.42578125" customWidth="1"/>
    <col min="56" max="56" width="50.140625" customWidth="1"/>
    <col min="57" max="57" width="74.28515625" customWidth="1"/>
    <col min="58" max="58" width="50.140625" customWidth="1"/>
    <col min="59" max="59" width="39.42578125" customWidth="1"/>
    <col min="60" max="60" width="55.42578125" customWidth="1"/>
    <col min="61" max="61" width="50.140625" customWidth="1"/>
    <col min="62" max="62" width="78.28515625" customWidth="1"/>
    <col min="63" max="63" width="54.140625" customWidth="1"/>
    <col min="64" max="64" width="43.42578125" customWidth="1"/>
    <col min="65" max="65" width="59.42578125" customWidth="1"/>
    <col min="66" max="66" width="54.140625" customWidth="1"/>
    <col min="67" max="67" width="78.28515625" customWidth="1"/>
    <col min="68" max="68" width="54.140625" customWidth="1"/>
    <col min="69" max="69" width="43.42578125" customWidth="1"/>
    <col min="70" max="70" width="59.42578125" customWidth="1"/>
    <col min="71" max="71" width="54.140625" customWidth="1"/>
    <col min="72" max="72" width="79.28515625" customWidth="1"/>
    <col min="73" max="73" width="55.140625" customWidth="1"/>
    <col min="74" max="74" width="44.42578125" customWidth="1"/>
    <col min="75" max="75" width="60.42578125" customWidth="1"/>
    <col min="76" max="76" width="55.140625" customWidth="1"/>
    <col min="77" max="77" width="74.28515625" customWidth="1"/>
    <col min="78" max="78" width="50.140625" customWidth="1"/>
    <col min="79" max="79" width="39.42578125" customWidth="1"/>
    <col min="80" max="80" width="55.42578125" customWidth="1"/>
    <col min="81" max="81" width="50.140625" customWidth="1"/>
    <col min="82" max="82" width="74.28515625" customWidth="1"/>
    <col min="83" max="83" width="50.140625" customWidth="1"/>
    <col min="84" max="84" width="39.42578125" customWidth="1"/>
    <col min="85" max="85" width="55.42578125" customWidth="1"/>
    <col min="86" max="86" width="50.140625" customWidth="1"/>
    <col min="87" max="87" width="79.140625" customWidth="1"/>
    <col min="88" max="88" width="55" customWidth="1"/>
    <col min="89" max="89" width="44.28515625" customWidth="1"/>
    <col min="90" max="90" width="60.28515625" customWidth="1"/>
    <col min="91" max="91" width="55" customWidth="1"/>
    <col min="92" max="92" width="74.28515625" customWidth="1"/>
    <col min="93" max="93" width="50.140625" customWidth="1"/>
    <col min="94" max="94" width="39.42578125" customWidth="1"/>
    <col min="95" max="95" width="55.42578125" customWidth="1"/>
    <col min="96" max="96" width="50.140625" customWidth="1"/>
    <col min="97" max="97" width="78.28515625" customWidth="1"/>
    <col min="98" max="98" width="54.140625" customWidth="1"/>
    <col min="99" max="99" width="43.42578125" customWidth="1"/>
    <col min="100" max="100" width="59.42578125" customWidth="1"/>
    <col min="101" max="101" width="54.140625" customWidth="1"/>
    <col min="102" max="102" width="79.140625" customWidth="1"/>
    <col min="103" max="103" width="55" customWidth="1"/>
    <col min="104" max="104" width="44.28515625" customWidth="1"/>
    <col min="105" max="105" width="60.28515625" customWidth="1"/>
    <col min="106" max="106" width="55" customWidth="1"/>
    <col min="107" max="107" width="74.28515625" customWidth="1"/>
    <col min="108" max="108" width="50.140625" customWidth="1"/>
    <col min="109" max="109" width="39.42578125" customWidth="1"/>
    <col min="110" max="110" width="55.42578125" customWidth="1"/>
    <col min="111" max="111" width="50.140625" customWidth="1"/>
    <col min="112" max="112" width="79.140625" customWidth="1"/>
    <col min="113" max="113" width="55" customWidth="1"/>
    <col min="114" max="114" width="44.28515625" customWidth="1"/>
    <col min="115" max="115" width="60.28515625" customWidth="1"/>
    <col min="116" max="116" width="55" customWidth="1"/>
    <col min="117" max="117" width="74.28515625" customWidth="1"/>
    <col min="118" max="118" width="50.140625" customWidth="1"/>
    <col min="119" max="119" width="39.42578125" customWidth="1"/>
    <col min="120" max="120" width="55.42578125" customWidth="1"/>
    <col min="121" max="121" width="50.140625" customWidth="1"/>
    <col min="122" max="122" width="78.28515625" customWidth="1"/>
    <col min="123" max="123" width="54.140625" customWidth="1"/>
    <col min="124" max="124" width="43.42578125" customWidth="1"/>
    <col min="125" max="125" width="59.42578125" customWidth="1"/>
    <col min="126" max="126" width="54.140625" customWidth="1"/>
    <col min="127" max="127" width="78.28515625" customWidth="1"/>
    <col min="128" max="128" width="54.140625" customWidth="1"/>
    <col min="129" max="129" width="43.42578125" customWidth="1"/>
    <col min="130" max="130" width="59.42578125" customWidth="1"/>
    <col min="131" max="131" width="54.140625" customWidth="1"/>
    <col min="132" max="132" width="78.28515625" customWidth="1"/>
    <col min="133" max="133" width="54.140625" customWidth="1"/>
    <col min="134" max="134" width="43.42578125" customWidth="1"/>
    <col min="135" max="135" width="59.42578125" customWidth="1"/>
    <col min="136" max="136" width="54.140625" customWidth="1"/>
    <col min="137" max="137" width="79.28515625" customWidth="1"/>
    <col min="138" max="138" width="55.140625" customWidth="1"/>
    <col min="139" max="139" width="44.42578125" customWidth="1"/>
    <col min="140" max="140" width="60.42578125" customWidth="1"/>
    <col min="141" max="141" width="55.140625" customWidth="1"/>
    <col min="142" max="142" width="74.28515625" customWidth="1"/>
    <col min="143" max="143" width="50.140625" customWidth="1"/>
    <col min="144" max="144" width="39.42578125" customWidth="1"/>
    <col min="145" max="145" width="55.42578125" customWidth="1"/>
    <col min="146" max="146" width="50.140625" customWidth="1"/>
    <col min="147" max="147" width="74.28515625" customWidth="1"/>
    <col min="148" max="148" width="50.140625" customWidth="1"/>
    <col min="149" max="149" width="39.42578125" customWidth="1"/>
    <col min="150" max="150" width="55.42578125" customWidth="1"/>
    <col min="151" max="151" width="50.140625" customWidth="1"/>
    <col min="152" max="152" width="78.28515625" customWidth="1"/>
    <col min="153" max="153" width="54.140625" customWidth="1"/>
    <col min="154" max="154" width="43.42578125" customWidth="1"/>
    <col min="155" max="155" width="59.42578125" customWidth="1"/>
    <col min="156" max="156" width="54.140625" customWidth="1"/>
    <col min="157" max="157" width="78.28515625" customWidth="1"/>
    <col min="158" max="158" width="54.140625" customWidth="1"/>
    <col min="159" max="159" width="43.42578125" customWidth="1"/>
    <col min="160" max="160" width="59.42578125" customWidth="1"/>
    <col min="161" max="161" width="54.140625" customWidth="1"/>
    <col min="162" max="162" width="79.140625" customWidth="1"/>
    <col min="163" max="163" width="55" customWidth="1"/>
    <col min="164" max="164" width="44.28515625" customWidth="1"/>
    <col min="165" max="165" width="60.28515625" customWidth="1"/>
    <col min="166" max="166" width="55" customWidth="1"/>
    <col min="167" max="167" width="74.28515625" customWidth="1"/>
    <col min="168" max="168" width="50.140625" customWidth="1"/>
    <col min="169" max="169" width="39.42578125" customWidth="1"/>
    <col min="170" max="170" width="55.42578125" customWidth="1"/>
    <col min="171" max="171" width="50.140625" customWidth="1"/>
    <col min="172" max="172" width="78.28515625" customWidth="1"/>
    <col min="173" max="173" width="54.140625" customWidth="1"/>
    <col min="174" max="174" width="43.42578125" customWidth="1"/>
    <col min="175" max="175" width="59.42578125" customWidth="1"/>
    <col min="176" max="176" width="54.140625" customWidth="1"/>
    <col min="177" max="177" width="78.28515625" customWidth="1"/>
    <col min="178" max="178" width="54.140625" customWidth="1"/>
    <col min="179" max="179" width="43.42578125" customWidth="1"/>
    <col min="180" max="180" width="59.42578125" customWidth="1"/>
    <col min="181" max="181" width="54.140625" customWidth="1"/>
    <col min="182" max="182" width="78.28515625" bestFit="1" customWidth="1"/>
    <col min="183" max="183" width="54.140625" bestFit="1" customWidth="1"/>
    <col min="184" max="184" width="43.42578125" bestFit="1" customWidth="1"/>
    <col min="185" max="185" width="59.42578125" bestFit="1" customWidth="1"/>
    <col min="186" max="186" width="54.140625" bestFit="1" customWidth="1"/>
    <col min="187" max="187" width="78.28515625" bestFit="1" customWidth="1"/>
    <col min="188" max="188" width="54.140625" bestFit="1" customWidth="1"/>
    <col min="189" max="189" width="43.42578125" bestFit="1" customWidth="1"/>
    <col min="190" max="190" width="59.42578125" bestFit="1" customWidth="1"/>
    <col min="191" max="191" width="54.140625" bestFit="1" customWidth="1"/>
    <col min="192" max="192" width="79.28515625" bestFit="1" customWidth="1"/>
    <col min="193" max="193" width="55.140625" bestFit="1" customWidth="1"/>
    <col min="194" max="194" width="44.42578125" bestFit="1" customWidth="1"/>
    <col min="195" max="195" width="60.42578125" bestFit="1" customWidth="1"/>
    <col min="196" max="196" width="55.140625" bestFit="1" customWidth="1"/>
    <col min="197" max="197" width="80.140625" bestFit="1" customWidth="1"/>
    <col min="198" max="198" width="56" bestFit="1" customWidth="1"/>
    <col min="199" max="199" width="45.28515625" bestFit="1" customWidth="1"/>
    <col min="200" max="200" width="61.28515625" bestFit="1" customWidth="1"/>
    <col min="201" max="201" width="56" bestFit="1" customWidth="1"/>
    <col min="202" max="202" width="80.140625" bestFit="1" customWidth="1"/>
    <col min="203" max="203" width="56" bestFit="1" customWidth="1"/>
    <col min="204" max="204" width="45.28515625" bestFit="1" customWidth="1"/>
    <col min="205" max="205" width="61.28515625" bestFit="1" customWidth="1"/>
    <col min="206" max="206" width="56" bestFit="1" customWidth="1"/>
    <col min="207" max="207" width="80.140625" bestFit="1" customWidth="1"/>
    <col min="208" max="208" width="56" bestFit="1" customWidth="1"/>
    <col min="209" max="209" width="45.28515625" bestFit="1" customWidth="1"/>
    <col min="210" max="210" width="61.28515625" bestFit="1" customWidth="1"/>
    <col min="211" max="211" width="56" bestFit="1" customWidth="1"/>
    <col min="212" max="212" width="80.140625" bestFit="1" customWidth="1"/>
    <col min="213" max="213" width="56" bestFit="1" customWidth="1"/>
    <col min="214" max="214" width="45.28515625" bestFit="1" customWidth="1"/>
    <col min="215" max="215" width="61.28515625" bestFit="1" customWidth="1"/>
    <col min="216" max="216" width="56" bestFit="1" customWidth="1"/>
    <col min="217" max="217" width="79.28515625" bestFit="1" customWidth="1"/>
    <col min="218" max="218" width="55.140625" bestFit="1" customWidth="1"/>
    <col min="219" max="219" width="44.42578125" bestFit="1" customWidth="1"/>
    <col min="220" max="220" width="60.42578125" bestFit="1" customWidth="1"/>
    <col min="221" max="221" width="55.140625" bestFit="1" customWidth="1"/>
  </cols>
  <sheetData>
    <row r="3" spans="1:6" x14ac:dyDescent="0.25">
      <c r="A3" s="18" t="s">
        <v>226</v>
      </c>
      <c r="B3" s="18" t="s">
        <v>217</v>
      </c>
    </row>
    <row r="4" spans="1:6" x14ac:dyDescent="0.25">
      <c r="A4" s="18" t="s">
        <v>213</v>
      </c>
      <c r="B4" t="s">
        <v>46</v>
      </c>
      <c r="C4" t="s">
        <v>38</v>
      </c>
      <c r="D4" t="s">
        <v>37</v>
      </c>
      <c r="E4" t="s">
        <v>214</v>
      </c>
      <c r="F4" t="s">
        <v>215</v>
      </c>
    </row>
    <row r="5" spans="1:6" x14ac:dyDescent="0.25">
      <c r="A5" s="19" t="s">
        <v>60</v>
      </c>
      <c r="B5" s="20">
        <v>36</v>
      </c>
      <c r="C5" s="20">
        <v>6</v>
      </c>
      <c r="D5" s="20">
        <v>59</v>
      </c>
      <c r="E5" s="20"/>
      <c r="F5" s="20">
        <v>101</v>
      </c>
    </row>
    <row r="6" spans="1:6" x14ac:dyDescent="0.25">
      <c r="A6" s="19" t="s">
        <v>14</v>
      </c>
      <c r="B6" s="20">
        <v>8</v>
      </c>
      <c r="C6" s="20">
        <v>2</v>
      </c>
      <c r="D6" s="20">
        <v>9</v>
      </c>
      <c r="E6" s="20"/>
      <c r="F6" s="20">
        <v>19</v>
      </c>
    </row>
    <row r="7" spans="1:6" x14ac:dyDescent="0.25">
      <c r="A7" s="19" t="s">
        <v>59</v>
      </c>
      <c r="B7" s="20">
        <v>1</v>
      </c>
      <c r="C7" s="20"/>
      <c r="D7" s="20">
        <v>5</v>
      </c>
      <c r="E7" s="20"/>
      <c r="F7" s="20">
        <v>6</v>
      </c>
    </row>
    <row r="8" spans="1:6" x14ac:dyDescent="0.25">
      <c r="A8" s="19" t="s">
        <v>214</v>
      </c>
      <c r="B8" s="20"/>
      <c r="C8" s="20"/>
      <c r="D8" s="20"/>
      <c r="E8" s="20"/>
      <c r="F8" s="20"/>
    </row>
    <row r="9" spans="1:6" x14ac:dyDescent="0.25">
      <c r="A9" s="19" t="s">
        <v>215</v>
      </c>
      <c r="B9" s="20">
        <v>45</v>
      </c>
      <c r="C9" s="20">
        <v>8</v>
      </c>
      <c r="D9" s="20">
        <v>73</v>
      </c>
      <c r="E9" s="20"/>
      <c r="F9" s="20">
        <v>126</v>
      </c>
    </row>
    <row r="26" spans="1:3" ht="15.75" thickBot="1" x14ac:dyDescent="0.3"/>
    <row r="27" spans="1:3" ht="15.75" thickBot="1" x14ac:dyDescent="0.3">
      <c r="A27" s="33" t="s">
        <v>216</v>
      </c>
      <c r="B27" s="34"/>
      <c r="C27" s="35"/>
    </row>
    <row r="28" spans="1:3" x14ac:dyDescent="0.25">
      <c r="A28" s="24" t="s">
        <v>60</v>
      </c>
      <c r="B28" s="25">
        <v>142</v>
      </c>
      <c r="C28" s="26">
        <f>B28/B31</f>
        <v>0.83529411764705885</v>
      </c>
    </row>
    <row r="29" spans="1:3" x14ac:dyDescent="0.25">
      <c r="A29" s="22" t="s">
        <v>14</v>
      </c>
      <c r="B29" s="22">
        <v>22</v>
      </c>
      <c r="C29" s="23">
        <f>B29/B31</f>
        <v>0.12941176470588237</v>
      </c>
    </row>
    <row r="30" spans="1:3" x14ac:dyDescent="0.25">
      <c r="A30" s="22" t="s">
        <v>59</v>
      </c>
      <c r="B30" s="22">
        <v>6</v>
      </c>
      <c r="C30" s="23">
        <f>B30/B31</f>
        <v>3.5294117647058823E-2</v>
      </c>
    </row>
    <row r="31" spans="1:3" x14ac:dyDescent="0.25">
      <c r="B31" s="27">
        <f>SUM(B28:B30)</f>
        <v>170</v>
      </c>
      <c r="C31" s="23">
        <f>SUM(C28:C30)</f>
        <v>1</v>
      </c>
    </row>
    <row r="33" spans="1:4" x14ac:dyDescent="0.25">
      <c r="A33" s="28" t="s">
        <v>39</v>
      </c>
    </row>
    <row r="34" spans="1:4" x14ac:dyDescent="0.25">
      <c r="B34" s="15" t="s">
        <v>60</v>
      </c>
      <c r="C34" s="15" t="s">
        <v>14</v>
      </c>
      <c r="D34" s="15" t="s">
        <v>59</v>
      </c>
    </row>
    <row r="35" spans="1:4" x14ac:dyDescent="0.25">
      <c r="A35" s="29" t="s">
        <v>2</v>
      </c>
      <c r="B35" s="23">
        <f>45/142</f>
        <v>0.31690140845070425</v>
      </c>
      <c r="C35" s="23">
        <f>15/22</f>
        <v>0.68181818181818177</v>
      </c>
      <c r="D35" s="23">
        <f>5/6</f>
        <v>0.83333333333333337</v>
      </c>
    </row>
    <row r="36" spans="1:4" x14ac:dyDescent="0.25">
      <c r="A36" s="29" t="s">
        <v>1</v>
      </c>
      <c r="B36" s="23">
        <f>91/142</f>
        <v>0.64084507042253525</v>
      </c>
      <c r="C36" s="23">
        <f>7/22</f>
        <v>0.31818181818181818</v>
      </c>
      <c r="D36" s="23">
        <f>1/6</f>
        <v>0.16666666666666666</v>
      </c>
    </row>
    <row r="37" spans="1:4" x14ac:dyDescent="0.25">
      <c r="A37" s="29" t="s">
        <v>0</v>
      </c>
      <c r="B37" s="23">
        <f>6/142</f>
        <v>4.2253521126760563E-2</v>
      </c>
      <c r="C37" s="23">
        <f>0/22</f>
        <v>0</v>
      </c>
      <c r="D37" s="23">
        <f>0/6</f>
        <v>0</v>
      </c>
    </row>
    <row r="39" spans="1:4" x14ac:dyDescent="0.25">
      <c r="A39" s="28" t="s">
        <v>41</v>
      </c>
    </row>
    <row r="40" spans="1:4" x14ac:dyDescent="0.25">
      <c r="B40" s="15" t="s">
        <v>60</v>
      </c>
      <c r="C40" s="15" t="s">
        <v>14</v>
      </c>
      <c r="D40" s="15" t="s">
        <v>59</v>
      </c>
    </row>
    <row r="41" spans="1:4" x14ac:dyDescent="0.25">
      <c r="A41" s="15" t="s">
        <v>37</v>
      </c>
      <c r="B41" s="23">
        <f>117/142</f>
        <v>0.823943661971831</v>
      </c>
      <c r="C41" s="23">
        <f>22/22</f>
        <v>1</v>
      </c>
      <c r="D41" s="23">
        <f>6/6</f>
        <v>1</v>
      </c>
    </row>
    <row r="42" spans="1:4" x14ac:dyDescent="0.25">
      <c r="A42" s="15" t="s">
        <v>38</v>
      </c>
      <c r="B42" s="23">
        <f>25/142</f>
        <v>0.176056338028169</v>
      </c>
      <c r="C42" s="23">
        <f>0/22</f>
        <v>0</v>
      </c>
      <c r="D42" s="23">
        <f>0/22</f>
        <v>0</v>
      </c>
    </row>
    <row r="44" spans="1:4" x14ac:dyDescent="0.25">
      <c r="A44" s="28" t="s">
        <v>40</v>
      </c>
    </row>
    <row r="45" spans="1:4" x14ac:dyDescent="0.25">
      <c r="A45" s="4" t="s">
        <v>218</v>
      </c>
      <c r="B45" s="4">
        <v>0</v>
      </c>
      <c r="C45" s="23">
        <f>B45/170</f>
        <v>0</v>
      </c>
    </row>
    <row r="46" spans="1:4" x14ac:dyDescent="0.25">
      <c r="A46" s="4" t="s">
        <v>219</v>
      </c>
      <c r="B46" s="4">
        <v>0</v>
      </c>
      <c r="C46" s="23">
        <f t="shared" ref="C46:C54" si="0">B46/170</f>
        <v>0</v>
      </c>
    </row>
    <row r="47" spans="1:4" x14ac:dyDescent="0.25">
      <c r="A47" s="4" t="s">
        <v>220</v>
      </c>
      <c r="B47" s="4">
        <v>0</v>
      </c>
      <c r="C47" s="23">
        <f t="shared" si="0"/>
        <v>0</v>
      </c>
    </row>
    <row r="48" spans="1:4" x14ac:dyDescent="0.25">
      <c r="A48" s="4" t="s">
        <v>221</v>
      </c>
      <c r="B48" s="4">
        <v>0</v>
      </c>
      <c r="C48" s="23">
        <f t="shared" si="0"/>
        <v>0</v>
      </c>
    </row>
    <row r="49" spans="1:5" x14ac:dyDescent="0.25">
      <c r="A49" s="4" t="s">
        <v>222</v>
      </c>
      <c r="B49" s="4">
        <v>1</v>
      </c>
      <c r="C49" s="23">
        <f t="shared" si="0"/>
        <v>5.8823529411764705E-3</v>
      </c>
    </row>
    <row r="50" spans="1:5" x14ac:dyDescent="0.25">
      <c r="A50" s="4" t="s">
        <v>223</v>
      </c>
      <c r="B50" s="4">
        <v>2</v>
      </c>
      <c r="C50" s="23">
        <f t="shared" si="0"/>
        <v>1.1764705882352941E-2</v>
      </c>
    </row>
    <row r="51" spans="1:5" x14ac:dyDescent="0.25">
      <c r="A51" s="4" t="s">
        <v>224</v>
      </c>
      <c r="B51" s="4">
        <v>5</v>
      </c>
      <c r="C51" s="23">
        <f t="shared" si="0"/>
        <v>2.9411764705882353E-2</v>
      </c>
    </row>
    <row r="52" spans="1:5" x14ac:dyDescent="0.25">
      <c r="A52" s="4" t="s">
        <v>225</v>
      </c>
      <c r="B52" s="4">
        <v>18</v>
      </c>
      <c r="C52" s="23">
        <f t="shared" si="0"/>
        <v>0.10588235294117647</v>
      </c>
    </row>
    <row r="53" spans="1:5" x14ac:dyDescent="0.25">
      <c r="A53" s="4" t="s">
        <v>5</v>
      </c>
      <c r="B53" s="4">
        <v>61</v>
      </c>
      <c r="C53" s="23">
        <f t="shared" si="0"/>
        <v>0.35882352941176471</v>
      </c>
    </row>
    <row r="54" spans="1:5" x14ac:dyDescent="0.25">
      <c r="A54" s="4" t="s">
        <v>30</v>
      </c>
      <c r="B54" s="4">
        <v>83</v>
      </c>
      <c r="C54" s="23">
        <f t="shared" si="0"/>
        <v>0.48823529411764705</v>
      </c>
    </row>
    <row r="56" spans="1:5" x14ac:dyDescent="0.25">
      <c r="A56" s="28" t="s">
        <v>57</v>
      </c>
    </row>
    <row r="57" spans="1:5" x14ac:dyDescent="0.25">
      <c r="B57" s="15" t="s">
        <v>37</v>
      </c>
      <c r="C57" s="15" t="s">
        <v>38</v>
      </c>
      <c r="D57" s="30"/>
    </row>
    <row r="58" spans="1:5" x14ac:dyDescent="0.25">
      <c r="A58" s="31" t="s">
        <v>7</v>
      </c>
      <c r="B58" s="32">
        <f>7/21</f>
        <v>0.33333333333333331</v>
      </c>
      <c r="C58" s="8">
        <v>14</v>
      </c>
      <c r="D58" s="30"/>
      <c r="E58" s="30"/>
    </row>
    <row r="59" spans="1:5" x14ac:dyDescent="0.25">
      <c r="A59" s="31" t="s">
        <v>8</v>
      </c>
      <c r="B59" s="23">
        <f>7/21</f>
        <v>0.33333333333333331</v>
      </c>
      <c r="C59" s="4">
        <v>14</v>
      </c>
      <c r="D59" s="30"/>
    </row>
    <row r="60" spans="1:5" x14ac:dyDescent="0.25">
      <c r="A60" s="31" t="s">
        <v>9</v>
      </c>
      <c r="B60" s="23">
        <f>11/21</f>
        <v>0.52380952380952384</v>
      </c>
      <c r="C60" s="4">
        <v>10</v>
      </c>
      <c r="D60" s="30"/>
    </row>
    <row r="61" spans="1:5" x14ac:dyDescent="0.25">
      <c r="A61" s="31" t="s">
        <v>10</v>
      </c>
      <c r="B61" s="23">
        <f>9/21</f>
        <v>0.42857142857142855</v>
      </c>
      <c r="C61" s="4">
        <v>12</v>
      </c>
      <c r="D61" s="30"/>
    </row>
    <row r="62" spans="1:5" x14ac:dyDescent="0.25">
      <c r="A62" s="31" t="s">
        <v>11</v>
      </c>
      <c r="B62" s="23">
        <f>7/21</f>
        <v>0.33333333333333331</v>
      </c>
      <c r="C62" s="4">
        <v>14</v>
      </c>
      <c r="D62" s="30"/>
    </row>
    <row r="64" spans="1:5" x14ac:dyDescent="0.25">
      <c r="A64" s="28" t="s">
        <v>43</v>
      </c>
    </row>
    <row r="65" spans="1:5" x14ac:dyDescent="0.25">
      <c r="B65" s="15" t="s">
        <v>60</v>
      </c>
      <c r="C65" s="15" t="s">
        <v>14</v>
      </c>
      <c r="D65" s="15" t="s">
        <v>59</v>
      </c>
    </row>
    <row r="66" spans="1:5" x14ac:dyDescent="0.25">
      <c r="A66" s="15" t="s">
        <v>37</v>
      </c>
      <c r="B66" s="23">
        <f>72/142</f>
        <v>0.50704225352112675</v>
      </c>
      <c r="C66" s="23">
        <f>17/22</f>
        <v>0.77272727272727271</v>
      </c>
      <c r="D66" s="23">
        <f>5/6</f>
        <v>0.83333333333333337</v>
      </c>
    </row>
    <row r="67" spans="1:5" x14ac:dyDescent="0.25">
      <c r="A67" s="15" t="s">
        <v>38</v>
      </c>
      <c r="B67" s="23">
        <f>70/142</f>
        <v>0.49295774647887325</v>
      </c>
      <c r="C67" s="23">
        <f>5/22</f>
        <v>0.22727272727272727</v>
      </c>
      <c r="D67" s="23">
        <f>1/6</f>
        <v>0.16666666666666666</v>
      </c>
    </row>
    <row r="69" spans="1:5" x14ac:dyDescent="0.25">
      <c r="A69" s="28" t="s">
        <v>44</v>
      </c>
    </row>
    <row r="70" spans="1:5" x14ac:dyDescent="0.25">
      <c r="B70" s="15" t="s">
        <v>60</v>
      </c>
      <c r="C70" s="15" t="s">
        <v>14</v>
      </c>
      <c r="D70" s="15" t="s">
        <v>59</v>
      </c>
    </row>
    <row r="71" spans="1:5" x14ac:dyDescent="0.25">
      <c r="A71" s="15" t="s">
        <v>37</v>
      </c>
      <c r="B71" s="23">
        <f>61/101</f>
        <v>0.60396039603960394</v>
      </c>
      <c r="C71" s="23">
        <f>12/20</f>
        <v>0.6</v>
      </c>
      <c r="D71" s="23">
        <f>5/6</f>
        <v>0.83333333333333337</v>
      </c>
      <c r="E71" s="21">
        <f>SUM(B71:D71)/3</f>
        <v>0.67909790979097906</v>
      </c>
    </row>
    <row r="72" spans="1:5" x14ac:dyDescent="0.25">
      <c r="A72" s="15" t="s">
        <v>38</v>
      </c>
      <c r="B72" s="23">
        <f>8/101</f>
        <v>7.9207920792079209E-2</v>
      </c>
      <c r="C72" s="23">
        <f>0/20</f>
        <v>0</v>
      </c>
      <c r="D72" s="23">
        <f>0/6</f>
        <v>0</v>
      </c>
      <c r="E72" s="21">
        <f t="shared" ref="E72:E73" si="1">SUM(B72:D72)/3</f>
        <v>2.6402640264026403E-2</v>
      </c>
    </row>
    <row r="73" spans="1:5" x14ac:dyDescent="0.25">
      <c r="A73" s="15" t="s">
        <v>46</v>
      </c>
      <c r="B73" s="23">
        <f>32/101</f>
        <v>0.31683168316831684</v>
      </c>
      <c r="C73" s="23">
        <f>8/20</f>
        <v>0.4</v>
      </c>
      <c r="D73" s="23">
        <f>1/6</f>
        <v>0.16666666666666666</v>
      </c>
      <c r="E73" s="21">
        <f t="shared" si="1"/>
        <v>0.2944994499449945</v>
      </c>
    </row>
    <row r="74" spans="1:5" x14ac:dyDescent="0.25">
      <c r="B74" s="21"/>
    </row>
    <row r="75" spans="1:5" x14ac:dyDescent="0.25">
      <c r="A75" s="28" t="s">
        <v>47</v>
      </c>
    </row>
    <row r="76" spans="1:5" x14ac:dyDescent="0.25">
      <c r="B76" s="15" t="s">
        <v>60</v>
      </c>
      <c r="C76" s="15" t="s">
        <v>14</v>
      </c>
      <c r="D76" s="15" t="s">
        <v>59</v>
      </c>
    </row>
    <row r="77" spans="1:5" x14ac:dyDescent="0.25">
      <c r="A77" s="15" t="s">
        <v>37</v>
      </c>
      <c r="B77" s="23">
        <f>65/99</f>
        <v>0.65656565656565657</v>
      </c>
      <c r="C77" s="23">
        <f>13/20</f>
        <v>0.65</v>
      </c>
      <c r="D77" s="23">
        <f>5/6</f>
        <v>0.83333333333333337</v>
      </c>
      <c r="E77" s="21">
        <f>SUM(B77:D77)/3</f>
        <v>0.71329966329966332</v>
      </c>
    </row>
    <row r="78" spans="1:5" x14ac:dyDescent="0.25">
      <c r="A78" s="15" t="s">
        <v>38</v>
      </c>
      <c r="B78" s="23">
        <f>4/99</f>
        <v>4.0404040404040407E-2</v>
      </c>
      <c r="C78" s="23">
        <f>1/20</f>
        <v>0.05</v>
      </c>
      <c r="D78" s="23">
        <f>0/6</f>
        <v>0</v>
      </c>
      <c r="E78" s="21">
        <f t="shared" ref="E78:E79" si="2">SUM(B78:D78)/3</f>
        <v>3.0134680134680136E-2</v>
      </c>
    </row>
    <row r="79" spans="1:5" x14ac:dyDescent="0.25">
      <c r="A79" s="15" t="s">
        <v>46</v>
      </c>
      <c r="B79" s="23">
        <f>30/99</f>
        <v>0.30303030303030304</v>
      </c>
      <c r="C79" s="23">
        <f>6/20</f>
        <v>0.3</v>
      </c>
      <c r="D79" s="23">
        <f>1/6</f>
        <v>0.16666666666666666</v>
      </c>
      <c r="E79" s="21">
        <f t="shared" si="2"/>
        <v>0.25656565656565655</v>
      </c>
    </row>
    <row r="81" spans="1:5" x14ac:dyDescent="0.25">
      <c r="A81" s="28" t="s">
        <v>49</v>
      </c>
    </row>
    <row r="82" spans="1:5" x14ac:dyDescent="0.25">
      <c r="B82" s="15" t="s">
        <v>60</v>
      </c>
      <c r="C82" s="15" t="s">
        <v>14</v>
      </c>
      <c r="D82" s="15" t="s">
        <v>59</v>
      </c>
    </row>
    <row r="83" spans="1:5" x14ac:dyDescent="0.25">
      <c r="A83" s="15" t="s">
        <v>37</v>
      </c>
      <c r="B83" s="23">
        <f>76/100</f>
        <v>0.76</v>
      </c>
      <c r="C83" s="23">
        <f>14/20</f>
        <v>0.7</v>
      </c>
      <c r="D83" s="23">
        <f>6/6</f>
        <v>1</v>
      </c>
      <c r="E83" s="21">
        <f>SUM(B83:D83)/3</f>
        <v>0.82</v>
      </c>
    </row>
    <row r="84" spans="1:5" x14ac:dyDescent="0.25">
      <c r="A84" s="15" t="s">
        <v>38</v>
      </c>
      <c r="B84" s="23">
        <f>2/100</f>
        <v>0.02</v>
      </c>
      <c r="C84" s="23">
        <f>0/20</f>
        <v>0</v>
      </c>
      <c r="D84" s="23">
        <f>0/6</f>
        <v>0</v>
      </c>
      <c r="E84" s="21">
        <f t="shared" ref="E84:E85" si="3">SUM(B84:D84)/3</f>
        <v>6.6666666666666671E-3</v>
      </c>
    </row>
    <row r="85" spans="1:5" x14ac:dyDescent="0.25">
      <c r="A85" s="15" t="s">
        <v>46</v>
      </c>
      <c r="B85" s="23">
        <f>22/100</f>
        <v>0.22</v>
      </c>
      <c r="C85" s="23">
        <f>6/20</f>
        <v>0.3</v>
      </c>
      <c r="D85" s="23">
        <f>0/6</f>
        <v>0</v>
      </c>
      <c r="E85" s="21">
        <f t="shared" si="3"/>
        <v>0.17333333333333334</v>
      </c>
    </row>
    <row r="87" spans="1:5" x14ac:dyDescent="0.25">
      <c r="A87" s="28" t="s">
        <v>51</v>
      </c>
    </row>
    <row r="88" spans="1:5" x14ac:dyDescent="0.25">
      <c r="B88" s="15" t="s">
        <v>60</v>
      </c>
      <c r="C88" s="15" t="s">
        <v>14</v>
      </c>
      <c r="D88" s="15" t="s">
        <v>59</v>
      </c>
    </row>
    <row r="89" spans="1:5" x14ac:dyDescent="0.25">
      <c r="A89" s="15" t="s">
        <v>37</v>
      </c>
      <c r="B89" s="23">
        <f>61/98</f>
        <v>0.62244897959183676</v>
      </c>
      <c r="C89" s="23">
        <f>11/20</f>
        <v>0.55000000000000004</v>
      </c>
      <c r="D89" s="23">
        <f>3/6</f>
        <v>0.5</v>
      </c>
      <c r="E89" s="21">
        <f>SUM(B89:D89)/3</f>
        <v>0.5574829931972789</v>
      </c>
    </row>
    <row r="90" spans="1:5" x14ac:dyDescent="0.25">
      <c r="A90" s="15" t="s">
        <v>38</v>
      </c>
      <c r="B90" s="23">
        <f>1/98</f>
        <v>1.020408163265306E-2</v>
      </c>
      <c r="C90" s="23">
        <f>0/20</f>
        <v>0</v>
      </c>
      <c r="D90" s="23">
        <f>0/6</f>
        <v>0</v>
      </c>
      <c r="E90" s="21">
        <f t="shared" ref="E90:E91" si="4">SUM(B90:D90)/3</f>
        <v>3.4013605442176869E-3</v>
      </c>
    </row>
    <row r="91" spans="1:5" x14ac:dyDescent="0.25">
      <c r="A91" s="15" t="s">
        <v>46</v>
      </c>
      <c r="B91" s="23">
        <f>39/98</f>
        <v>0.39795918367346939</v>
      </c>
      <c r="C91" s="23">
        <f>9/20</f>
        <v>0.45</v>
      </c>
      <c r="D91" s="23">
        <f>3/6</f>
        <v>0.5</v>
      </c>
      <c r="E91" s="21">
        <f t="shared" si="4"/>
        <v>0.44931972789115648</v>
      </c>
    </row>
    <row r="93" spans="1:5" x14ac:dyDescent="0.25">
      <c r="A93" s="28" t="s">
        <v>53</v>
      </c>
    </row>
    <row r="94" spans="1:5" x14ac:dyDescent="0.25">
      <c r="B94" s="15" t="s">
        <v>60</v>
      </c>
      <c r="C94" s="15" t="s">
        <v>14</v>
      </c>
      <c r="D94" s="15" t="s">
        <v>59</v>
      </c>
    </row>
    <row r="95" spans="1:5" x14ac:dyDescent="0.25">
      <c r="A95" s="15" t="s">
        <v>37</v>
      </c>
      <c r="B95" s="23">
        <f>67/101</f>
        <v>0.6633663366336634</v>
      </c>
      <c r="C95" s="23">
        <f>13/20</f>
        <v>0.65</v>
      </c>
      <c r="D95" s="23">
        <f>5/6</f>
        <v>0.83333333333333337</v>
      </c>
      <c r="E95" s="21">
        <f>SUM(B95:D95)/3</f>
        <v>0.7155665566556656</v>
      </c>
    </row>
    <row r="96" spans="1:5" x14ac:dyDescent="0.25">
      <c r="A96" s="15" t="s">
        <v>38</v>
      </c>
      <c r="B96" s="23">
        <f>6/101</f>
        <v>5.9405940594059403E-2</v>
      </c>
      <c r="C96" s="23">
        <f>0/20</f>
        <v>0</v>
      </c>
      <c r="D96" s="23">
        <f>0/6</f>
        <v>0</v>
      </c>
      <c r="E96" s="21">
        <f t="shared" ref="E96:E97" si="5">SUM(B96:D96)/3</f>
        <v>1.9801980198019802E-2</v>
      </c>
    </row>
    <row r="97" spans="1:5" x14ac:dyDescent="0.25">
      <c r="A97" s="15" t="s">
        <v>46</v>
      </c>
      <c r="B97" s="23">
        <f>28/101</f>
        <v>0.27722772277227725</v>
      </c>
      <c r="C97" s="23">
        <f>7/20</f>
        <v>0.35</v>
      </c>
      <c r="D97" s="23">
        <f>1/6</f>
        <v>0.16666666666666666</v>
      </c>
      <c r="E97" s="21">
        <f t="shared" si="5"/>
        <v>0.26463146314631464</v>
      </c>
    </row>
    <row r="99" spans="1:5" x14ac:dyDescent="0.25">
      <c r="A99" s="28" t="s">
        <v>55</v>
      </c>
    </row>
    <row r="100" spans="1:5" x14ac:dyDescent="0.25">
      <c r="B100" s="15" t="s">
        <v>60</v>
      </c>
      <c r="C100" s="15" t="s">
        <v>14</v>
      </c>
      <c r="D100" s="15" t="s">
        <v>59</v>
      </c>
    </row>
    <row r="101" spans="1:5" x14ac:dyDescent="0.25">
      <c r="A101" s="15" t="s">
        <v>37</v>
      </c>
      <c r="B101" s="23">
        <f>59/101</f>
        <v>0.58415841584158412</v>
      </c>
      <c r="C101" s="23">
        <f>9/19</f>
        <v>0.47368421052631576</v>
      </c>
      <c r="D101" s="23">
        <f>5/6</f>
        <v>0.83333333333333337</v>
      </c>
      <c r="E101" s="21">
        <f>SUM(B101:D101)/3</f>
        <v>0.63039198656707773</v>
      </c>
    </row>
    <row r="102" spans="1:5" x14ac:dyDescent="0.25">
      <c r="A102" s="15" t="s">
        <v>38</v>
      </c>
      <c r="B102" s="23">
        <f>6/101</f>
        <v>5.9405940594059403E-2</v>
      </c>
      <c r="C102" s="23">
        <f>2/19</f>
        <v>0.10526315789473684</v>
      </c>
      <c r="D102" s="23">
        <f>0/6</f>
        <v>0</v>
      </c>
      <c r="E102" s="21">
        <f t="shared" ref="E102:E103" si="6">SUM(B102:D102)/3</f>
        <v>5.4889699496265411E-2</v>
      </c>
    </row>
    <row r="103" spans="1:5" x14ac:dyDescent="0.25">
      <c r="A103" s="15" t="s">
        <v>46</v>
      </c>
      <c r="B103" s="23">
        <f>36/101</f>
        <v>0.35643564356435642</v>
      </c>
      <c r="C103" s="23">
        <f>8/19</f>
        <v>0.42105263157894735</v>
      </c>
      <c r="D103" s="23">
        <f>1/6</f>
        <v>0.16666666666666666</v>
      </c>
      <c r="E103" s="21">
        <f t="shared" si="6"/>
        <v>0.31471831393665678</v>
      </c>
    </row>
    <row r="105" spans="1:5" x14ac:dyDescent="0.25">
      <c r="E105" s="21">
        <f>(E73+E79+E85+E91+E97+E103)/5</f>
        <v>0.35061358896362249</v>
      </c>
    </row>
  </sheetData>
  <sortState ref="A45:B54">
    <sortCondition ref="B45:B54"/>
  </sortState>
  <mergeCells count="1">
    <mergeCell ref="A27:C27"/>
  </mergeCell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T314"/>
  <sheetViews>
    <sheetView topLeftCell="F1" workbookViewId="0">
      <pane ySplit="2" topLeftCell="A3" activePane="bottomLeft" state="frozen"/>
      <selection pane="bottomLeft" activeCell="N173" sqref="N173"/>
    </sheetView>
  </sheetViews>
  <sheetFormatPr baseColWidth="10" defaultRowHeight="15" x14ac:dyDescent="0.25"/>
  <cols>
    <col min="1" max="1" width="6.7109375" bestFit="1" customWidth="1"/>
    <col min="2" max="2" width="12" bestFit="1" customWidth="1"/>
    <col min="3" max="3" width="14" customWidth="1"/>
    <col min="5" max="5" width="37.5703125" bestFit="1" customWidth="1"/>
    <col min="6" max="6" width="11.7109375" bestFit="1" customWidth="1"/>
    <col min="7" max="7" width="70.85546875" customWidth="1"/>
    <col min="8" max="12" width="11.7109375" style="13" bestFit="1" customWidth="1"/>
    <col min="13" max="15" width="12.7109375" style="13" bestFit="1" customWidth="1"/>
    <col min="16" max="16" width="63.42578125" style="13" bestFit="1" customWidth="1"/>
    <col min="17" max="17" width="39.42578125" style="13" bestFit="1" customWidth="1"/>
    <col min="18" max="18" width="28.7109375" style="13" bestFit="1" customWidth="1"/>
    <col min="19" max="19" width="44.7109375" style="13" bestFit="1" customWidth="1"/>
    <col min="20" max="20" width="39.42578125" style="13" bestFit="1" customWidth="1"/>
  </cols>
  <sheetData>
    <row r="1" spans="1:20" x14ac:dyDescent="0.25">
      <c r="P1" s="36" t="s">
        <v>62</v>
      </c>
      <c r="Q1" s="36"/>
      <c r="R1" s="36"/>
      <c r="S1" s="36"/>
      <c r="T1" s="36"/>
    </row>
    <row r="2" spans="1:20" s="6" customFormat="1" x14ac:dyDescent="0.25">
      <c r="A2" s="14" t="s">
        <v>34</v>
      </c>
      <c r="B2" s="14" t="s">
        <v>35</v>
      </c>
      <c r="C2" s="14" t="s">
        <v>36</v>
      </c>
      <c r="D2" s="14" t="s">
        <v>39</v>
      </c>
      <c r="E2" s="14" t="s">
        <v>40</v>
      </c>
      <c r="F2" s="14" t="s">
        <v>41</v>
      </c>
      <c r="G2" s="14" t="s">
        <v>42</v>
      </c>
      <c r="H2" s="14" t="s">
        <v>43</v>
      </c>
      <c r="I2" s="14" t="s">
        <v>44</v>
      </c>
      <c r="J2" s="14" t="s">
        <v>47</v>
      </c>
      <c r="K2" s="14" t="s">
        <v>49</v>
      </c>
      <c r="L2" s="14" t="s">
        <v>51</v>
      </c>
      <c r="M2" s="14" t="s">
        <v>53</v>
      </c>
      <c r="N2" s="14" t="s">
        <v>55</v>
      </c>
      <c r="O2" s="14" t="s">
        <v>57</v>
      </c>
      <c r="P2" s="15" t="s">
        <v>7</v>
      </c>
      <c r="Q2" s="15" t="s">
        <v>8</v>
      </c>
      <c r="R2" s="15" t="s">
        <v>9</v>
      </c>
      <c r="S2" s="15" t="s">
        <v>10</v>
      </c>
      <c r="T2" s="15" t="s">
        <v>11</v>
      </c>
    </row>
    <row r="3" spans="1:20" s="1" customFormat="1" ht="33" hidden="1" customHeight="1" x14ac:dyDescent="0.25">
      <c r="A3" s="3" t="s">
        <v>60</v>
      </c>
      <c r="B3" s="3" t="s">
        <v>38</v>
      </c>
      <c r="C3" s="3" t="s">
        <v>21</v>
      </c>
      <c r="D3" s="3" t="s">
        <v>2</v>
      </c>
      <c r="E3" s="3" t="s">
        <v>29</v>
      </c>
      <c r="F3" s="3" t="s">
        <v>37</v>
      </c>
      <c r="G3" s="2" t="s">
        <v>68</v>
      </c>
      <c r="H3" s="16" t="s">
        <v>37</v>
      </c>
      <c r="I3" s="16" t="s">
        <v>37</v>
      </c>
      <c r="J3" s="16" t="s">
        <v>46</v>
      </c>
      <c r="K3" s="16" t="s">
        <v>37</v>
      </c>
      <c r="L3" s="16" t="s">
        <v>37</v>
      </c>
      <c r="M3" s="16" t="s">
        <v>37</v>
      </c>
      <c r="N3" s="16" t="s">
        <v>37</v>
      </c>
      <c r="O3" s="16"/>
      <c r="P3" s="16"/>
      <c r="Q3" s="16"/>
      <c r="R3" s="16"/>
      <c r="S3" s="16"/>
      <c r="T3" s="16"/>
    </row>
    <row r="4" spans="1:20" s="1" customFormat="1" ht="35.25" hidden="1" customHeight="1" x14ac:dyDescent="0.25">
      <c r="A4" s="3" t="s">
        <v>60</v>
      </c>
      <c r="B4" s="3" t="s">
        <v>38</v>
      </c>
      <c r="C4" s="3" t="s">
        <v>19</v>
      </c>
      <c r="D4" s="3" t="s">
        <v>2</v>
      </c>
      <c r="E4" s="3" t="s">
        <v>5</v>
      </c>
      <c r="F4" s="3" t="s">
        <v>37</v>
      </c>
      <c r="G4" s="2" t="s">
        <v>69</v>
      </c>
      <c r="H4" s="16" t="s">
        <v>37</v>
      </c>
      <c r="I4" s="16" t="s">
        <v>37</v>
      </c>
      <c r="J4" s="16" t="s">
        <v>37</v>
      </c>
      <c r="K4" s="16" t="s">
        <v>37</v>
      </c>
      <c r="L4" s="16" t="s">
        <v>46</v>
      </c>
      <c r="M4" s="16" t="s">
        <v>46</v>
      </c>
      <c r="N4" s="16" t="s">
        <v>37</v>
      </c>
      <c r="O4" s="16"/>
      <c r="P4" s="16"/>
      <c r="Q4" s="16"/>
      <c r="R4" s="16"/>
      <c r="S4" s="16"/>
      <c r="T4" s="16"/>
    </row>
    <row r="5" spans="1:20" s="1" customFormat="1" ht="30" hidden="1" x14ac:dyDescent="0.25">
      <c r="A5" s="3" t="s">
        <v>60</v>
      </c>
      <c r="B5" s="3" t="s">
        <v>37</v>
      </c>
      <c r="C5" s="3" t="s">
        <v>20</v>
      </c>
      <c r="D5" s="3" t="s">
        <v>2</v>
      </c>
      <c r="E5" s="3" t="s">
        <v>30</v>
      </c>
      <c r="F5" s="3" t="s">
        <v>37</v>
      </c>
      <c r="G5" s="2" t="s">
        <v>70</v>
      </c>
      <c r="H5" s="16" t="s">
        <v>38</v>
      </c>
      <c r="I5" s="16" t="s">
        <v>46</v>
      </c>
      <c r="J5" s="16" t="s">
        <v>37</v>
      </c>
      <c r="K5" s="16" t="s">
        <v>37</v>
      </c>
      <c r="L5" s="16" t="s">
        <v>46</v>
      </c>
      <c r="M5" s="16" t="s">
        <v>46</v>
      </c>
      <c r="N5" s="16" t="s">
        <v>37</v>
      </c>
      <c r="O5" s="16"/>
      <c r="P5" s="16"/>
      <c r="Q5" s="16"/>
      <c r="R5" s="16"/>
      <c r="S5" s="16"/>
      <c r="T5" s="16"/>
    </row>
    <row r="6" spans="1:20" s="1" customFormat="1" ht="35.25" hidden="1" customHeight="1" x14ac:dyDescent="0.25">
      <c r="A6" s="3" t="s">
        <v>60</v>
      </c>
      <c r="B6" s="3" t="s">
        <v>38</v>
      </c>
      <c r="C6" s="3" t="s">
        <v>19</v>
      </c>
      <c r="D6" s="3" t="s">
        <v>1</v>
      </c>
      <c r="E6" s="3" t="s">
        <v>29</v>
      </c>
      <c r="F6" s="3" t="s">
        <v>38</v>
      </c>
      <c r="G6" s="3" t="s">
        <v>71</v>
      </c>
      <c r="H6" s="16" t="s">
        <v>38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" customFormat="1" ht="45" hidden="1" x14ac:dyDescent="0.25">
      <c r="A7" s="3" t="s">
        <v>60</v>
      </c>
      <c r="B7" s="3" t="s">
        <v>38</v>
      </c>
      <c r="C7" s="3" t="s">
        <v>18</v>
      </c>
      <c r="D7" s="3" t="s">
        <v>1</v>
      </c>
      <c r="E7" s="3" t="s">
        <v>30</v>
      </c>
      <c r="F7" s="3" t="s">
        <v>37</v>
      </c>
      <c r="G7" s="2" t="s">
        <v>72</v>
      </c>
      <c r="H7" s="16" t="s">
        <v>37</v>
      </c>
      <c r="I7" s="16" t="s">
        <v>37</v>
      </c>
      <c r="J7" s="16" t="s">
        <v>37</v>
      </c>
      <c r="K7" s="16" t="s">
        <v>37</v>
      </c>
      <c r="L7" s="16" t="s">
        <v>37</v>
      </c>
      <c r="M7" s="16" t="s">
        <v>46</v>
      </c>
      <c r="N7" s="16" t="s">
        <v>46</v>
      </c>
      <c r="O7" s="16"/>
      <c r="P7" s="16"/>
      <c r="Q7" s="16"/>
      <c r="R7" s="16"/>
      <c r="S7" s="16"/>
      <c r="T7" s="16"/>
    </row>
    <row r="8" spans="1:20" s="1" customFormat="1" ht="30" hidden="1" x14ac:dyDescent="0.25">
      <c r="A8" s="3" t="s">
        <v>60</v>
      </c>
      <c r="B8" s="3" t="s">
        <v>38</v>
      </c>
      <c r="C8" s="3" t="s">
        <v>20</v>
      </c>
      <c r="D8" s="3" t="s">
        <v>1</v>
      </c>
      <c r="E8" s="3" t="s">
        <v>5</v>
      </c>
      <c r="F8" s="3" t="s">
        <v>37</v>
      </c>
      <c r="G8" s="2" t="s">
        <v>73</v>
      </c>
      <c r="H8" s="16" t="s">
        <v>37</v>
      </c>
      <c r="I8" s="16" t="s">
        <v>37</v>
      </c>
      <c r="J8" s="16" t="s">
        <v>37</v>
      </c>
      <c r="K8" s="16" t="s">
        <v>37</v>
      </c>
      <c r="L8" s="16" t="s">
        <v>37</v>
      </c>
      <c r="M8" s="16" t="s">
        <v>37</v>
      </c>
      <c r="N8" s="16" t="s">
        <v>37</v>
      </c>
      <c r="O8" s="16"/>
      <c r="P8" s="16"/>
      <c r="Q8" s="16"/>
      <c r="R8" s="16"/>
      <c r="S8" s="16"/>
      <c r="T8" s="16"/>
    </row>
    <row r="9" spans="1:20" s="1" customFormat="1" ht="30" hidden="1" x14ac:dyDescent="0.25">
      <c r="A9" s="3" t="s">
        <v>60</v>
      </c>
      <c r="B9" s="3" t="s">
        <v>37</v>
      </c>
      <c r="C9" s="3" t="s">
        <v>18</v>
      </c>
      <c r="D9" s="3" t="s">
        <v>2</v>
      </c>
      <c r="E9" s="3" t="s">
        <v>30</v>
      </c>
      <c r="F9" s="3" t="s">
        <v>37</v>
      </c>
      <c r="G9" s="2" t="s">
        <v>74</v>
      </c>
      <c r="H9" s="16" t="s">
        <v>37</v>
      </c>
      <c r="I9" s="16" t="s">
        <v>37</v>
      </c>
      <c r="J9" s="16" t="s">
        <v>37</v>
      </c>
      <c r="K9" s="16" t="s">
        <v>37</v>
      </c>
      <c r="L9" s="16" t="s">
        <v>46</v>
      </c>
      <c r="M9" s="16" t="s">
        <v>37</v>
      </c>
      <c r="N9" s="16" t="s">
        <v>37</v>
      </c>
      <c r="O9" s="16"/>
      <c r="P9" s="16"/>
      <c r="Q9" s="16"/>
      <c r="R9" s="16"/>
      <c r="S9" s="16"/>
      <c r="T9" s="16"/>
    </row>
    <row r="10" spans="1:20" s="1" customFormat="1" ht="30" hidden="1" x14ac:dyDescent="0.25">
      <c r="A10" s="3" t="s">
        <v>60</v>
      </c>
      <c r="B10" s="3" t="s">
        <v>38</v>
      </c>
      <c r="C10" s="3" t="s">
        <v>18</v>
      </c>
      <c r="D10" s="3" t="s">
        <v>1</v>
      </c>
      <c r="E10" s="3" t="s">
        <v>27</v>
      </c>
      <c r="F10" s="3" t="s">
        <v>37</v>
      </c>
      <c r="G10" s="2" t="s">
        <v>75</v>
      </c>
      <c r="H10" s="16" t="s">
        <v>37</v>
      </c>
      <c r="I10" s="16" t="s">
        <v>38</v>
      </c>
      <c r="J10" s="16" t="s">
        <v>37</v>
      </c>
      <c r="K10" s="16" t="s">
        <v>37</v>
      </c>
      <c r="L10" s="16" t="s">
        <v>46</v>
      </c>
      <c r="M10" s="16" t="s">
        <v>46</v>
      </c>
      <c r="N10" s="16" t="s">
        <v>46</v>
      </c>
      <c r="O10" s="16"/>
      <c r="P10" s="16"/>
      <c r="Q10" s="16"/>
      <c r="R10" s="16"/>
      <c r="S10" s="16"/>
      <c r="T10" s="16"/>
    </row>
    <row r="11" spans="1:20" s="1" customFormat="1" ht="30" hidden="1" x14ac:dyDescent="0.25">
      <c r="A11" s="3" t="s">
        <v>60</v>
      </c>
      <c r="B11" s="3" t="s">
        <v>38</v>
      </c>
      <c r="C11" s="3" t="s">
        <v>19</v>
      </c>
      <c r="D11" s="3" t="s">
        <v>1</v>
      </c>
      <c r="E11" s="3" t="s">
        <v>5</v>
      </c>
      <c r="F11" s="3" t="s">
        <v>37</v>
      </c>
      <c r="G11" s="2" t="s">
        <v>76</v>
      </c>
      <c r="H11" s="16" t="s">
        <v>37</v>
      </c>
      <c r="I11" s="16" t="s">
        <v>46</v>
      </c>
      <c r="J11" s="16" t="s">
        <v>46</v>
      </c>
      <c r="K11" s="16" t="s">
        <v>46</v>
      </c>
      <c r="L11" s="16" t="s">
        <v>37</v>
      </c>
      <c r="M11" s="16" t="s">
        <v>37</v>
      </c>
      <c r="N11" s="16" t="s">
        <v>46</v>
      </c>
      <c r="O11" s="16"/>
      <c r="P11" s="16"/>
      <c r="Q11" s="16"/>
      <c r="R11" s="16"/>
      <c r="S11" s="16"/>
      <c r="T11" s="16"/>
    </row>
    <row r="12" spans="1:20" s="1" customFormat="1" hidden="1" x14ac:dyDescent="0.25">
      <c r="A12" s="3" t="s">
        <v>60</v>
      </c>
      <c r="B12" s="3" t="s">
        <v>38</v>
      </c>
      <c r="C12" s="3" t="s">
        <v>18</v>
      </c>
      <c r="D12" s="3" t="s">
        <v>1</v>
      </c>
      <c r="E12" s="3" t="s">
        <v>5</v>
      </c>
      <c r="F12" s="3" t="s">
        <v>38</v>
      </c>
      <c r="G12" s="3"/>
      <c r="H12" s="16" t="s">
        <v>38</v>
      </c>
      <c r="I12" s="16" t="s">
        <v>46</v>
      </c>
      <c r="J12" s="16" t="s">
        <v>46</v>
      </c>
      <c r="K12" s="16" t="s">
        <v>46</v>
      </c>
      <c r="L12" s="16" t="s">
        <v>37</v>
      </c>
      <c r="M12" s="16" t="s">
        <v>37</v>
      </c>
      <c r="N12" s="16" t="s">
        <v>46</v>
      </c>
      <c r="O12" s="16"/>
      <c r="P12" s="16"/>
      <c r="Q12" s="16"/>
      <c r="R12" s="16"/>
      <c r="S12" s="16"/>
      <c r="T12" s="16"/>
    </row>
    <row r="13" spans="1:20" s="1" customFormat="1" ht="45" hidden="1" x14ac:dyDescent="0.25">
      <c r="A13" s="3" t="s">
        <v>60</v>
      </c>
      <c r="B13" s="3" t="s">
        <v>37</v>
      </c>
      <c r="C13" s="3" t="s">
        <v>19</v>
      </c>
      <c r="D13" s="3" t="s">
        <v>1</v>
      </c>
      <c r="E13" s="3" t="s">
        <v>5</v>
      </c>
      <c r="F13" s="3" t="s">
        <v>37</v>
      </c>
      <c r="G13" s="2" t="s">
        <v>77</v>
      </c>
      <c r="H13" s="16" t="s">
        <v>37</v>
      </c>
      <c r="I13" s="16" t="s">
        <v>37</v>
      </c>
      <c r="J13" s="16" t="s">
        <v>37</v>
      </c>
      <c r="K13" s="16" t="s">
        <v>37</v>
      </c>
      <c r="L13" s="16" t="s">
        <v>37</v>
      </c>
      <c r="M13" s="16" t="s">
        <v>37</v>
      </c>
      <c r="N13" s="16" t="s">
        <v>37</v>
      </c>
      <c r="O13" s="16"/>
      <c r="P13" s="16"/>
      <c r="Q13" s="16"/>
      <c r="R13" s="16"/>
      <c r="S13" s="16"/>
      <c r="T13" s="16"/>
    </row>
    <row r="14" spans="1:20" s="1" customFormat="1" ht="30" hidden="1" x14ac:dyDescent="0.25">
      <c r="A14" s="3" t="s">
        <v>60</v>
      </c>
      <c r="B14" s="3" t="s">
        <v>38</v>
      </c>
      <c r="C14" s="3" t="s">
        <v>19</v>
      </c>
      <c r="D14" s="3" t="s">
        <v>1</v>
      </c>
      <c r="E14" s="3" t="s">
        <v>30</v>
      </c>
      <c r="F14" s="3" t="s">
        <v>37</v>
      </c>
      <c r="G14" s="2" t="s">
        <v>78</v>
      </c>
      <c r="H14" s="16" t="s">
        <v>37</v>
      </c>
      <c r="I14" s="16" t="s">
        <v>37</v>
      </c>
      <c r="J14" s="16" t="s">
        <v>37</v>
      </c>
      <c r="K14" s="16" t="s">
        <v>37</v>
      </c>
      <c r="L14" s="16" t="s">
        <v>37</v>
      </c>
      <c r="M14" s="16" t="s">
        <v>37</v>
      </c>
      <c r="N14" s="16" t="s">
        <v>37</v>
      </c>
      <c r="O14" s="16"/>
      <c r="P14" s="16"/>
      <c r="Q14" s="16"/>
      <c r="R14" s="16"/>
      <c r="S14" s="16"/>
      <c r="T14" s="16"/>
    </row>
    <row r="15" spans="1:20" s="1" customFormat="1" hidden="1" x14ac:dyDescent="0.25">
      <c r="A15" s="3" t="s">
        <v>60</v>
      </c>
      <c r="B15" s="3" t="s">
        <v>38</v>
      </c>
      <c r="C15" s="3" t="s">
        <v>19</v>
      </c>
      <c r="D15" s="3" t="s">
        <v>1</v>
      </c>
      <c r="E15" s="3" t="s">
        <v>29</v>
      </c>
      <c r="F15" s="3" t="s">
        <v>37</v>
      </c>
      <c r="G15" s="3"/>
      <c r="H15" s="16" t="s">
        <v>38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1" customFormat="1" ht="30" hidden="1" x14ac:dyDescent="0.25">
      <c r="A16" s="3" t="s">
        <v>60</v>
      </c>
      <c r="B16" s="3" t="s">
        <v>38</v>
      </c>
      <c r="C16" s="3" t="s">
        <v>19</v>
      </c>
      <c r="D16" s="3" t="s">
        <v>1</v>
      </c>
      <c r="E16" s="3" t="s">
        <v>27</v>
      </c>
      <c r="F16" s="3" t="s">
        <v>37</v>
      </c>
      <c r="G16" s="2" t="s">
        <v>79</v>
      </c>
      <c r="H16" s="16" t="s">
        <v>38</v>
      </c>
      <c r="I16" s="16" t="s">
        <v>37</v>
      </c>
      <c r="J16" s="16" t="s">
        <v>46</v>
      </c>
      <c r="K16" s="16" t="s">
        <v>37</v>
      </c>
      <c r="L16" s="16" t="s">
        <v>37</v>
      </c>
      <c r="M16" s="16" t="s">
        <v>37</v>
      </c>
      <c r="N16" s="16" t="s">
        <v>37</v>
      </c>
      <c r="O16" s="16"/>
      <c r="P16" s="16"/>
      <c r="Q16" s="16"/>
      <c r="R16" s="16"/>
      <c r="S16" s="16"/>
      <c r="T16" s="16"/>
    </row>
    <row r="17" spans="1:20" s="1" customFormat="1" ht="30" hidden="1" x14ac:dyDescent="0.25">
      <c r="A17" s="3" t="s">
        <v>60</v>
      </c>
      <c r="B17" s="3" t="s">
        <v>38</v>
      </c>
      <c r="C17" s="3" t="s">
        <v>20</v>
      </c>
      <c r="D17" s="3" t="s">
        <v>1</v>
      </c>
      <c r="E17" s="3" t="s">
        <v>5</v>
      </c>
      <c r="F17" s="3" t="s">
        <v>37</v>
      </c>
      <c r="G17" s="2" t="s">
        <v>80</v>
      </c>
      <c r="H17" s="16" t="s">
        <v>37</v>
      </c>
      <c r="I17" s="16" t="s">
        <v>37</v>
      </c>
      <c r="J17" s="16" t="s">
        <v>37</v>
      </c>
      <c r="K17" s="16" t="s">
        <v>37</v>
      </c>
      <c r="L17" s="16" t="s">
        <v>37</v>
      </c>
      <c r="M17" s="16" t="s">
        <v>37</v>
      </c>
      <c r="N17" s="16" t="s">
        <v>37</v>
      </c>
      <c r="O17" s="16"/>
      <c r="P17" s="16"/>
      <c r="Q17" s="16"/>
      <c r="R17" s="16"/>
      <c r="S17" s="16"/>
      <c r="T17" s="16"/>
    </row>
    <row r="18" spans="1:20" s="1" customFormat="1" hidden="1" x14ac:dyDescent="0.25">
      <c r="A18" s="3" t="s">
        <v>60</v>
      </c>
      <c r="B18" s="3" t="s">
        <v>38</v>
      </c>
      <c r="C18" s="3" t="s">
        <v>18</v>
      </c>
      <c r="D18" s="3" t="s">
        <v>1</v>
      </c>
      <c r="E18" s="3" t="s">
        <v>29</v>
      </c>
      <c r="F18" s="3" t="s">
        <v>37</v>
      </c>
      <c r="G18" s="3" t="s">
        <v>81</v>
      </c>
      <c r="H18" s="16" t="s">
        <v>38</v>
      </c>
      <c r="I18" s="16" t="s">
        <v>46</v>
      </c>
      <c r="J18" s="16" t="s">
        <v>46</v>
      </c>
      <c r="K18" s="16" t="s">
        <v>46</v>
      </c>
      <c r="L18" s="16" t="s">
        <v>37</v>
      </c>
      <c r="M18" s="16" t="s">
        <v>37</v>
      </c>
      <c r="N18" s="16" t="s">
        <v>46</v>
      </c>
      <c r="O18" s="16"/>
      <c r="P18" s="16"/>
      <c r="Q18" s="16"/>
      <c r="R18" s="16"/>
      <c r="S18" s="16"/>
      <c r="T18" s="16"/>
    </row>
    <row r="19" spans="1:20" s="1" customFormat="1" hidden="1" x14ac:dyDescent="0.25">
      <c r="A19" s="3" t="s">
        <v>60</v>
      </c>
      <c r="B19" s="3" t="s">
        <v>38</v>
      </c>
      <c r="C19" s="3" t="s">
        <v>18</v>
      </c>
      <c r="D19" s="3" t="s">
        <v>2</v>
      </c>
      <c r="E19" s="3" t="s">
        <v>30</v>
      </c>
      <c r="F19" s="3" t="s">
        <v>38</v>
      </c>
      <c r="G19" s="3" t="s">
        <v>82</v>
      </c>
      <c r="H19" s="16" t="s">
        <v>38</v>
      </c>
      <c r="I19" s="16" t="s">
        <v>46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s="1" customFormat="1" ht="30" hidden="1" x14ac:dyDescent="0.25">
      <c r="A20" s="3" t="s">
        <v>60</v>
      </c>
      <c r="B20" s="3" t="s">
        <v>38</v>
      </c>
      <c r="C20" s="3" t="s">
        <v>21</v>
      </c>
      <c r="D20" s="3" t="s">
        <v>1</v>
      </c>
      <c r="E20" s="3" t="s">
        <v>30</v>
      </c>
      <c r="F20" s="3" t="s">
        <v>37</v>
      </c>
      <c r="G20" s="2" t="s">
        <v>83</v>
      </c>
      <c r="H20" s="16" t="s">
        <v>38</v>
      </c>
      <c r="I20" s="16"/>
      <c r="J20" s="16"/>
      <c r="K20" s="16" t="s">
        <v>37</v>
      </c>
      <c r="L20" s="16"/>
      <c r="M20" s="16" t="s">
        <v>37</v>
      </c>
      <c r="N20" s="16" t="s">
        <v>37</v>
      </c>
      <c r="O20" s="16"/>
      <c r="P20" s="16"/>
      <c r="Q20" s="16"/>
      <c r="R20" s="16"/>
      <c r="S20" s="16"/>
      <c r="T20" s="16"/>
    </row>
    <row r="21" spans="1:20" s="1" customFormat="1" ht="45" hidden="1" x14ac:dyDescent="0.25">
      <c r="A21" s="3" t="s">
        <v>60</v>
      </c>
      <c r="B21" s="3" t="s">
        <v>37</v>
      </c>
      <c r="C21" s="3" t="s">
        <v>20</v>
      </c>
      <c r="D21" s="3" t="s">
        <v>2</v>
      </c>
      <c r="E21" s="3" t="s">
        <v>5</v>
      </c>
      <c r="F21" s="3" t="s">
        <v>37</v>
      </c>
      <c r="G21" s="2" t="s">
        <v>84</v>
      </c>
      <c r="H21" s="16" t="s">
        <v>37</v>
      </c>
      <c r="I21" s="16" t="s">
        <v>37</v>
      </c>
      <c r="J21" s="16" t="s">
        <v>37</v>
      </c>
      <c r="K21" s="16" t="s">
        <v>37</v>
      </c>
      <c r="L21" s="16" t="s">
        <v>37</v>
      </c>
      <c r="M21" s="16" t="s">
        <v>37</v>
      </c>
      <c r="N21" s="16" t="s">
        <v>37</v>
      </c>
      <c r="O21" s="16"/>
      <c r="P21" s="16"/>
      <c r="Q21" s="16"/>
      <c r="R21" s="16"/>
      <c r="S21" s="16"/>
      <c r="T21" s="16"/>
    </row>
    <row r="22" spans="1:20" s="1" customFormat="1" ht="30" hidden="1" x14ac:dyDescent="0.25">
      <c r="A22" s="3" t="s">
        <v>60</v>
      </c>
      <c r="B22" s="3" t="s">
        <v>37</v>
      </c>
      <c r="C22" s="3" t="s">
        <v>20</v>
      </c>
      <c r="D22" s="3" t="s">
        <v>2</v>
      </c>
      <c r="E22" s="3" t="s">
        <v>30</v>
      </c>
      <c r="F22" s="3" t="s">
        <v>37</v>
      </c>
      <c r="G22" s="2" t="s">
        <v>85</v>
      </c>
      <c r="H22" s="16" t="s">
        <v>37</v>
      </c>
      <c r="I22" s="16" t="s">
        <v>46</v>
      </c>
      <c r="J22" s="16" t="s">
        <v>37</v>
      </c>
      <c r="K22" s="16" t="s">
        <v>46</v>
      </c>
      <c r="L22" s="16" t="s">
        <v>37</v>
      </c>
      <c r="M22" s="16" t="s">
        <v>37</v>
      </c>
      <c r="N22" s="16" t="s">
        <v>46</v>
      </c>
      <c r="O22" s="16"/>
      <c r="P22" s="16"/>
      <c r="Q22" s="16"/>
      <c r="R22" s="16"/>
      <c r="S22" s="16"/>
      <c r="T22" s="16"/>
    </row>
    <row r="23" spans="1:20" s="1" customFormat="1" ht="30" hidden="1" x14ac:dyDescent="0.25">
      <c r="A23" s="3" t="s">
        <v>60</v>
      </c>
      <c r="B23" s="3" t="s">
        <v>37</v>
      </c>
      <c r="C23" s="3" t="s">
        <v>19</v>
      </c>
      <c r="D23" s="3" t="s">
        <v>1</v>
      </c>
      <c r="E23" s="3" t="s">
        <v>30</v>
      </c>
      <c r="F23" s="3" t="s">
        <v>37</v>
      </c>
      <c r="G23" s="2" t="s">
        <v>86</v>
      </c>
      <c r="H23" s="16" t="s">
        <v>37</v>
      </c>
      <c r="I23" s="16" t="s">
        <v>37</v>
      </c>
      <c r="J23" s="16" t="s">
        <v>46</v>
      </c>
      <c r="K23" s="16" t="s">
        <v>37</v>
      </c>
      <c r="L23" s="16" t="s">
        <v>46</v>
      </c>
      <c r="M23" s="16" t="s">
        <v>46</v>
      </c>
      <c r="N23" s="16" t="s">
        <v>37</v>
      </c>
      <c r="O23" s="16"/>
      <c r="P23" s="16"/>
      <c r="Q23" s="16"/>
      <c r="R23" s="16"/>
      <c r="S23" s="16"/>
      <c r="T23" s="16"/>
    </row>
    <row r="24" spans="1:20" s="1" customFormat="1" hidden="1" x14ac:dyDescent="0.25">
      <c r="A24" s="3" t="s">
        <v>60</v>
      </c>
      <c r="B24" s="3" t="s">
        <v>38</v>
      </c>
      <c r="C24" s="3" t="s">
        <v>19</v>
      </c>
      <c r="D24" s="3" t="s">
        <v>1</v>
      </c>
      <c r="E24" s="3" t="s">
        <v>29</v>
      </c>
      <c r="F24" s="3" t="s">
        <v>37</v>
      </c>
      <c r="G24" s="2" t="s">
        <v>87</v>
      </c>
      <c r="H24" s="16" t="s">
        <v>38</v>
      </c>
      <c r="I24" s="16" t="s">
        <v>46</v>
      </c>
      <c r="J24" s="16" t="s">
        <v>46</v>
      </c>
      <c r="K24" s="16" t="s">
        <v>38</v>
      </c>
      <c r="L24" s="16" t="s">
        <v>46</v>
      </c>
      <c r="M24" s="16" t="s">
        <v>46</v>
      </c>
      <c r="N24" s="16" t="s">
        <v>46</v>
      </c>
      <c r="O24" s="16"/>
      <c r="P24" s="16"/>
      <c r="Q24" s="16"/>
      <c r="R24" s="16"/>
      <c r="S24" s="16"/>
      <c r="T24" s="16"/>
    </row>
    <row r="25" spans="1:20" s="1" customFormat="1" hidden="1" x14ac:dyDescent="0.25">
      <c r="A25" s="3" t="s">
        <v>60</v>
      </c>
      <c r="B25" s="3" t="s">
        <v>38</v>
      </c>
      <c r="C25" s="3" t="s">
        <v>18</v>
      </c>
      <c r="D25" s="3" t="s">
        <v>1</v>
      </c>
      <c r="E25" s="3" t="s">
        <v>30</v>
      </c>
      <c r="F25" s="3" t="s">
        <v>37</v>
      </c>
      <c r="G25" s="3" t="s">
        <v>88</v>
      </c>
      <c r="H25" s="16" t="s">
        <v>38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s="1" customFormat="1" hidden="1" x14ac:dyDescent="0.25">
      <c r="A26" s="3" t="s">
        <v>60</v>
      </c>
      <c r="B26" s="3" t="s">
        <v>37</v>
      </c>
      <c r="C26" s="3" t="s">
        <v>18</v>
      </c>
      <c r="D26" s="3" t="s">
        <v>2</v>
      </c>
      <c r="E26" s="3" t="s">
        <v>30</v>
      </c>
      <c r="F26" s="3" t="s">
        <v>38</v>
      </c>
      <c r="G26" s="3"/>
      <c r="H26" s="16" t="s">
        <v>38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s="1" customFormat="1" ht="30" hidden="1" x14ac:dyDescent="0.25">
      <c r="A27" s="3" t="s">
        <v>60</v>
      </c>
      <c r="B27" s="3" t="s">
        <v>38</v>
      </c>
      <c r="C27" s="3" t="s">
        <v>19</v>
      </c>
      <c r="D27" s="3" t="s">
        <v>1</v>
      </c>
      <c r="E27" s="3" t="s">
        <v>30</v>
      </c>
      <c r="F27" s="3" t="s">
        <v>37</v>
      </c>
      <c r="G27" s="2" t="s">
        <v>89</v>
      </c>
      <c r="H27" s="16" t="s">
        <v>37</v>
      </c>
      <c r="I27" s="16" t="s">
        <v>37</v>
      </c>
      <c r="J27" s="16" t="s">
        <v>37</v>
      </c>
      <c r="K27" s="16" t="s">
        <v>46</v>
      </c>
      <c r="L27" s="16" t="s">
        <v>37</v>
      </c>
      <c r="M27" s="16" t="s">
        <v>37</v>
      </c>
      <c r="N27" s="16" t="s">
        <v>37</v>
      </c>
      <c r="O27" s="16"/>
      <c r="P27" s="16"/>
      <c r="Q27" s="16"/>
      <c r="R27" s="16"/>
      <c r="S27" s="16"/>
      <c r="T27" s="16"/>
    </row>
    <row r="28" spans="1:20" s="1" customFormat="1" ht="30" hidden="1" x14ac:dyDescent="0.25">
      <c r="A28" s="3" t="s">
        <v>60</v>
      </c>
      <c r="B28" s="3" t="s">
        <v>38</v>
      </c>
      <c r="C28" s="3" t="s">
        <v>18</v>
      </c>
      <c r="D28" s="3" t="s">
        <v>1</v>
      </c>
      <c r="E28" s="3" t="s">
        <v>5</v>
      </c>
      <c r="F28" s="3" t="s">
        <v>37</v>
      </c>
      <c r="G28" s="2" t="s">
        <v>90</v>
      </c>
      <c r="H28" s="16" t="s">
        <v>38</v>
      </c>
      <c r="I28" s="16" t="s">
        <v>38</v>
      </c>
      <c r="J28" s="16" t="s">
        <v>37</v>
      </c>
      <c r="K28" s="16" t="s">
        <v>38</v>
      </c>
      <c r="L28" s="16" t="s">
        <v>37</v>
      </c>
      <c r="M28" s="16" t="s">
        <v>37</v>
      </c>
      <c r="N28" s="16" t="s">
        <v>38</v>
      </c>
      <c r="O28" s="16"/>
      <c r="P28" s="16"/>
      <c r="Q28" s="16"/>
      <c r="R28" s="16"/>
      <c r="S28" s="16"/>
      <c r="T28" s="16"/>
    </row>
    <row r="29" spans="1:20" s="1" customFormat="1" ht="45" hidden="1" x14ac:dyDescent="0.25">
      <c r="A29" s="3" t="s">
        <v>60</v>
      </c>
      <c r="B29" s="3" t="s">
        <v>38</v>
      </c>
      <c r="C29" s="3" t="s">
        <v>18</v>
      </c>
      <c r="D29" s="3" t="s">
        <v>1</v>
      </c>
      <c r="E29" s="3" t="s">
        <v>30</v>
      </c>
      <c r="F29" s="3" t="s">
        <v>37</v>
      </c>
      <c r="G29" s="2" t="s">
        <v>91</v>
      </c>
      <c r="H29" s="16" t="s">
        <v>37</v>
      </c>
      <c r="I29" s="16" t="s">
        <v>37</v>
      </c>
      <c r="J29" s="16" t="s">
        <v>37</v>
      </c>
      <c r="K29" s="16" t="s">
        <v>37</v>
      </c>
      <c r="L29" s="16" t="s">
        <v>38</v>
      </c>
      <c r="M29" s="16" t="s">
        <v>37</v>
      </c>
      <c r="N29" s="16" t="s">
        <v>38</v>
      </c>
      <c r="O29" s="16"/>
      <c r="P29" s="16"/>
      <c r="Q29" s="16"/>
      <c r="R29" s="16"/>
      <c r="S29" s="16"/>
      <c r="T29" s="16"/>
    </row>
    <row r="30" spans="1:20" s="1" customFormat="1" ht="30" hidden="1" x14ac:dyDescent="0.25">
      <c r="A30" s="3" t="s">
        <v>60</v>
      </c>
      <c r="B30" s="3" t="s">
        <v>38</v>
      </c>
      <c r="C30" s="3" t="s">
        <v>18</v>
      </c>
      <c r="D30" s="3" t="s">
        <v>2</v>
      </c>
      <c r="E30" s="3" t="s">
        <v>30</v>
      </c>
      <c r="F30" s="3" t="s">
        <v>37</v>
      </c>
      <c r="G30" s="2" t="s">
        <v>92</v>
      </c>
      <c r="H30" s="16" t="s">
        <v>37</v>
      </c>
      <c r="I30" s="16" t="s">
        <v>37</v>
      </c>
      <c r="J30" s="16" t="s">
        <v>37</v>
      </c>
      <c r="K30" s="16" t="s">
        <v>37</v>
      </c>
      <c r="L30" s="16" t="s">
        <v>37</v>
      </c>
      <c r="M30" s="16" t="s">
        <v>37</v>
      </c>
      <c r="N30" s="16" t="s">
        <v>37</v>
      </c>
      <c r="O30" s="16"/>
      <c r="P30" s="16"/>
      <c r="Q30" s="16"/>
      <c r="R30" s="16"/>
      <c r="S30" s="16"/>
      <c r="T30" s="16"/>
    </row>
    <row r="31" spans="1:20" s="1" customFormat="1" ht="30" hidden="1" x14ac:dyDescent="0.25">
      <c r="A31" s="3" t="s">
        <v>60</v>
      </c>
      <c r="B31" s="3" t="s">
        <v>37</v>
      </c>
      <c r="C31" s="3" t="s">
        <v>21</v>
      </c>
      <c r="D31" s="3" t="s">
        <v>1</v>
      </c>
      <c r="E31" s="3" t="s">
        <v>5</v>
      </c>
      <c r="F31" s="3" t="s">
        <v>37</v>
      </c>
      <c r="G31" s="2" t="s">
        <v>93</v>
      </c>
      <c r="H31" s="16" t="s">
        <v>38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s="1" customFormat="1" ht="45" hidden="1" x14ac:dyDescent="0.25">
      <c r="A32" s="3" t="s">
        <v>60</v>
      </c>
      <c r="B32" s="3" t="s">
        <v>37</v>
      </c>
      <c r="C32" s="3" t="s">
        <v>20</v>
      </c>
      <c r="D32" s="3" t="s">
        <v>1</v>
      </c>
      <c r="E32" s="3" t="s">
        <v>5</v>
      </c>
      <c r="F32" s="3" t="s">
        <v>37</v>
      </c>
      <c r="G32" s="2" t="s">
        <v>94</v>
      </c>
      <c r="H32" s="16" t="s">
        <v>37</v>
      </c>
      <c r="I32" s="16" t="s">
        <v>37</v>
      </c>
      <c r="J32" s="16" t="s">
        <v>37</v>
      </c>
      <c r="K32" s="16" t="s">
        <v>37</v>
      </c>
      <c r="L32" s="16" t="s">
        <v>46</v>
      </c>
      <c r="M32" s="16" t="s">
        <v>38</v>
      </c>
      <c r="N32" s="16" t="s">
        <v>38</v>
      </c>
      <c r="O32" s="16"/>
      <c r="P32" s="16"/>
      <c r="Q32" s="16"/>
      <c r="R32" s="16"/>
      <c r="S32" s="16"/>
      <c r="T32" s="16"/>
    </row>
    <row r="33" spans="1:20" s="1" customFormat="1" ht="45" hidden="1" x14ac:dyDescent="0.25">
      <c r="A33" s="3" t="s">
        <v>60</v>
      </c>
      <c r="B33" s="3" t="s">
        <v>38</v>
      </c>
      <c r="C33" s="3" t="s">
        <v>18</v>
      </c>
      <c r="D33" s="3" t="s">
        <v>2</v>
      </c>
      <c r="E33" s="3" t="s">
        <v>30</v>
      </c>
      <c r="F33" s="3" t="s">
        <v>38</v>
      </c>
      <c r="G33" s="2" t="s">
        <v>95</v>
      </c>
      <c r="H33" s="16" t="s">
        <v>38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s="1" customFormat="1" ht="30" hidden="1" x14ac:dyDescent="0.25">
      <c r="A34" s="3" t="s">
        <v>60</v>
      </c>
      <c r="B34" s="3" t="s">
        <v>38</v>
      </c>
      <c r="C34" s="3" t="s">
        <v>18</v>
      </c>
      <c r="D34" s="3" t="s">
        <v>1</v>
      </c>
      <c r="E34" s="3" t="s">
        <v>29</v>
      </c>
      <c r="F34" s="3" t="s">
        <v>37</v>
      </c>
      <c r="G34" s="2" t="s">
        <v>96</v>
      </c>
      <c r="H34" s="16" t="s">
        <v>37</v>
      </c>
      <c r="I34" s="16" t="s">
        <v>38</v>
      </c>
      <c r="J34" s="16" t="s">
        <v>37</v>
      </c>
      <c r="K34" s="16" t="s">
        <v>37</v>
      </c>
      <c r="L34" s="16" t="s">
        <v>37</v>
      </c>
      <c r="M34" s="16" t="s">
        <v>37</v>
      </c>
      <c r="N34" s="16" t="s">
        <v>37</v>
      </c>
      <c r="O34" s="16"/>
      <c r="P34" s="16"/>
      <c r="Q34" s="16"/>
      <c r="R34" s="16"/>
      <c r="S34" s="16"/>
      <c r="T34" s="16"/>
    </row>
    <row r="35" spans="1:20" s="1" customFormat="1" ht="30" hidden="1" x14ac:dyDescent="0.25">
      <c r="A35" s="3" t="s">
        <v>60</v>
      </c>
      <c r="B35" s="3" t="s">
        <v>37</v>
      </c>
      <c r="C35" s="3" t="s">
        <v>19</v>
      </c>
      <c r="D35" s="3" t="s">
        <v>1</v>
      </c>
      <c r="E35" s="3" t="s">
        <v>5</v>
      </c>
      <c r="F35" s="3" t="s">
        <v>37</v>
      </c>
      <c r="G35" s="2" t="s">
        <v>97</v>
      </c>
      <c r="H35" s="16" t="s">
        <v>38</v>
      </c>
      <c r="I35" s="16" t="s">
        <v>46</v>
      </c>
      <c r="J35" s="16"/>
      <c r="K35" s="16" t="s">
        <v>37</v>
      </c>
      <c r="L35" s="16" t="s">
        <v>37</v>
      </c>
      <c r="M35" s="16" t="s">
        <v>37</v>
      </c>
      <c r="N35" s="16" t="s">
        <v>37</v>
      </c>
      <c r="O35" s="16"/>
      <c r="P35" s="16"/>
      <c r="Q35" s="16"/>
      <c r="R35" s="16"/>
      <c r="S35" s="16"/>
      <c r="T35" s="16"/>
    </row>
    <row r="36" spans="1:20" s="1" customFormat="1" hidden="1" x14ac:dyDescent="0.25">
      <c r="A36" s="3" t="s">
        <v>60</v>
      </c>
      <c r="B36" s="3" t="s">
        <v>38</v>
      </c>
      <c r="C36" s="3" t="s">
        <v>18</v>
      </c>
      <c r="D36" s="3" t="s">
        <v>0</v>
      </c>
      <c r="E36" s="3" t="s">
        <v>29</v>
      </c>
      <c r="F36" s="3" t="s">
        <v>38</v>
      </c>
      <c r="G36" s="3"/>
      <c r="H36" s="16" t="s">
        <v>38</v>
      </c>
      <c r="I36" s="16" t="s">
        <v>46</v>
      </c>
      <c r="J36" s="16" t="s">
        <v>46</v>
      </c>
      <c r="K36" s="16" t="s">
        <v>46</v>
      </c>
      <c r="L36" s="16" t="s">
        <v>46</v>
      </c>
      <c r="M36" s="16" t="s">
        <v>46</v>
      </c>
      <c r="N36" s="16" t="s">
        <v>46</v>
      </c>
      <c r="O36" s="16"/>
      <c r="P36" s="16"/>
      <c r="Q36" s="16"/>
      <c r="R36" s="16"/>
      <c r="S36" s="16"/>
      <c r="T36" s="16"/>
    </row>
    <row r="37" spans="1:20" s="1" customFormat="1" ht="30" hidden="1" x14ac:dyDescent="0.25">
      <c r="A37" s="3" t="s">
        <v>60</v>
      </c>
      <c r="B37" s="3" t="s">
        <v>38</v>
      </c>
      <c r="C37" s="3" t="s">
        <v>20</v>
      </c>
      <c r="D37" s="3" t="s">
        <v>1</v>
      </c>
      <c r="E37" s="3" t="s">
        <v>5</v>
      </c>
      <c r="F37" s="3" t="s">
        <v>37</v>
      </c>
      <c r="G37" s="2" t="s">
        <v>98</v>
      </c>
      <c r="H37" s="16" t="s">
        <v>37</v>
      </c>
      <c r="I37" s="16" t="s">
        <v>37</v>
      </c>
      <c r="J37" s="16" t="s">
        <v>37</v>
      </c>
      <c r="K37" s="16" t="s">
        <v>37</v>
      </c>
      <c r="L37" s="16" t="s">
        <v>37</v>
      </c>
      <c r="M37" s="16" t="s">
        <v>37</v>
      </c>
      <c r="N37" s="16" t="s">
        <v>37</v>
      </c>
      <c r="O37" s="16"/>
      <c r="P37" s="16"/>
      <c r="Q37" s="16"/>
      <c r="R37" s="16"/>
      <c r="S37" s="16"/>
      <c r="T37" s="16"/>
    </row>
    <row r="38" spans="1:20" s="1" customFormat="1" ht="30" hidden="1" x14ac:dyDescent="0.25">
      <c r="A38" s="3" t="s">
        <v>60</v>
      </c>
      <c r="B38" s="3" t="s">
        <v>38</v>
      </c>
      <c r="C38" s="3" t="s">
        <v>18</v>
      </c>
      <c r="D38" s="3" t="s">
        <v>1</v>
      </c>
      <c r="E38" s="3" t="s">
        <v>30</v>
      </c>
      <c r="F38" s="3" t="s">
        <v>37</v>
      </c>
      <c r="G38" s="2" t="s">
        <v>99</v>
      </c>
      <c r="H38" s="16" t="s">
        <v>37</v>
      </c>
      <c r="I38" s="16" t="s">
        <v>37</v>
      </c>
      <c r="J38" s="16" t="s">
        <v>37</v>
      </c>
      <c r="K38" s="16" t="s">
        <v>37</v>
      </c>
      <c r="L38" s="16" t="s">
        <v>37</v>
      </c>
      <c r="M38" s="16" t="s">
        <v>38</v>
      </c>
      <c r="N38" s="16" t="s">
        <v>38</v>
      </c>
      <c r="O38" s="16"/>
      <c r="P38" s="16"/>
      <c r="Q38" s="16"/>
      <c r="R38" s="16"/>
      <c r="S38" s="16"/>
      <c r="T38" s="16"/>
    </row>
    <row r="39" spans="1:20" s="1" customFormat="1" ht="45" hidden="1" x14ac:dyDescent="0.25">
      <c r="A39" s="3" t="s">
        <v>60</v>
      </c>
      <c r="B39" s="3" t="s">
        <v>38</v>
      </c>
      <c r="C39" s="3" t="s">
        <v>20</v>
      </c>
      <c r="D39" s="3" t="s">
        <v>2</v>
      </c>
      <c r="E39" s="3" t="s">
        <v>30</v>
      </c>
      <c r="F39" s="3" t="s">
        <v>37</v>
      </c>
      <c r="G39" s="2" t="s">
        <v>100</v>
      </c>
      <c r="H39" s="16" t="s">
        <v>37</v>
      </c>
      <c r="I39" s="16" t="s">
        <v>38</v>
      </c>
      <c r="J39" s="16" t="s">
        <v>37</v>
      </c>
      <c r="K39" s="16" t="s">
        <v>37</v>
      </c>
      <c r="L39" s="16" t="s">
        <v>37</v>
      </c>
      <c r="M39" s="16" t="s">
        <v>38</v>
      </c>
      <c r="N39" s="16" t="s">
        <v>38</v>
      </c>
      <c r="O39" s="16"/>
      <c r="P39" s="16"/>
      <c r="Q39" s="16"/>
      <c r="R39" s="16"/>
      <c r="S39" s="16"/>
      <c r="T39" s="16"/>
    </row>
    <row r="40" spans="1:20" s="1" customFormat="1" ht="30" hidden="1" x14ac:dyDescent="0.25">
      <c r="A40" s="3" t="s">
        <v>60</v>
      </c>
      <c r="B40" s="3" t="s">
        <v>38</v>
      </c>
      <c r="C40" s="3" t="s">
        <v>20</v>
      </c>
      <c r="D40" s="3" t="s">
        <v>2</v>
      </c>
      <c r="E40" s="3" t="s">
        <v>29</v>
      </c>
      <c r="F40" s="3" t="s">
        <v>37</v>
      </c>
      <c r="G40" s="2" t="s">
        <v>101</v>
      </c>
      <c r="H40" s="16" t="s">
        <v>37</v>
      </c>
      <c r="I40" s="16" t="s">
        <v>37</v>
      </c>
      <c r="J40" s="16" t="s">
        <v>37</v>
      </c>
      <c r="K40" s="16" t="s">
        <v>37</v>
      </c>
      <c r="L40" s="16" t="s">
        <v>37</v>
      </c>
      <c r="M40" s="16" t="s">
        <v>37</v>
      </c>
      <c r="N40" s="16" t="s">
        <v>37</v>
      </c>
      <c r="O40" s="16"/>
      <c r="P40" s="16"/>
      <c r="Q40" s="16"/>
      <c r="R40" s="16"/>
      <c r="S40" s="16"/>
      <c r="T40" s="16"/>
    </row>
    <row r="41" spans="1:20" s="1" customFormat="1" ht="30" hidden="1" x14ac:dyDescent="0.25">
      <c r="A41" s="3" t="s">
        <v>60</v>
      </c>
      <c r="B41" s="3" t="s">
        <v>38</v>
      </c>
      <c r="C41" s="3" t="s">
        <v>20</v>
      </c>
      <c r="D41" s="3" t="s">
        <v>1</v>
      </c>
      <c r="E41" s="3" t="s">
        <v>5</v>
      </c>
      <c r="F41" s="3" t="s">
        <v>37</v>
      </c>
      <c r="G41" s="2" t="s">
        <v>102</v>
      </c>
      <c r="H41" s="16" t="s">
        <v>38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s="1" customFormat="1" ht="30" hidden="1" x14ac:dyDescent="0.25">
      <c r="A42" s="3" t="s">
        <v>60</v>
      </c>
      <c r="B42" s="3" t="s">
        <v>38</v>
      </c>
      <c r="C42" s="3" t="s">
        <v>17</v>
      </c>
      <c r="D42" s="3" t="s">
        <v>1</v>
      </c>
      <c r="E42" s="3" t="s">
        <v>30</v>
      </c>
      <c r="F42" s="3" t="s">
        <v>38</v>
      </c>
      <c r="G42" s="2" t="s">
        <v>103</v>
      </c>
      <c r="H42" s="16" t="s">
        <v>38</v>
      </c>
      <c r="I42" s="16" t="s">
        <v>37</v>
      </c>
      <c r="J42" s="16" t="s">
        <v>37</v>
      </c>
      <c r="K42" s="16" t="s">
        <v>37</v>
      </c>
      <c r="L42" s="16" t="s">
        <v>37</v>
      </c>
      <c r="M42" s="16" t="s">
        <v>37</v>
      </c>
      <c r="N42" s="16" t="s">
        <v>37</v>
      </c>
      <c r="O42" s="16"/>
      <c r="P42" s="16"/>
      <c r="Q42" s="16"/>
      <c r="R42" s="16"/>
      <c r="S42" s="16"/>
      <c r="T42" s="16"/>
    </row>
    <row r="43" spans="1:20" s="1" customFormat="1" ht="30" hidden="1" x14ac:dyDescent="0.25">
      <c r="A43" s="3" t="s">
        <v>60</v>
      </c>
      <c r="B43" s="3" t="s">
        <v>38</v>
      </c>
      <c r="C43" s="3" t="s">
        <v>18</v>
      </c>
      <c r="D43" s="3" t="s">
        <v>2</v>
      </c>
      <c r="E43" s="3" t="s">
        <v>5</v>
      </c>
      <c r="F43" s="3" t="s">
        <v>37</v>
      </c>
      <c r="G43" s="2" t="s">
        <v>104</v>
      </c>
      <c r="H43" s="16" t="s">
        <v>37</v>
      </c>
      <c r="I43" s="16" t="s">
        <v>37</v>
      </c>
      <c r="J43" s="16" t="s">
        <v>46</v>
      </c>
      <c r="K43" s="16" t="s">
        <v>46</v>
      </c>
      <c r="L43" s="16" t="s">
        <v>46</v>
      </c>
      <c r="M43" s="16" t="s">
        <v>37</v>
      </c>
      <c r="N43" s="16" t="s">
        <v>46</v>
      </c>
      <c r="O43" s="16"/>
      <c r="P43" s="16"/>
      <c r="Q43" s="16"/>
      <c r="R43" s="16"/>
      <c r="S43" s="16"/>
      <c r="T43" s="16"/>
    </row>
    <row r="44" spans="1:20" s="1" customFormat="1" ht="30" hidden="1" x14ac:dyDescent="0.25">
      <c r="A44" s="3" t="s">
        <v>60</v>
      </c>
      <c r="B44" s="3" t="s">
        <v>38</v>
      </c>
      <c r="C44" s="3" t="s">
        <v>19</v>
      </c>
      <c r="D44" s="3" t="s">
        <v>1</v>
      </c>
      <c r="E44" s="3" t="s">
        <v>5</v>
      </c>
      <c r="F44" s="3" t="s">
        <v>37</v>
      </c>
      <c r="G44" s="2" t="s">
        <v>105</v>
      </c>
      <c r="H44" s="16" t="s">
        <v>38</v>
      </c>
      <c r="I44" s="16" t="s">
        <v>37</v>
      </c>
      <c r="J44" s="16" t="s">
        <v>37</v>
      </c>
      <c r="K44" s="16" t="s">
        <v>37</v>
      </c>
      <c r="L44" s="16" t="s">
        <v>46</v>
      </c>
      <c r="M44" s="16" t="s">
        <v>46</v>
      </c>
      <c r="N44" s="16" t="s">
        <v>37</v>
      </c>
      <c r="O44" s="16"/>
      <c r="P44" s="16"/>
      <c r="Q44" s="16"/>
      <c r="R44" s="16"/>
      <c r="S44" s="16"/>
      <c r="T44" s="16"/>
    </row>
    <row r="45" spans="1:20" s="1" customFormat="1" ht="30" hidden="1" x14ac:dyDescent="0.25">
      <c r="A45" s="3" t="s">
        <v>60</v>
      </c>
      <c r="B45" s="3" t="s">
        <v>37</v>
      </c>
      <c r="C45" s="3" t="s">
        <v>18</v>
      </c>
      <c r="D45" s="3" t="s">
        <v>1</v>
      </c>
      <c r="E45" s="3" t="s">
        <v>5</v>
      </c>
      <c r="F45" s="3" t="s">
        <v>37</v>
      </c>
      <c r="G45" s="2" t="s">
        <v>106</v>
      </c>
      <c r="H45" s="16" t="s">
        <v>38</v>
      </c>
      <c r="I45" s="16" t="s">
        <v>37</v>
      </c>
      <c r="J45" s="16" t="s">
        <v>37</v>
      </c>
      <c r="K45" s="16" t="s">
        <v>37</v>
      </c>
      <c r="L45" s="16" t="s">
        <v>37</v>
      </c>
      <c r="M45" s="16" t="s">
        <v>37</v>
      </c>
      <c r="N45" s="16" t="s">
        <v>37</v>
      </c>
      <c r="O45" s="16"/>
      <c r="P45" s="16"/>
      <c r="Q45" s="16"/>
      <c r="R45" s="16"/>
      <c r="S45" s="16"/>
      <c r="T45" s="16"/>
    </row>
    <row r="46" spans="1:20" s="1" customFormat="1" ht="30" hidden="1" x14ac:dyDescent="0.25">
      <c r="A46" s="3" t="s">
        <v>60</v>
      </c>
      <c r="B46" s="3" t="s">
        <v>38</v>
      </c>
      <c r="C46" s="3" t="s">
        <v>18</v>
      </c>
      <c r="D46" s="3" t="s">
        <v>2</v>
      </c>
      <c r="E46" s="3" t="s">
        <v>29</v>
      </c>
      <c r="F46" s="3" t="s">
        <v>38</v>
      </c>
      <c r="G46" s="2" t="s">
        <v>107</v>
      </c>
      <c r="H46" s="16" t="s">
        <v>38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s="1" customFormat="1" hidden="1" x14ac:dyDescent="0.25">
      <c r="A47" s="3" t="s">
        <v>60</v>
      </c>
      <c r="B47" s="3" t="s">
        <v>38</v>
      </c>
      <c r="C47" s="3" t="s">
        <v>19</v>
      </c>
      <c r="D47" s="3" t="s">
        <v>1</v>
      </c>
      <c r="E47" s="3" t="s">
        <v>30</v>
      </c>
      <c r="F47" s="3" t="s">
        <v>37</v>
      </c>
      <c r="G47" s="3"/>
      <c r="H47" s="16" t="s">
        <v>37</v>
      </c>
      <c r="I47" s="16" t="s">
        <v>37</v>
      </c>
      <c r="J47" s="16" t="s">
        <v>37</v>
      </c>
      <c r="K47" s="16" t="s">
        <v>37</v>
      </c>
      <c r="L47" s="16" t="s">
        <v>37</v>
      </c>
      <c r="M47" s="16" t="s">
        <v>46</v>
      </c>
      <c r="N47" s="16" t="s">
        <v>46</v>
      </c>
      <c r="O47" s="16"/>
      <c r="P47" s="16"/>
      <c r="Q47" s="16"/>
      <c r="R47" s="16"/>
      <c r="S47" s="16"/>
      <c r="T47" s="16"/>
    </row>
    <row r="48" spans="1:20" s="1" customFormat="1" ht="30" hidden="1" x14ac:dyDescent="0.25">
      <c r="A48" s="3" t="s">
        <v>60</v>
      </c>
      <c r="B48" s="3" t="s">
        <v>38</v>
      </c>
      <c r="C48" s="3" t="s">
        <v>20</v>
      </c>
      <c r="D48" s="3" t="s">
        <v>1</v>
      </c>
      <c r="E48" s="3" t="s">
        <v>5</v>
      </c>
      <c r="F48" s="3" t="s">
        <v>37</v>
      </c>
      <c r="G48" s="2" t="s">
        <v>108</v>
      </c>
      <c r="H48" s="16" t="s">
        <v>38</v>
      </c>
      <c r="I48" s="16" t="s">
        <v>46</v>
      </c>
      <c r="J48" s="16" t="s">
        <v>46</v>
      </c>
      <c r="K48" s="16" t="s">
        <v>46</v>
      </c>
      <c r="L48" s="16" t="s">
        <v>46</v>
      </c>
      <c r="M48" s="16" t="s">
        <v>46</v>
      </c>
      <c r="N48" s="16" t="s">
        <v>46</v>
      </c>
      <c r="O48" s="16"/>
      <c r="P48" s="16"/>
      <c r="Q48" s="16"/>
      <c r="R48" s="16"/>
      <c r="S48" s="16"/>
      <c r="T48" s="16"/>
    </row>
    <row r="49" spans="1:20" s="1" customFormat="1" ht="45" hidden="1" x14ac:dyDescent="0.25">
      <c r="A49" s="3" t="s">
        <v>60</v>
      </c>
      <c r="B49" s="3" t="s">
        <v>37</v>
      </c>
      <c r="C49" s="3" t="s">
        <v>20</v>
      </c>
      <c r="D49" s="3" t="s">
        <v>2</v>
      </c>
      <c r="E49" s="3" t="s">
        <v>27</v>
      </c>
      <c r="F49" s="3" t="s">
        <v>37</v>
      </c>
      <c r="G49" s="2" t="s">
        <v>109</v>
      </c>
      <c r="H49" s="16" t="s">
        <v>38</v>
      </c>
      <c r="I49" s="16" t="s">
        <v>46</v>
      </c>
      <c r="J49" s="16" t="s">
        <v>38</v>
      </c>
      <c r="K49" s="16" t="s">
        <v>46</v>
      </c>
      <c r="L49" s="16" t="s">
        <v>37</v>
      </c>
      <c r="M49" s="16" t="s">
        <v>38</v>
      </c>
      <c r="N49" s="16" t="s">
        <v>37</v>
      </c>
      <c r="O49" s="16"/>
      <c r="P49" s="16"/>
      <c r="Q49" s="16"/>
      <c r="R49" s="16"/>
      <c r="S49" s="16"/>
      <c r="T49" s="16"/>
    </row>
    <row r="50" spans="1:20" s="1" customFormat="1" ht="45" hidden="1" x14ac:dyDescent="0.25">
      <c r="A50" s="3" t="s">
        <v>60</v>
      </c>
      <c r="B50" s="3" t="s">
        <v>38</v>
      </c>
      <c r="C50" s="3" t="s">
        <v>18</v>
      </c>
      <c r="D50" s="3" t="s">
        <v>0</v>
      </c>
      <c r="E50" s="3" t="s">
        <v>5</v>
      </c>
      <c r="F50" s="3" t="s">
        <v>38</v>
      </c>
      <c r="G50" s="2" t="s">
        <v>110</v>
      </c>
      <c r="H50" s="16" t="s">
        <v>38</v>
      </c>
      <c r="I50" s="16" t="s">
        <v>46</v>
      </c>
      <c r="J50" s="16" t="s">
        <v>37</v>
      </c>
      <c r="K50" s="16" t="s">
        <v>37</v>
      </c>
      <c r="L50" s="16" t="s">
        <v>46</v>
      </c>
      <c r="M50" s="16" t="s">
        <v>46</v>
      </c>
      <c r="N50" s="16" t="s">
        <v>46</v>
      </c>
      <c r="O50" s="16"/>
      <c r="P50" s="16"/>
      <c r="Q50" s="16"/>
      <c r="R50" s="16"/>
      <c r="S50" s="16"/>
      <c r="T50" s="16"/>
    </row>
    <row r="51" spans="1:20" s="1" customFormat="1" ht="30" hidden="1" x14ac:dyDescent="0.25">
      <c r="A51" s="3" t="s">
        <v>60</v>
      </c>
      <c r="B51" s="3" t="s">
        <v>38</v>
      </c>
      <c r="C51" s="3" t="s">
        <v>20</v>
      </c>
      <c r="D51" s="3" t="s">
        <v>1</v>
      </c>
      <c r="E51" s="3" t="s">
        <v>5</v>
      </c>
      <c r="F51" s="3" t="s">
        <v>37</v>
      </c>
      <c r="G51" s="2" t="s">
        <v>111</v>
      </c>
      <c r="H51" s="16" t="s">
        <v>38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s="1" customFormat="1" ht="30" hidden="1" x14ac:dyDescent="0.25">
      <c r="A52" s="3" t="s">
        <v>60</v>
      </c>
      <c r="B52" s="3" t="s">
        <v>37</v>
      </c>
      <c r="C52" s="3" t="s">
        <v>18</v>
      </c>
      <c r="D52" s="3" t="s">
        <v>2</v>
      </c>
      <c r="E52" s="3" t="s">
        <v>5</v>
      </c>
      <c r="F52" s="3" t="s">
        <v>37</v>
      </c>
      <c r="G52" s="2" t="s">
        <v>112</v>
      </c>
      <c r="H52" s="16" t="s">
        <v>37</v>
      </c>
      <c r="I52" s="16" t="s">
        <v>37</v>
      </c>
      <c r="J52" s="16" t="s">
        <v>46</v>
      </c>
      <c r="K52" s="16" t="s">
        <v>37</v>
      </c>
      <c r="L52" s="16" t="s">
        <v>37</v>
      </c>
      <c r="M52" s="16" t="s">
        <v>46</v>
      </c>
      <c r="N52" s="16" t="s">
        <v>46</v>
      </c>
      <c r="O52" s="16"/>
      <c r="P52" s="16"/>
      <c r="Q52" s="16"/>
      <c r="R52" s="16"/>
      <c r="S52" s="16"/>
      <c r="T52" s="16"/>
    </row>
    <row r="53" spans="1:20" s="1" customFormat="1" ht="30" hidden="1" x14ac:dyDescent="0.25">
      <c r="A53" s="3" t="s">
        <v>60</v>
      </c>
      <c r="B53" s="3" t="s">
        <v>37</v>
      </c>
      <c r="C53" s="3" t="s">
        <v>18</v>
      </c>
      <c r="D53" s="3" t="s">
        <v>1</v>
      </c>
      <c r="E53" s="3" t="s">
        <v>29</v>
      </c>
      <c r="F53" s="3" t="s">
        <v>38</v>
      </c>
      <c r="G53" s="2" t="s">
        <v>113</v>
      </c>
      <c r="H53" s="16" t="s">
        <v>38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 s="1" customFormat="1" hidden="1" x14ac:dyDescent="0.25">
      <c r="A54" s="3" t="s">
        <v>60</v>
      </c>
      <c r="B54" s="3" t="s">
        <v>38</v>
      </c>
      <c r="C54" s="3" t="s">
        <v>20</v>
      </c>
      <c r="D54" s="3" t="s">
        <v>1</v>
      </c>
      <c r="E54" s="3" t="s">
        <v>27</v>
      </c>
      <c r="F54" s="3" t="s">
        <v>38</v>
      </c>
      <c r="G54" s="3"/>
      <c r="H54" s="16" t="s">
        <v>38</v>
      </c>
      <c r="I54" s="16" t="s">
        <v>46</v>
      </c>
      <c r="J54" s="16" t="s">
        <v>46</v>
      </c>
      <c r="K54" s="16" t="s">
        <v>46</v>
      </c>
      <c r="L54" s="16" t="s">
        <v>46</v>
      </c>
      <c r="M54" s="16" t="s">
        <v>46</v>
      </c>
      <c r="N54" s="16" t="s">
        <v>46</v>
      </c>
      <c r="O54" s="16"/>
      <c r="P54" s="16"/>
      <c r="Q54" s="16"/>
      <c r="R54" s="16"/>
      <c r="S54" s="16"/>
      <c r="T54" s="16"/>
    </row>
    <row r="55" spans="1:20" s="1" customFormat="1" hidden="1" x14ac:dyDescent="0.25">
      <c r="A55" s="3" t="s">
        <v>60</v>
      </c>
      <c r="B55" s="3" t="s">
        <v>38</v>
      </c>
      <c r="C55" s="3" t="s">
        <v>20</v>
      </c>
      <c r="D55" s="3" t="s">
        <v>1</v>
      </c>
      <c r="E55" s="3" t="s">
        <v>5</v>
      </c>
      <c r="F55" s="3" t="s">
        <v>38</v>
      </c>
      <c r="G55" s="3"/>
      <c r="H55" s="16" t="s">
        <v>38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s="1" customFormat="1" ht="30" hidden="1" x14ac:dyDescent="0.25">
      <c r="A56" s="3" t="s">
        <v>60</v>
      </c>
      <c r="B56" s="3" t="s">
        <v>37</v>
      </c>
      <c r="C56" s="3" t="s">
        <v>19</v>
      </c>
      <c r="D56" s="3" t="s">
        <v>2</v>
      </c>
      <c r="E56" s="3" t="s">
        <v>30</v>
      </c>
      <c r="F56" s="3" t="s">
        <v>37</v>
      </c>
      <c r="G56" s="2" t="s">
        <v>114</v>
      </c>
      <c r="H56" s="16" t="s">
        <v>37</v>
      </c>
      <c r="I56" s="16" t="s">
        <v>37</v>
      </c>
      <c r="J56" s="16" t="s">
        <v>37</v>
      </c>
      <c r="K56" s="16" t="s">
        <v>37</v>
      </c>
      <c r="L56" s="16" t="s">
        <v>37</v>
      </c>
      <c r="M56" s="16" t="s">
        <v>37</v>
      </c>
      <c r="N56" s="16" t="s">
        <v>37</v>
      </c>
      <c r="O56" s="16"/>
      <c r="P56" s="16"/>
      <c r="Q56" s="16"/>
      <c r="R56" s="16"/>
      <c r="S56" s="16"/>
      <c r="T56" s="16"/>
    </row>
    <row r="57" spans="1:20" s="1" customFormat="1" ht="30" hidden="1" x14ac:dyDescent="0.25">
      <c r="A57" s="3" t="s">
        <v>60</v>
      </c>
      <c r="B57" s="3" t="s">
        <v>38</v>
      </c>
      <c r="C57" s="3" t="s">
        <v>21</v>
      </c>
      <c r="D57" s="3" t="s">
        <v>1</v>
      </c>
      <c r="E57" s="3" t="s">
        <v>30</v>
      </c>
      <c r="F57" s="3" t="s">
        <v>38</v>
      </c>
      <c r="G57" s="2" t="s">
        <v>115</v>
      </c>
      <c r="H57" s="16" t="s">
        <v>37</v>
      </c>
      <c r="I57" s="16" t="s">
        <v>37</v>
      </c>
      <c r="J57" s="16" t="s">
        <v>37</v>
      </c>
      <c r="K57" s="16" t="s">
        <v>37</v>
      </c>
      <c r="L57" s="16" t="s">
        <v>37</v>
      </c>
      <c r="M57" s="16" t="s">
        <v>37</v>
      </c>
      <c r="N57" s="16" t="s">
        <v>37</v>
      </c>
      <c r="O57" s="16"/>
      <c r="P57" s="16"/>
      <c r="Q57" s="16"/>
      <c r="R57" s="16"/>
      <c r="S57" s="16"/>
      <c r="T57" s="16"/>
    </row>
    <row r="58" spans="1:20" s="1" customFormat="1" ht="30" hidden="1" x14ac:dyDescent="0.25">
      <c r="A58" s="3" t="s">
        <v>60</v>
      </c>
      <c r="B58" s="3" t="s">
        <v>38</v>
      </c>
      <c r="C58" s="3" t="s">
        <v>20</v>
      </c>
      <c r="D58" s="3" t="s">
        <v>2</v>
      </c>
      <c r="E58" s="3" t="s">
        <v>30</v>
      </c>
      <c r="F58" s="3" t="s">
        <v>37</v>
      </c>
      <c r="G58" s="2" t="s">
        <v>116</v>
      </c>
      <c r="H58" s="16" t="s">
        <v>38</v>
      </c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s="1" customFormat="1" ht="30" hidden="1" x14ac:dyDescent="0.25">
      <c r="A59" s="3" t="s">
        <v>60</v>
      </c>
      <c r="B59" s="3" t="s">
        <v>38</v>
      </c>
      <c r="C59" s="3" t="s">
        <v>20</v>
      </c>
      <c r="D59" s="3" t="s">
        <v>1</v>
      </c>
      <c r="E59" s="3" t="s">
        <v>30</v>
      </c>
      <c r="F59" s="3" t="s">
        <v>38</v>
      </c>
      <c r="G59" s="2" t="s">
        <v>118</v>
      </c>
      <c r="H59" s="16" t="s">
        <v>38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s="1" customFormat="1" ht="30" hidden="1" x14ac:dyDescent="0.25">
      <c r="A60" s="3" t="s">
        <v>60</v>
      </c>
      <c r="B60" s="3" t="s">
        <v>37</v>
      </c>
      <c r="C60" s="3" t="s">
        <v>19</v>
      </c>
      <c r="D60" s="3" t="s">
        <v>2</v>
      </c>
      <c r="E60" s="3" t="s">
        <v>27</v>
      </c>
      <c r="F60" s="3" t="s">
        <v>37</v>
      </c>
      <c r="G60" s="2" t="s">
        <v>119</v>
      </c>
      <c r="H60" s="16" t="s">
        <v>37</v>
      </c>
      <c r="I60" s="16" t="s">
        <v>37</v>
      </c>
      <c r="J60" s="16" t="s">
        <v>37</v>
      </c>
      <c r="K60" s="16" t="s">
        <v>37</v>
      </c>
      <c r="L60" s="16" t="s">
        <v>37</v>
      </c>
      <c r="M60" s="16" t="s">
        <v>37</v>
      </c>
      <c r="N60" s="16" t="s">
        <v>37</v>
      </c>
      <c r="O60" s="16"/>
      <c r="P60" s="16"/>
      <c r="Q60" s="16"/>
      <c r="R60" s="16"/>
      <c r="S60" s="16"/>
      <c r="T60" s="16"/>
    </row>
    <row r="61" spans="1:20" s="1" customFormat="1" ht="30" hidden="1" x14ac:dyDescent="0.25">
      <c r="A61" s="3" t="s">
        <v>60</v>
      </c>
      <c r="B61" s="3" t="s">
        <v>38</v>
      </c>
      <c r="C61" s="3" t="s">
        <v>18</v>
      </c>
      <c r="D61" s="3" t="s">
        <v>1</v>
      </c>
      <c r="E61" s="3" t="s">
        <v>30</v>
      </c>
      <c r="F61" s="3" t="s">
        <v>37</v>
      </c>
      <c r="G61" s="2" t="s">
        <v>120</v>
      </c>
      <c r="H61" s="16" t="s">
        <v>37</v>
      </c>
      <c r="I61" s="16" t="s">
        <v>37</v>
      </c>
      <c r="J61" s="16" t="s">
        <v>37</v>
      </c>
      <c r="K61" s="16" t="s">
        <v>37</v>
      </c>
      <c r="L61" s="16" t="s">
        <v>37</v>
      </c>
      <c r="M61" s="16" t="s">
        <v>37</v>
      </c>
      <c r="N61" s="16" t="s">
        <v>37</v>
      </c>
      <c r="O61" s="16"/>
      <c r="P61" s="16"/>
      <c r="Q61" s="16"/>
      <c r="R61" s="16"/>
      <c r="S61" s="16"/>
      <c r="T61" s="16"/>
    </row>
    <row r="62" spans="1:20" s="1" customFormat="1" ht="30" hidden="1" x14ac:dyDescent="0.25">
      <c r="A62" s="3" t="s">
        <v>60</v>
      </c>
      <c r="B62" s="3" t="s">
        <v>37</v>
      </c>
      <c r="C62" s="3" t="s">
        <v>20</v>
      </c>
      <c r="D62" s="3" t="s">
        <v>1</v>
      </c>
      <c r="E62" s="3" t="s">
        <v>30</v>
      </c>
      <c r="F62" s="3" t="s">
        <v>37</v>
      </c>
      <c r="G62" s="2" t="s">
        <v>122</v>
      </c>
      <c r="H62" s="16" t="s">
        <v>38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 s="1" customFormat="1" ht="30" hidden="1" x14ac:dyDescent="0.25">
      <c r="A63" s="3" t="s">
        <v>60</v>
      </c>
      <c r="B63" s="3" t="s">
        <v>38</v>
      </c>
      <c r="C63" s="3" t="s">
        <v>19</v>
      </c>
      <c r="D63" s="3" t="s">
        <v>2</v>
      </c>
      <c r="E63" s="3" t="s">
        <v>30</v>
      </c>
      <c r="F63" s="3" t="s">
        <v>38</v>
      </c>
      <c r="G63" s="2" t="s">
        <v>123</v>
      </c>
      <c r="H63" s="16" t="s">
        <v>38</v>
      </c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 s="1" customFormat="1" ht="30" hidden="1" x14ac:dyDescent="0.25">
      <c r="A64" s="3" t="s">
        <v>60</v>
      </c>
      <c r="B64" s="3" t="s">
        <v>38</v>
      </c>
      <c r="C64" s="3" t="s">
        <v>20</v>
      </c>
      <c r="D64" s="3" t="s">
        <v>2</v>
      </c>
      <c r="E64" s="3" t="s">
        <v>5</v>
      </c>
      <c r="F64" s="3" t="s">
        <v>37</v>
      </c>
      <c r="G64" s="2" t="s">
        <v>124</v>
      </c>
      <c r="H64" s="16" t="s">
        <v>37</v>
      </c>
      <c r="I64" s="16" t="s">
        <v>37</v>
      </c>
      <c r="J64" s="16" t="s">
        <v>38</v>
      </c>
      <c r="K64" s="16" t="s">
        <v>37</v>
      </c>
      <c r="L64" s="16"/>
      <c r="M64" s="16" t="s">
        <v>37</v>
      </c>
      <c r="N64" s="16" t="s">
        <v>46</v>
      </c>
      <c r="O64" s="16"/>
      <c r="P64" s="16"/>
      <c r="Q64" s="16"/>
      <c r="R64" s="16"/>
      <c r="S64" s="16"/>
      <c r="T64" s="16"/>
    </row>
    <row r="65" spans="1:20" s="1" customFormat="1" ht="30" hidden="1" x14ac:dyDescent="0.25">
      <c r="A65" s="3" t="s">
        <v>60</v>
      </c>
      <c r="B65" s="3" t="s">
        <v>38</v>
      </c>
      <c r="C65" s="3" t="s">
        <v>19</v>
      </c>
      <c r="D65" s="3" t="s">
        <v>1</v>
      </c>
      <c r="E65" s="3" t="s">
        <v>5</v>
      </c>
      <c r="F65" s="3" t="s">
        <v>37</v>
      </c>
      <c r="G65" s="2" t="s">
        <v>125</v>
      </c>
      <c r="H65" s="16" t="s">
        <v>37</v>
      </c>
      <c r="I65" s="16" t="s">
        <v>37</v>
      </c>
      <c r="J65" s="16" t="s">
        <v>37</v>
      </c>
      <c r="K65" s="16" t="s">
        <v>37</v>
      </c>
      <c r="L65" s="16" t="s">
        <v>37</v>
      </c>
      <c r="M65" s="16" t="s">
        <v>38</v>
      </c>
      <c r="N65" s="16" t="s">
        <v>37</v>
      </c>
      <c r="O65" s="16"/>
      <c r="P65" s="16"/>
      <c r="Q65" s="16"/>
      <c r="R65" s="16"/>
      <c r="S65" s="16"/>
      <c r="T65" s="16"/>
    </row>
    <row r="66" spans="1:20" s="1" customFormat="1" ht="30" hidden="1" x14ac:dyDescent="0.25">
      <c r="A66" s="3" t="s">
        <v>60</v>
      </c>
      <c r="B66" s="3" t="s">
        <v>38</v>
      </c>
      <c r="C66" s="3" t="s">
        <v>20</v>
      </c>
      <c r="D66" s="3" t="s">
        <v>1</v>
      </c>
      <c r="E66" s="3" t="s">
        <v>30</v>
      </c>
      <c r="F66" s="3" t="s">
        <v>37</v>
      </c>
      <c r="G66" s="2" t="s">
        <v>126</v>
      </c>
      <c r="H66" s="16" t="s">
        <v>38</v>
      </c>
      <c r="I66" s="16" t="s">
        <v>46</v>
      </c>
      <c r="J66" s="16" t="s">
        <v>46</v>
      </c>
      <c r="K66" s="16" t="s">
        <v>46</v>
      </c>
      <c r="L66" s="16" t="s">
        <v>46</v>
      </c>
      <c r="M66" s="16" t="s">
        <v>37</v>
      </c>
      <c r="N66" s="16" t="s">
        <v>46</v>
      </c>
      <c r="O66" s="16"/>
      <c r="P66" s="16"/>
      <c r="Q66" s="16"/>
      <c r="R66" s="16"/>
      <c r="S66" s="16"/>
      <c r="T66" s="16"/>
    </row>
    <row r="67" spans="1:20" s="1" customFormat="1" ht="30" hidden="1" x14ac:dyDescent="0.25">
      <c r="A67" s="3" t="s">
        <v>60</v>
      </c>
      <c r="B67" s="3" t="s">
        <v>38</v>
      </c>
      <c r="C67" s="3" t="s">
        <v>18</v>
      </c>
      <c r="D67" s="3" t="s">
        <v>1</v>
      </c>
      <c r="E67" s="3" t="s">
        <v>5</v>
      </c>
      <c r="F67" s="3" t="s">
        <v>37</v>
      </c>
      <c r="G67" s="2" t="s">
        <v>127</v>
      </c>
      <c r="H67" s="16" t="s">
        <v>37</v>
      </c>
      <c r="I67" s="16" t="s">
        <v>37</v>
      </c>
      <c r="J67" s="16" t="s">
        <v>37</v>
      </c>
      <c r="K67" s="16" t="s">
        <v>37</v>
      </c>
      <c r="L67" s="16" t="s">
        <v>37</v>
      </c>
      <c r="M67" s="16" t="s">
        <v>37</v>
      </c>
      <c r="N67" s="16" t="s">
        <v>37</v>
      </c>
      <c r="O67" s="16"/>
      <c r="P67" s="16"/>
      <c r="Q67" s="16"/>
      <c r="R67" s="16"/>
      <c r="S67" s="16"/>
      <c r="T67" s="16"/>
    </row>
    <row r="68" spans="1:20" s="1" customFormat="1" ht="75" hidden="1" x14ac:dyDescent="0.25">
      <c r="A68" s="3" t="s">
        <v>60</v>
      </c>
      <c r="B68" s="3" t="s">
        <v>38</v>
      </c>
      <c r="C68" s="3" t="s">
        <v>18</v>
      </c>
      <c r="D68" s="3" t="s">
        <v>1</v>
      </c>
      <c r="E68" s="3" t="s">
        <v>30</v>
      </c>
      <c r="F68" s="3" t="s">
        <v>37</v>
      </c>
      <c r="G68" s="2" t="s">
        <v>128</v>
      </c>
      <c r="H68" s="16" t="s">
        <v>37</v>
      </c>
      <c r="I68" s="16" t="s">
        <v>37</v>
      </c>
      <c r="J68" s="16" t="s">
        <v>46</v>
      </c>
      <c r="K68" s="16" t="s">
        <v>37</v>
      </c>
      <c r="L68" s="16" t="s">
        <v>46</v>
      </c>
      <c r="M68" s="16" t="s">
        <v>37</v>
      </c>
      <c r="N68" s="16" t="s">
        <v>37</v>
      </c>
      <c r="O68" s="16"/>
      <c r="P68" s="16"/>
      <c r="Q68" s="16"/>
      <c r="R68" s="16"/>
      <c r="S68" s="16"/>
      <c r="T68" s="16"/>
    </row>
    <row r="69" spans="1:20" s="1" customFormat="1" ht="45" hidden="1" x14ac:dyDescent="0.25">
      <c r="A69" s="3" t="s">
        <v>60</v>
      </c>
      <c r="B69" s="3" t="s">
        <v>38</v>
      </c>
      <c r="C69" s="3" t="s">
        <v>20</v>
      </c>
      <c r="D69" s="3" t="s">
        <v>1</v>
      </c>
      <c r="E69" s="3" t="s">
        <v>5</v>
      </c>
      <c r="F69" s="3" t="s">
        <v>37</v>
      </c>
      <c r="G69" s="2" t="s">
        <v>130</v>
      </c>
      <c r="H69" s="16" t="s">
        <v>38</v>
      </c>
      <c r="I69" s="16" t="s">
        <v>46</v>
      </c>
      <c r="J69" s="16" t="s">
        <v>46</v>
      </c>
      <c r="K69" s="16" t="s">
        <v>46</v>
      </c>
      <c r="L69" s="16" t="s">
        <v>46</v>
      </c>
      <c r="M69" s="16" t="s">
        <v>46</v>
      </c>
      <c r="N69" s="16" t="s">
        <v>46</v>
      </c>
      <c r="O69" s="16"/>
      <c r="P69" s="16"/>
      <c r="Q69" s="16"/>
      <c r="R69" s="16"/>
      <c r="S69" s="16"/>
      <c r="T69" s="16"/>
    </row>
    <row r="70" spans="1:20" s="1" customFormat="1" ht="30" hidden="1" x14ac:dyDescent="0.25">
      <c r="A70" s="3" t="s">
        <v>60</v>
      </c>
      <c r="B70" s="3" t="s">
        <v>38</v>
      </c>
      <c r="C70" s="3" t="s">
        <v>19</v>
      </c>
      <c r="D70" s="3" t="s">
        <v>1</v>
      </c>
      <c r="E70" s="3" t="s">
        <v>5</v>
      </c>
      <c r="F70" s="3" t="s">
        <v>37</v>
      </c>
      <c r="G70" s="2" t="s">
        <v>131</v>
      </c>
      <c r="H70" s="16" t="s">
        <v>38</v>
      </c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 s="1" customFormat="1" hidden="1" x14ac:dyDescent="0.25">
      <c r="A71" s="3" t="s">
        <v>60</v>
      </c>
      <c r="B71" s="3" t="s">
        <v>38</v>
      </c>
      <c r="C71" s="3" t="s">
        <v>19</v>
      </c>
      <c r="D71" s="3" t="s">
        <v>2</v>
      </c>
      <c r="E71" s="3" t="s">
        <v>30</v>
      </c>
      <c r="F71" s="3" t="s">
        <v>37</v>
      </c>
      <c r="G71" s="3"/>
      <c r="H71" s="16" t="s">
        <v>37</v>
      </c>
      <c r="I71" s="16" t="s">
        <v>37</v>
      </c>
      <c r="J71" s="16" t="s">
        <v>37</v>
      </c>
      <c r="K71" s="16" t="s">
        <v>37</v>
      </c>
      <c r="L71" s="16" t="s">
        <v>37</v>
      </c>
      <c r="M71" s="16" t="s">
        <v>37</v>
      </c>
      <c r="N71" s="16" t="s">
        <v>37</v>
      </c>
      <c r="O71" s="16"/>
      <c r="P71" s="16"/>
      <c r="Q71" s="16"/>
      <c r="R71" s="16"/>
      <c r="S71" s="16"/>
      <c r="T71" s="16"/>
    </row>
    <row r="72" spans="1:20" s="1" customFormat="1" ht="30" hidden="1" x14ac:dyDescent="0.25">
      <c r="A72" s="3" t="s">
        <v>60</v>
      </c>
      <c r="B72" s="3" t="s">
        <v>37</v>
      </c>
      <c r="C72" s="3" t="s">
        <v>18</v>
      </c>
      <c r="D72" s="3" t="s">
        <v>2</v>
      </c>
      <c r="E72" s="3" t="s">
        <v>30</v>
      </c>
      <c r="F72" s="3" t="s">
        <v>37</v>
      </c>
      <c r="G72" s="2" t="s">
        <v>133</v>
      </c>
      <c r="H72" s="16" t="s">
        <v>37</v>
      </c>
      <c r="I72" s="16" t="s">
        <v>38</v>
      </c>
      <c r="J72" s="16" t="s">
        <v>46</v>
      </c>
      <c r="K72" s="16" t="s">
        <v>37</v>
      </c>
      <c r="L72" s="16" t="s">
        <v>46</v>
      </c>
      <c r="M72" s="16" t="s">
        <v>38</v>
      </c>
      <c r="N72" s="16" t="s">
        <v>38</v>
      </c>
      <c r="O72" s="16"/>
      <c r="P72" s="16"/>
      <c r="Q72" s="16"/>
      <c r="R72" s="16"/>
      <c r="S72" s="16"/>
      <c r="T72" s="16"/>
    </row>
    <row r="73" spans="1:20" s="1" customFormat="1" ht="30" hidden="1" x14ac:dyDescent="0.25">
      <c r="A73" s="3" t="s">
        <v>60</v>
      </c>
      <c r="B73" s="3" t="s">
        <v>37</v>
      </c>
      <c r="C73" s="3" t="s">
        <v>20</v>
      </c>
      <c r="D73" s="3" t="s">
        <v>1</v>
      </c>
      <c r="E73" s="3" t="s">
        <v>5</v>
      </c>
      <c r="F73" s="3" t="s">
        <v>37</v>
      </c>
      <c r="G73" s="2" t="s">
        <v>135</v>
      </c>
      <c r="H73" s="16" t="s">
        <v>38</v>
      </c>
      <c r="I73" s="16" t="s">
        <v>38</v>
      </c>
      <c r="J73" s="16" t="s">
        <v>38</v>
      </c>
      <c r="K73" s="16" t="s">
        <v>37</v>
      </c>
      <c r="L73" s="16" t="s">
        <v>37</v>
      </c>
      <c r="M73" s="16" t="s">
        <v>37</v>
      </c>
      <c r="N73" s="16" t="s">
        <v>37</v>
      </c>
      <c r="O73" s="16"/>
      <c r="P73" s="16"/>
      <c r="Q73" s="16"/>
      <c r="R73" s="16"/>
      <c r="S73" s="16"/>
      <c r="T73" s="16"/>
    </row>
    <row r="74" spans="1:20" s="1" customFormat="1" ht="30" hidden="1" x14ac:dyDescent="0.25">
      <c r="A74" s="3" t="s">
        <v>60</v>
      </c>
      <c r="B74" s="3" t="s">
        <v>37</v>
      </c>
      <c r="C74" s="3" t="s">
        <v>21</v>
      </c>
      <c r="D74" s="3" t="s">
        <v>1</v>
      </c>
      <c r="E74" s="3" t="s">
        <v>30</v>
      </c>
      <c r="F74" s="3" t="s">
        <v>37</v>
      </c>
      <c r="G74" s="2" t="s">
        <v>136</v>
      </c>
      <c r="H74" s="16" t="s">
        <v>37</v>
      </c>
      <c r="I74" s="16" t="s">
        <v>37</v>
      </c>
      <c r="J74" s="16" t="s">
        <v>46</v>
      </c>
      <c r="K74" s="16" t="s">
        <v>37</v>
      </c>
      <c r="L74" s="16" t="s">
        <v>46</v>
      </c>
      <c r="M74" s="16" t="s">
        <v>37</v>
      </c>
      <c r="N74" s="16" t="s">
        <v>37</v>
      </c>
      <c r="O74" s="16"/>
      <c r="P74" s="16"/>
      <c r="Q74" s="16"/>
      <c r="R74" s="16"/>
      <c r="S74" s="16"/>
      <c r="T74" s="16"/>
    </row>
    <row r="75" spans="1:20" s="1" customFormat="1" ht="30" hidden="1" x14ac:dyDescent="0.25">
      <c r="A75" s="3" t="s">
        <v>60</v>
      </c>
      <c r="B75" s="3" t="s">
        <v>37</v>
      </c>
      <c r="C75" s="3" t="s">
        <v>20</v>
      </c>
      <c r="D75" s="3" t="s">
        <v>1</v>
      </c>
      <c r="E75" s="3" t="s">
        <v>26</v>
      </c>
      <c r="F75" s="3" t="s">
        <v>37</v>
      </c>
      <c r="G75" s="2" t="s">
        <v>137</v>
      </c>
      <c r="H75" s="16" t="s">
        <v>38</v>
      </c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0" s="1" customFormat="1" hidden="1" x14ac:dyDescent="0.25">
      <c r="A76" s="3" t="s">
        <v>60</v>
      </c>
      <c r="B76" s="3" t="s">
        <v>38</v>
      </c>
      <c r="C76" s="3" t="s">
        <v>21</v>
      </c>
      <c r="D76" s="3" t="s">
        <v>2</v>
      </c>
      <c r="E76" s="3" t="s">
        <v>30</v>
      </c>
      <c r="F76" s="3" t="s">
        <v>37</v>
      </c>
      <c r="G76" s="3"/>
      <c r="H76" s="16" t="s">
        <v>37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 s="1" customFormat="1" hidden="1" x14ac:dyDescent="0.25">
      <c r="A77" s="3" t="s">
        <v>60</v>
      </c>
      <c r="B77" s="3" t="s">
        <v>38</v>
      </c>
      <c r="C77" s="3" t="s">
        <v>18</v>
      </c>
      <c r="D77" s="3" t="s">
        <v>1</v>
      </c>
      <c r="E77" s="3" t="s">
        <v>30</v>
      </c>
      <c r="F77" s="3" t="s">
        <v>37</v>
      </c>
      <c r="G77" s="3" t="s">
        <v>138</v>
      </c>
      <c r="H77" s="16" t="s">
        <v>38</v>
      </c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1:20" s="1" customFormat="1" ht="30" hidden="1" x14ac:dyDescent="0.25">
      <c r="A78" s="3" t="s">
        <v>60</v>
      </c>
      <c r="B78" s="3" t="s">
        <v>38</v>
      </c>
      <c r="C78" s="3" t="s">
        <v>20</v>
      </c>
      <c r="D78" s="3" t="s">
        <v>2</v>
      </c>
      <c r="E78" s="3" t="s">
        <v>29</v>
      </c>
      <c r="F78" s="3" t="s">
        <v>37</v>
      </c>
      <c r="G78" s="2" t="s">
        <v>139</v>
      </c>
      <c r="H78" s="16" t="s">
        <v>37</v>
      </c>
      <c r="I78" s="16" t="s">
        <v>37</v>
      </c>
      <c r="J78" s="16" t="s">
        <v>37</v>
      </c>
      <c r="K78" s="16" t="s">
        <v>37</v>
      </c>
      <c r="L78" s="16" t="s">
        <v>37</v>
      </c>
      <c r="M78" s="16" t="s">
        <v>37</v>
      </c>
      <c r="N78" s="16" t="s">
        <v>37</v>
      </c>
      <c r="O78" s="16"/>
      <c r="P78" s="16"/>
      <c r="Q78" s="16"/>
      <c r="R78" s="16"/>
      <c r="S78" s="16"/>
      <c r="T78" s="16"/>
    </row>
    <row r="79" spans="1:20" s="1" customFormat="1" ht="30" hidden="1" x14ac:dyDescent="0.25">
      <c r="A79" s="3" t="s">
        <v>60</v>
      </c>
      <c r="B79" s="3" t="s">
        <v>38</v>
      </c>
      <c r="C79" s="3" t="s">
        <v>20</v>
      </c>
      <c r="D79" s="3" t="s">
        <v>2</v>
      </c>
      <c r="E79" s="3" t="s">
        <v>30</v>
      </c>
      <c r="F79" s="3" t="s">
        <v>37</v>
      </c>
      <c r="G79" s="2" t="s">
        <v>140</v>
      </c>
      <c r="H79" s="16" t="s">
        <v>37</v>
      </c>
      <c r="I79" s="16" t="s">
        <v>37</v>
      </c>
      <c r="J79" s="16" t="s">
        <v>37</v>
      </c>
      <c r="K79" s="16" t="s">
        <v>37</v>
      </c>
      <c r="L79" s="16" t="s">
        <v>37</v>
      </c>
      <c r="M79" s="16" t="s">
        <v>37</v>
      </c>
      <c r="N79" s="16" t="s">
        <v>37</v>
      </c>
      <c r="O79" s="16"/>
      <c r="P79" s="16"/>
      <c r="Q79" s="16"/>
      <c r="R79" s="16"/>
      <c r="S79" s="16"/>
      <c r="T79" s="16"/>
    </row>
    <row r="80" spans="1:20" s="1" customFormat="1" ht="30" hidden="1" x14ac:dyDescent="0.25">
      <c r="A80" s="3" t="s">
        <v>60</v>
      </c>
      <c r="B80" s="3" t="s">
        <v>37</v>
      </c>
      <c r="C80" s="3" t="s">
        <v>20</v>
      </c>
      <c r="D80" s="3" t="s">
        <v>0</v>
      </c>
      <c r="E80" s="3" t="s">
        <v>5</v>
      </c>
      <c r="F80" s="3" t="s">
        <v>37</v>
      </c>
      <c r="G80" s="2" t="s">
        <v>141</v>
      </c>
      <c r="H80" s="16" t="s">
        <v>38</v>
      </c>
      <c r="I80" s="16" t="s">
        <v>46</v>
      </c>
      <c r="J80" s="16" t="s">
        <v>46</v>
      </c>
      <c r="K80" s="16" t="s">
        <v>37</v>
      </c>
      <c r="L80" s="16" t="s">
        <v>37</v>
      </c>
      <c r="M80" s="16" t="s">
        <v>46</v>
      </c>
      <c r="N80" s="16" t="s">
        <v>46</v>
      </c>
      <c r="O80" s="16"/>
      <c r="P80" s="16"/>
      <c r="Q80" s="16"/>
      <c r="R80" s="16"/>
      <c r="S80" s="16"/>
      <c r="T80" s="16"/>
    </row>
    <row r="81" spans="1:20" s="1" customFormat="1" ht="45" hidden="1" x14ac:dyDescent="0.25">
      <c r="A81" s="3" t="s">
        <v>60</v>
      </c>
      <c r="B81" s="3" t="s">
        <v>38</v>
      </c>
      <c r="C81" s="3" t="s">
        <v>18</v>
      </c>
      <c r="D81" s="3" t="s">
        <v>2</v>
      </c>
      <c r="E81" s="3" t="s">
        <v>30</v>
      </c>
      <c r="F81" s="3" t="s">
        <v>38</v>
      </c>
      <c r="G81" s="2" t="s">
        <v>142</v>
      </c>
      <c r="H81" s="16" t="s">
        <v>38</v>
      </c>
      <c r="I81" s="16" t="s">
        <v>46</v>
      </c>
      <c r="J81" s="16" t="s">
        <v>37</v>
      </c>
      <c r="K81" s="16" t="s">
        <v>37</v>
      </c>
      <c r="L81" s="16" t="s">
        <v>37</v>
      </c>
      <c r="M81" s="16" t="s">
        <v>37</v>
      </c>
      <c r="N81" s="16" t="s">
        <v>37</v>
      </c>
      <c r="O81" s="16"/>
      <c r="P81" s="16"/>
      <c r="Q81" s="16"/>
      <c r="R81" s="16"/>
      <c r="S81" s="16"/>
      <c r="T81" s="16"/>
    </row>
    <row r="82" spans="1:20" s="1" customFormat="1" hidden="1" x14ac:dyDescent="0.25">
      <c r="A82" s="3" t="s">
        <v>60</v>
      </c>
      <c r="B82" s="3" t="s">
        <v>38</v>
      </c>
      <c r="C82" s="3" t="s">
        <v>20</v>
      </c>
      <c r="D82" s="3" t="s">
        <v>2</v>
      </c>
      <c r="E82" s="3" t="s">
        <v>29</v>
      </c>
      <c r="F82" s="3" t="s">
        <v>37</v>
      </c>
      <c r="G82" s="3"/>
      <c r="H82" s="16" t="s">
        <v>37</v>
      </c>
      <c r="I82" s="16" t="s">
        <v>37</v>
      </c>
      <c r="J82" s="16" t="s">
        <v>37</v>
      </c>
      <c r="K82" s="16" t="s">
        <v>37</v>
      </c>
      <c r="L82" s="16" t="s">
        <v>37</v>
      </c>
      <c r="M82" s="16" t="s">
        <v>37</v>
      </c>
      <c r="N82" s="16" t="s">
        <v>37</v>
      </c>
      <c r="O82" s="16"/>
      <c r="P82" s="16"/>
      <c r="Q82" s="16"/>
      <c r="R82" s="16"/>
      <c r="S82" s="16"/>
      <c r="T82" s="16"/>
    </row>
    <row r="83" spans="1:20" s="1" customFormat="1" ht="45" hidden="1" x14ac:dyDescent="0.25">
      <c r="A83" s="3" t="s">
        <v>60</v>
      </c>
      <c r="B83" s="3" t="s">
        <v>38</v>
      </c>
      <c r="C83" s="3" t="s">
        <v>19</v>
      </c>
      <c r="D83" s="3" t="s">
        <v>1</v>
      </c>
      <c r="E83" s="3" t="s">
        <v>30</v>
      </c>
      <c r="F83" s="3" t="s">
        <v>37</v>
      </c>
      <c r="G83" s="2" t="s">
        <v>143</v>
      </c>
      <c r="H83" s="16" t="s">
        <v>37</v>
      </c>
      <c r="I83" s="16" t="s">
        <v>37</v>
      </c>
      <c r="J83" s="16" t="s">
        <v>46</v>
      </c>
      <c r="K83" s="16" t="s">
        <v>37</v>
      </c>
      <c r="L83" s="16" t="s">
        <v>46</v>
      </c>
      <c r="M83" s="16" t="s">
        <v>46</v>
      </c>
      <c r="N83" s="16" t="s">
        <v>37</v>
      </c>
      <c r="O83" s="16"/>
      <c r="P83" s="16"/>
      <c r="Q83" s="16"/>
      <c r="R83" s="16"/>
      <c r="S83" s="16"/>
      <c r="T83" s="16"/>
    </row>
    <row r="84" spans="1:20" s="1" customFormat="1" ht="30" hidden="1" x14ac:dyDescent="0.25">
      <c r="A84" s="3" t="s">
        <v>60</v>
      </c>
      <c r="B84" s="3" t="s">
        <v>38</v>
      </c>
      <c r="C84" s="3" t="s">
        <v>20</v>
      </c>
      <c r="D84" s="3" t="s">
        <v>2</v>
      </c>
      <c r="E84" s="3" t="s">
        <v>5</v>
      </c>
      <c r="F84" s="3" t="s">
        <v>37</v>
      </c>
      <c r="G84" s="2" t="s">
        <v>144</v>
      </c>
      <c r="H84" s="16" t="s">
        <v>37</v>
      </c>
      <c r="I84" s="16" t="s">
        <v>46</v>
      </c>
      <c r="J84" s="16" t="s">
        <v>37</v>
      </c>
      <c r="K84" s="16" t="s">
        <v>37</v>
      </c>
      <c r="L84" s="16" t="s">
        <v>37</v>
      </c>
      <c r="M84" s="16" t="s">
        <v>46</v>
      </c>
      <c r="N84" s="16" t="s">
        <v>37</v>
      </c>
      <c r="O84" s="16"/>
      <c r="P84" s="16"/>
      <c r="Q84" s="16"/>
      <c r="R84" s="16"/>
      <c r="S84" s="16"/>
      <c r="T84" s="16"/>
    </row>
    <row r="85" spans="1:20" s="1" customFormat="1" ht="30" hidden="1" x14ac:dyDescent="0.25">
      <c r="A85" s="3" t="s">
        <v>60</v>
      </c>
      <c r="B85" s="3" t="s">
        <v>37</v>
      </c>
      <c r="C85" s="3" t="s">
        <v>21</v>
      </c>
      <c r="D85" s="3" t="s">
        <v>1</v>
      </c>
      <c r="E85" s="3" t="s">
        <v>5</v>
      </c>
      <c r="F85" s="3" t="s">
        <v>37</v>
      </c>
      <c r="G85" s="2" t="s">
        <v>145</v>
      </c>
      <c r="H85" s="16" t="s">
        <v>37</v>
      </c>
      <c r="I85" s="16" t="s">
        <v>37</v>
      </c>
      <c r="J85" s="16" t="s">
        <v>37</v>
      </c>
      <c r="K85" s="16" t="s">
        <v>37</v>
      </c>
      <c r="L85" s="16" t="s">
        <v>46</v>
      </c>
      <c r="M85" s="16" t="s">
        <v>46</v>
      </c>
      <c r="N85" s="16" t="s">
        <v>37</v>
      </c>
      <c r="O85" s="16"/>
      <c r="P85" s="16"/>
      <c r="Q85" s="16"/>
      <c r="R85" s="16"/>
      <c r="S85" s="16"/>
      <c r="T85" s="16"/>
    </row>
    <row r="86" spans="1:20" s="1" customFormat="1" ht="30" hidden="1" x14ac:dyDescent="0.25">
      <c r="A86" s="3" t="s">
        <v>60</v>
      </c>
      <c r="B86" s="3" t="s">
        <v>38</v>
      </c>
      <c r="C86" s="3" t="s">
        <v>20</v>
      </c>
      <c r="D86" s="3" t="s">
        <v>2</v>
      </c>
      <c r="E86" s="3" t="s">
        <v>5</v>
      </c>
      <c r="F86" s="3" t="s">
        <v>37</v>
      </c>
      <c r="G86" s="2" t="s">
        <v>146</v>
      </c>
      <c r="H86" s="16" t="s">
        <v>37</v>
      </c>
      <c r="I86" s="16" t="s">
        <v>37</v>
      </c>
      <c r="J86" s="16" t="s">
        <v>37</v>
      </c>
      <c r="K86" s="16" t="s">
        <v>37</v>
      </c>
      <c r="L86" s="16" t="s">
        <v>37</v>
      </c>
      <c r="M86" s="16" t="s">
        <v>37</v>
      </c>
      <c r="N86" s="16" t="s">
        <v>37</v>
      </c>
      <c r="O86" s="16"/>
      <c r="P86" s="16"/>
      <c r="Q86" s="16"/>
      <c r="R86" s="16"/>
      <c r="S86" s="16"/>
      <c r="T86" s="16"/>
    </row>
    <row r="87" spans="1:20" s="1" customFormat="1" ht="30" hidden="1" x14ac:dyDescent="0.25">
      <c r="A87" s="3" t="s">
        <v>60</v>
      </c>
      <c r="B87" s="3" t="s">
        <v>38</v>
      </c>
      <c r="C87" s="3" t="s">
        <v>19</v>
      </c>
      <c r="D87" s="3" t="s">
        <v>1</v>
      </c>
      <c r="E87" s="3" t="s">
        <v>5</v>
      </c>
      <c r="F87" s="3" t="s">
        <v>37</v>
      </c>
      <c r="G87" s="2" t="s">
        <v>147</v>
      </c>
      <c r="H87" s="16" t="s">
        <v>37</v>
      </c>
      <c r="I87" s="16" t="s">
        <v>37</v>
      </c>
      <c r="J87" s="16" t="s">
        <v>37</v>
      </c>
      <c r="K87" s="16" t="s">
        <v>37</v>
      </c>
      <c r="L87" s="16" t="s">
        <v>46</v>
      </c>
      <c r="M87" s="16" t="s">
        <v>46</v>
      </c>
      <c r="N87" s="16" t="s">
        <v>37</v>
      </c>
      <c r="O87" s="16"/>
      <c r="P87" s="16"/>
      <c r="Q87" s="16"/>
      <c r="R87" s="16"/>
      <c r="S87" s="16"/>
      <c r="T87" s="16"/>
    </row>
    <row r="88" spans="1:20" s="1" customFormat="1" ht="30" hidden="1" x14ac:dyDescent="0.25">
      <c r="A88" s="3" t="s">
        <v>60</v>
      </c>
      <c r="B88" s="3" t="s">
        <v>38</v>
      </c>
      <c r="C88" s="3" t="s">
        <v>18</v>
      </c>
      <c r="D88" s="3" t="s">
        <v>1</v>
      </c>
      <c r="E88" s="3" t="s">
        <v>30</v>
      </c>
      <c r="F88" s="3" t="s">
        <v>37</v>
      </c>
      <c r="G88" s="2" t="s">
        <v>148</v>
      </c>
      <c r="H88" s="16" t="s">
        <v>38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1:20" s="1" customFormat="1" hidden="1" x14ac:dyDescent="0.25">
      <c r="A89" s="3" t="s">
        <v>60</v>
      </c>
      <c r="B89" s="3" t="s">
        <v>38</v>
      </c>
      <c r="C89" s="3" t="s">
        <v>20</v>
      </c>
      <c r="D89" s="3" t="s">
        <v>2</v>
      </c>
      <c r="E89" s="3" t="s">
        <v>5</v>
      </c>
      <c r="F89" s="3" t="s">
        <v>38</v>
      </c>
      <c r="G89" s="3"/>
      <c r="H89" s="16" t="s">
        <v>37</v>
      </c>
      <c r="I89" s="16" t="s">
        <v>46</v>
      </c>
      <c r="J89" s="16" t="s">
        <v>46</v>
      </c>
      <c r="K89" s="16" t="s">
        <v>46</v>
      </c>
      <c r="L89" s="16" t="s">
        <v>46</v>
      </c>
      <c r="M89" s="16" t="s">
        <v>46</v>
      </c>
      <c r="N89" s="16" t="s">
        <v>46</v>
      </c>
      <c r="O89" s="16"/>
      <c r="P89" s="16"/>
      <c r="Q89" s="16"/>
      <c r="R89" s="16"/>
      <c r="S89" s="16"/>
      <c r="T89" s="16"/>
    </row>
    <row r="90" spans="1:20" s="1" customFormat="1" ht="30" hidden="1" x14ac:dyDescent="0.25">
      <c r="A90" s="3" t="s">
        <v>60</v>
      </c>
      <c r="B90" s="3" t="s">
        <v>37</v>
      </c>
      <c r="C90" s="3" t="s">
        <v>18</v>
      </c>
      <c r="D90" s="3" t="s">
        <v>2</v>
      </c>
      <c r="E90" s="3" t="s">
        <v>5</v>
      </c>
      <c r="F90" s="3" t="s">
        <v>37</v>
      </c>
      <c r="G90" s="2" t="s">
        <v>149</v>
      </c>
      <c r="H90" s="16" t="s">
        <v>37</v>
      </c>
      <c r="I90" s="16" t="s">
        <v>46</v>
      </c>
      <c r="J90" s="16" t="s">
        <v>37</v>
      </c>
      <c r="K90" s="16" t="s">
        <v>46</v>
      </c>
      <c r="L90" s="16" t="s">
        <v>46</v>
      </c>
      <c r="M90" s="16" t="s">
        <v>37</v>
      </c>
      <c r="N90" s="16" t="s">
        <v>37</v>
      </c>
      <c r="O90" s="16"/>
      <c r="P90" s="16"/>
      <c r="Q90" s="16"/>
      <c r="R90" s="16"/>
      <c r="S90" s="16"/>
      <c r="T90" s="16"/>
    </row>
    <row r="91" spans="1:20" s="1" customFormat="1" ht="30" hidden="1" x14ac:dyDescent="0.25">
      <c r="A91" s="3" t="s">
        <v>60</v>
      </c>
      <c r="B91" s="3" t="s">
        <v>38</v>
      </c>
      <c r="C91" s="3" t="s">
        <v>21</v>
      </c>
      <c r="D91" s="3" t="s">
        <v>2</v>
      </c>
      <c r="E91" s="3" t="s">
        <v>30</v>
      </c>
      <c r="F91" s="3" t="s">
        <v>37</v>
      </c>
      <c r="G91" s="2" t="s">
        <v>150</v>
      </c>
      <c r="H91" s="16" t="s">
        <v>37</v>
      </c>
      <c r="I91" s="16" t="s">
        <v>37</v>
      </c>
      <c r="J91" s="16" t="s">
        <v>46</v>
      </c>
      <c r="K91" s="16" t="s">
        <v>37</v>
      </c>
      <c r="L91" s="16" t="s">
        <v>46</v>
      </c>
      <c r="M91" s="16" t="s">
        <v>37</v>
      </c>
      <c r="N91" s="16" t="s">
        <v>37</v>
      </c>
      <c r="O91" s="16"/>
      <c r="P91" s="16"/>
      <c r="Q91" s="16"/>
      <c r="R91" s="16"/>
      <c r="S91" s="16"/>
      <c r="T91" s="16"/>
    </row>
    <row r="92" spans="1:20" s="1" customFormat="1" ht="45" hidden="1" x14ac:dyDescent="0.25">
      <c r="A92" s="3" t="s">
        <v>60</v>
      </c>
      <c r="B92" s="3" t="s">
        <v>37</v>
      </c>
      <c r="C92" s="3" t="s">
        <v>19</v>
      </c>
      <c r="D92" s="3" t="s">
        <v>2</v>
      </c>
      <c r="E92" s="3" t="s">
        <v>30</v>
      </c>
      <c r="F92" s="3" t="s">
        <v>37</v>
      </c>
      <c r="G92" s="2" t="s">
        <v>151</v>
      </c>
      <c r="H92" s="16" t="s">
        <v>37</v>
      </c>
      <c r="I92" s="16" t="s">
        <v>37</v>
      </c>
      <c r="J92" s="16" t="s">
        <v>37</v>
      </c>
      <c r="K92" s="16" t="s">
        <v>37</v>
      </c>
      <c r="L92" s="16" t="s">
        <v>37</v>
      </c>
      <c r="M92" s="16" t="s">
        <v>37</v>
      </c>
      <c r="N92" s="16" t="s">
        <v>46</v>
      </c>
      <c r="O92" s="16"/>
      <c r="P92" s="16"/>
      <c r="Q92" s="16"/>
      <c r="R92" s="16"/>
      <c r="S92" s="16"/>
      <c r="T92" s="16"/>
    </row>
    <row r="93" spans="1:20" s="1" customFormat="1" ht="30" hidden="1" x14ac:dyDescent="0.25">
      <c r="A93" s="3" t="s">
        <v>60</v>
      </c>
      <c r="B93" s="3" t="s">
        <v>38</v>
      </c>
      <c r="C93" s="3" t="s">
        <v>18</v>
      </c>
      <c r="D93" s="3" t="s">
        <v>2</v>
      </c>
      <c r="E93" s="3" t="s">
        <v>30</v>
      </c>
      <c r="F93" s="3" t="s">
        <v>37</v>
      </c>
      <c r="G93" s="2" t="s">
        <v>152</v>
      </c>
      <c r="H93" s="16" t="s">
        <v>38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 s="1" customFormat="1" ht="30" hidden="1" x14ac:dyDescent="0.25">
      <c r="A94" s="3" t="s">
        <v>60</v>
      </c>
      <c r="B94" s="3" t="s">
        <v>38</v>
      </c>
      <c r="C94" s="3" t="s">
        <v>18</v>
      </c>
      <c r="D94" s="3" t="s">
        <v>1</v>
      </c>
      <c r="E94" s="3" t="s">
        <v>30</v>
      </c>
      <c r="F94" s="3" t="s">
        <v>37</v>
      </c>
      <c r="G94" s="2" t="s">
        <v>156</v>
      </c>
      <c r="H94" s="16" t="s">
        <v>37</v>
      </c>
      <c r="I94" s="16" t="s">
        <v>37</v>
      </c>
      <c r="J94" s="16" t="s">
        <v>37</v>
      </c>
      <c r="K94" s="16" t="s">
        <v>37</v>
      </c>
      <c r="L94" s="16" t="s">
        <v>37</v>
      </c>
      <c r="M94" s="16" t="s">
        <v>37</v>
      </c>
      <c r="N94" s="16" t="s">
        <v>37</v>
      </c>
      <c r="O94" s="16"/>
      <c r="P94" s="16"/>
      <c r="Q94" s="16"/>
      <c r="R94" s="16"/>
      <c r="S94" s="16"/>
      <c r="T94" s="16"/>
    </row>
    <row r="95" spans="1:20" s="1" customFormat="1" ht="30" hidden="1" x14ac:dyDescent="0.25">
      <c r="A95" s="3" t="s">
        <v>60</v>
      </c>
      <c r="B95" s="3" t="s">
        <v>37</v>
      </c>
      <c r="C95" s="3" t="s">
        <v>19</v>
      </c>
      <c r="D95" s="3" t="s">
        <v>1</v>
      </c>
      <c r="E95" s="3" t="s">
        <v>29</v>
      </c>
      <c r="F95" s="3" t="s">
        <v>38</v>
      </c>
      <c r="G95" s="2" t="s">
        <v>157</v>
      </c>
      <c r="H95" s="16" t="s">
        <v>38</v>
      </c>
      <c r="I95" s="16" t="s">
        <v>37</v>
      </c>
      <c r="J95" s="16" t="s">
        <v>37</v>
      </c>
      <c r="K95" s="16" t="s">
        <v>37</v>
      </c>
      <c r="L95" s="16" t="s">
        <v>37</v>
      </c>
      <c r="M95" s="16" t="s">
        <v>37</v>
      </c>
      <c r="N95" s="16" t="s">
        <v>46</v>
      </c>
      <c r="O95" s="16"/>
      <c r="P95" s="16"/>
      <c r="Q95" s="16"/>
      <c r="R95" s="16"/>
      <c r="S95" s="16"/>
      <c r="T95" s="16"/>
    </row>
    <row r="96" spans="1:20" s="1" customFormat="1" ht="30" hidden="1" x14ac:dyDescent="0.25">
      <c r="A96" s="3" t="s">
        <v>60</v>
      </c>
      <c r="B96" s="3" t="s">
        <v>38</v>
      </c>
      <c r="C96" s="3" t="s">
        <v>18</v>
      </c>
      <c r="D96" s="3" t="s">
        <v>2</v>
      </c>
      <c r="E96" s="3" t="s">
        <v>30</v>
      </c>
      <c r="F96" s="3" t="s">
        <v>37</v>
      </c>
      <c r="G96" s="2" t="s">
        <v>158</v>
      </c>
      <c r="H96" s="16" t="s">
        <v>38</v>
      </c>
      <c r="I96" s="16" t="s">
        <v>37</v>
      </c>
      <c r="J96" s="16" t="s">
        <v>37</v>
      </c>
      <c r="K96" s="16" t="s">
        <v>37</v>
      </c>
      <c r="L96" s="16" t="s">
        <v>37</v>
      </c>
      <c r="M96" s="16" t="s">
        <v>37</v>
      </c>
      <c r="N96" s="16" t="s">
        <v>37</v>
      </c>
      <c r="O96" s="16"/>
      <c r="P96" s="16"/>
      <c r="Q96" s="16"/>
      <c r="R96" s="16"/>
      <c r="S96" s="16"/>
      <c r="T96" s="16"/>
    </row>
    <row r="97" spans="1:20" s="1" customFormat="1" ht="30" hidden="1" x14ac:dyDescent="0.25">
      <c r="A97" s="3" t="s">
        <v>60</v>
      </c>
      <c r="B97" s="3" t="s">
        <v>37</v>
      </c>
      <c r="C97" s="3" t="s">
        <v>19</v>
      </c>
      <c r="D97" s="3" t="s">
        <v>1</v>
      </c>
      <c r="E97" s="3" t="s">
        <v>30</v>
      </c>
      <c r="F97" s="3" t="s">
        <v>37</v>
      </c>
      <c r="G97" s="2" t="s">
        <v>159</v>
      </c>
      <c r="H97" s="16" t="s">
        <v>37</v>
      </c>
      <c r="I97" s="16" t="s">
        <v>37</v>
      </c>
      <c r="J97" s="16" t="s">
        <v>37</v>
      </c>
      <c r="K97" s="16" t="s">
        <v>37</v>
      </c>
      <c r="L97" s="16" t="s">
        <v>37</v>
      </c>
      <c r="M97" s="16" t="s">
        <v>37</v>
      </c>
      <c r="N97" s="16" t="s">
        <v>37</v>
      </c>
      <c r="O97" s="16"/>
      <c r="P97" s="16"/>
      <c r="Q97" s="16"/>
      <c r="R97" s="16"/>
      <c r="S97" s="16"/>
      <c r="T97" s="16"/>
    </row>
    <row r="98" spans="1:20" s="1" customFormat="1" ht="30" hidden="1" x14ac:dyDescent="0.25">
      <c r="A98" s="3" t="s">
        <v>60</v>
      </c>
      <c r="B98" s="3" t="s">
        <v>37</v>
      </c>
      <c r="C98" s="3" t="s">
        <v>20</v>
      </c>
      <c r="D98" s="3" t="s">
        <v>1</v>
      </c>
      <c r="E98" s="3" t="s">
        <v>5</v>
      </c>
      <c r="F98" s="3" t="s">
        <v>37</v>
      </c>
      <c r="G98" s="2" t="s">
        <v>160</v>
      </c>
      <c r="H98" s="16" t="s">
        <v>37</v>
      </c>
      <c r="I98" s="16" t="s">
        <v>46</v>
      </c>
      <c r="J98" s="16" t="s">
        <v>37</v>
      </c>
      <c r="K98" s="16" t="s">
        <v>37</v>
      </c>
      <c r="L98" s="16" t="s">
        <v>37</v>
      </c>
      <c r="M98" s="16" t="s">
        <v>37</v>
      </c>
      <c r="N98" s="16" t="s">
        <v>46</v>
      </c>
      <c r="O98" s="16"/>
      <c r="P98" s="16"/>
      <c r="Q98" s="16"/>
      <c r="R98" s="16"/>
      <c r="S98" s="16"/>
      <c r="T98" s="16"/>
    </row>
    <row r="99" spans="1:20" s="1" customFormat="1" ht="30" hidden="1" x14ac:dyDescent="0.25">
      <c r="A99" s="3" t="s">
        <v>60</v>
      </c>
      <c r="B99" s="3" t="s">
        <v>38</v>
      </c>
      <c r="C99" s="3" t="s">
        <v>20</v>
      </c>
      <c r="D99" s="3" t="s">
        <v>2</v>
      </c>
      <c r="E99" s="3" t="s">
        <v>30</v>
      </c>
      <c r="F99" s="3" t="s">
        <v>38</v>
      </c>
      <c r="G99" s="2" t="s">
        <v>161</v>
      </c>
      <c r="H99" s="16" t="s">
        <v>38</v>
      </c>
      <c r="I99" s="16" t="s">
        <v>46</v>
      </c>
      <c r="J99" s="16" t="s">
        <v>46</v>
      </c>
      <c r="K99" s="16" t="s">
        <v>46</v>
      </c>
      <c r="L99" s="16" t="s">
        <v>46</v>
      </c>
      <c r="M99" s="16" t="s">
        <v>46</v>
      </c>
      <c r="N99" s="16" t="s">
        <v>46</v>
      </c>
      <c r="O99" s="16"/>
      <c r="P99" s="16"/>
      <c r="Q99" s="16"/>
      <c r="R99" s="16"/>
      <c r="S99" s="16"/>
      <c r="T99" s="16"/>
    </row>
    <row r="100" spans="1:20" s="1" customFormat="1" ht="30" hidden="1" x14ac:dyDescent="0.25">
      <c r="A100" s="3" t="s">
        <v>60</v>
      </c>
      <c r="B100" s="3" t="s">
        <v>38</v>
      </c>
      <c r="C100" s="3" t="s">
        <v>18</v>
      </c>
      <c r="D100" s="3" t="s">
        <v>1</v>
      </c>
      <c r="E100" s="3" t="s">
        <v>30</v>
      </c>
      <c r="F100" s="3" t="s">
        <v>37</v>
      </c>
      <c r="G100" s="2" t="s">
        <v>162</v>
      </c>
      <c r="H100" s="16" t="s">
        <v>38</v>
      </c>
      <c r="I100" s="16" t="s">
        <v>46</v>
      </c>
      <c r="J100" s="16" t="s">
        <v>37</v>
      </c>
      <c r="K100" s="16" t="s">
        <v>37</v>
      </c>
      <c r="L100" s="16" t="s">
        <v>46</v>
      </c>
      <c r="M100" s="16" t="s">
        <v>37</v>
      </c>
      <c r="N100" s="16" t="s">
        <v>46</v>
      </c>
      <c r="O100" s="16"/>
      <c r="P100" s="16"/>
      <c r="Q100" s="16"/>
      <c r="R100" s="16"/>
      <c r="S100" s="16"/>
      <c r="T100" s="16"/>
    </row>
    <row r="101" spans="1:20" s="1" customFormat="1" hidden="1" x14ac:dyDescent="0.25">
      <c r="A101" s="3" t="s">
        <v>60</v>
      </c>
      <c r="B101" s="3" t="s">
        <v>38</v>
      </c>
      <c r="C101" s="3" t="s">
        <v>20</v>
      </c>
      <c r="D101" s="3" t="s">
        <v>1</v>
      </c>
      <c r="E101" s="3" t="s">
        <v>26</v>
      </c>
      <c r="F101" s="3" t="s">
        <v>37</v>
      </c>
      <c r="G101" s="3"/>
      <c r="H101" s="16" t="s">
        <v>38</v>
      </c>
      <c r="I101" s="16" t="s">
        <v>37</v>
      </c>
      <c r="J101" s="16" t="s">
        <v>37</v>
      </c>
      <c r="K101" s="16" t="s">
        <v>37</v>
      </c>
      <c r="L101" s="16" t="s">
        <v>37</v>
      </c>
      <c r="M101" s="16" t="s">
        <v>37</v>
      </c>
      <c r="N101" s="16" t="s">
        <v>37</v>
      </c>
      <c r="O101" s="16"/>
      <c r="P101" s="16"/>
      <c r="Q101" s="16"/>
      <c r="R101" s="16"/>
      <c r="S101" s="16"/>
      <c r="T101" s="16"/>
    </row>
    <row r="102" spans="1:20" s="1" customFormat="1" ht="30" hidden="1" x14ac:dyDescent="0.25">
      <c r="A102" s="3" t="s">
        <v>60</v>
      </c>
      <c r="B102" s="3" t="s">
        <v>38</v>
      </c>
      <c r="C102" s="3" t="s">
        <v>17</v>
      </c>
      <c r="D102" s="3" t="s">
        <v>0</v>
      </c>
      <c r="E102" s="3" t="s">
        <v>30</v>
      </c>
      <c r="F102" s="3" t="s">
        <v>37</v>
      </c>
      <c r="G102" s="2" t="s">
        <v>163</v>
      </c>
      <c r="H102" s="16" t="s">
        <v>37</v>
      </c>
      <c r="I102" s="16" t="s">
        <v>37</v>
      </c>
      <c r="J102" s="16" t="s">
        <v>37</v>
      </c>
      <c r="K102" s="16" t="s">
        <v>37</v>
      </c>
      <c r="L102" s="16" t="s">
        <v>46</v>
      </c>
      <c r="M102" s="16" t="s">
        <v>46</v>
      </c>
      <c r="N102" s="16" t="s">
        <v>37</v>
      </c>
      <c r="O102" s="16"/>
      <c r="P102" s="16"/>
      <c r="Q102" s="16"/>
      <c r="R102" s="16"/>
      <c r="S102" s="16"/>
      <c r="T102" s="16"/>
    </row>
    <row r="103" spans="1:20" s="1" customFormat="1" hidden="1" x14ac:dyDescent="0.25">
      <c r="A103" s="3" t="s">
        <v>60</v>
      </c>
      <c r="B103" s="3" t="s">
        <v>38</v>
      </c>
      <c r="C103" s="3" t="s">
        <v>20</v>
      </c>
      <c r="D103" s="3" t="s">
        <v>1</v>
      </c>
      <c r="E103" s="3" t="s">
        <v>5</v>
      </c>
      <c r="F103" s="3" t="s">
        <v>37</v>
      </c>
      <c r="G103" s="3"/>
      <c r="H103" s="16" t="s">
        <v>38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1:20" s="1" customFormat="1" hidden="1" x14ac:dyDescent="0.25">
      <c r="A104" s="3" t="s">
        <v>60</v>
      </c>
      <c r="B104" s="3" t="s">
        <v>37</v>
      </c>
      <c r="C104" s="3" t="s">
        <v>18</v>
      </c>
      <c r="D104" s="3" t="s">
        <v>1</v>
      </c>
      <c r="E104" s="3" t="s">
        <v>30</v>
      </c>
      <c r="F104" s="3" t="s">
        <v>38</v>
      </c>
      <c r="G104" s="3"/>
      <c r="H104" s="16" t="s">
        <v>38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1:20" s="1" customFormat="1" ht="30" hidden="1" x14ac:dyDescent="0.25">
      <c r="A105" s="3" t="s">
        <v>60</v>
      </c>
      <c r="B105" s="3" t="s">
        <v>37</v>
      </c>
      <c r="C105" s="3" t="s">
        <v>21</v>
      </c>
      <c r="D105" s="3" t="s">
        <v>1</v>
      </c>
      <c r="E105" s="3" t="s">
        <v>5</v>
      </c>
      <c r="F105" s="3" t="s">
        <v>37</v>
      </c>
      <c r="G105" s="2" t="s">
        <v>164</v>
      </c>
      <c r="H105" s="16" t="s">
        <v>38</v>
      </c>
      <c r="I105" s="16" t="s">
        <v>37</v>
      </c>
      <c r="J105" s="16" t="s">
        <v>37</v>
      </c>
      <c r="K105" s="16" t="s">
        <v>46</v>
      </c>
      <c r="L105" s="16" t="s">
        <v>37</v>
      </c>
      <c r="M105" s="16" t="s">
        <v>37</v>
      </c>
      <c r="N105" s="16" t="s">
        <v>46</v>
      </c>
      <c r="O105" s="16"/>
      <c r="P105" s="16"/>
      <c r="Q105" s="16"/>
      <c r="R105" s="16"/>
      <c r="S105" s="16"/>
      <c r="T105" s="16"/>
    </row>
    <row r="106" spans="1:20" s="1" customFormat="1" ht="30" hidden="1" x14ac:dyDescent="0.25">
      <c r="A106" s="3" t="s">
        <v>60</v>
      </c>
      <c r="B106" s="3" t="s">
        <v>38</v>
      </c>
      <c r="C106" s="3" t="s">
        <v>20</v>
      </c>
      <c r="D106" s="3" t="s">
        <v>2</v>
      </c>
      <c r="E106" s="3" t="s">
        <v>5</v>
      </c>
      <c r="F106" s="3" t="s">
        <v>37</v>
      </c>
      <c r="G106" s="2" t="s">
        <v>165</v>
      </c>
      <c r="H106" s="16" t="s">
        <v>38</v>
      </c>
      <c r="I106" s="16" t="s">
        <v>46</v>
      </c>
      <c r="J106" s="16" t="s">
        <v>46</v>
      </c>
      <c r="K106" s="16" t="s">
        <v>46</v>
      </c>
      <c r="L106" s="16" t="s">
        <v>46</v>
      </c>
      <c r="M106" s="16" t="s">
        <v>46</v>
      </c>
      <c r="N106" s="16" t="s">
        <v>46</v>
      </c>
      <c r="O106" s="16"/>
      <c r="P106" s="16"/>
      <c r="Q106" s="16"/>
      <c r="R106" s="16"/>
      <c r="S106" s="16"/>
      <c r="T106" s="16"/>
    </row>
    <row r="107" spans="1:20" s="1" customFormat="1" ht="30" hidden="1" x14ac:dyDescent="0.25">
      <c r="A107" s="3" t="s">
        <v>60</v>
      </c>
      <c r="B107" s="3" t="s">
        <v>37</v>
      </c>
      <c r="C107" s="3"/>
      <c r="D107" s="3" t="s">
        <v>1</v>
      </c>
      <c r="E107" s="3" t="s">
        <v>30</v>
      </c>
      <c r="F107" s="3" t="s">
        <v>37</v>
      </c>
      <c r="G107" s="2" t="s">
        <v>166</v>
      </c>
      <c r="H107" s="16" t="s">
        <v>37</v>
      </c>
      <c r="I107" s="16" t="s">
        <v>38</v>
      </c>
      <c r="J107" s="16" t="s">
        <v>46</v>
      </c>
      <c r="K107" s="16" t="s">
        <v>37</v>
      </c>
      <c r="L107" s="16" t="s">
        <v>46</v>
      </c>
      <c r="M107" s="16" t="s">
        <v>37</v>
      </c>
      <c r="N107" s="16" t="s">
        <v>37</v>
      </c>
      <c r="O107" s="16"/>
      <c r="P107" s="16"/>
      <c r="Q107" s="16"/>
      <c r="R107" s="16"/>
      <c r="S107" s="16"/>
      <c r="T107" s="16"/>
    </row>
    <row r="108" spans="1:20" s="1" customFormat="1" ht="30" hidden="1" x14ac:dyDescent="0.25">
      <c r="A108" s="3" t="s">
        <v>60</v>
      </c>
      <c r="B108" s="3" t="s">
        <v>38</v>
      </c>
      <c r="C108" s="3" t="s">
        <v>19</v>
      </c>
      <c r="D108" s="3" t="s">
        <v>1</v>
      </c>
      <c r="E108" s="3" t="s">
        <v>30</v>
      </c>
      <c r="F108" s="3" t="s">
        <v>37</v>
      </c>
      <c r="G108" s="2" t="s">
        <v>167</v>
      </c>
      <c r="H108" s="16" t="s">
        <v>37</v>
      </c>
      <c r="I108" s="16" t="s">
        <v>37</v>
      </c>
      <c r="J108" s="16" t="s">
        <v>37</v>
      </c>
      <c r="K108" s="16" t="s">
        <v>37</v>
      </c>
      <c r="L108" s="16" t="s">
        <v>37</v>
      </c>
      <c r="M108" s="16" t="s">
        <v>37</v>
      </c>
      <c r="N108" s="16" t="s">
        <v>46</v>
      </c>
      <c r="O108" s="16"/>
      <c r="P108" s="16"/>
      <c r="Q108" s="16"/>
      <c r="R108" s="16"/>
      <c r="S108" s="16"/>
      <c r="T108" s="16"/>
    </row>
    <row r="109" spans="1:20" s="1" customFormat="1" ht="30" hidden="1" x14ac:dyDescent="0.25">
      <c r="A109" s="3" t="s">
        <v>60</v>
      </c>
      <c r="B109" s="3" t="s">
        <v>37</v>
      </c>
      <c r="C109" s="3" t="s">
        <v>20</v>
      </c>
      <c r="D109" s="3" t="s">
        <v>1</v>
      </c>
      <c r="E109" s="3" t="s">
        <v>5</v>
      </c>
      <c r="F109" s="3" t="s">
        <v>37</v>
      </c>
      <c r="G109" s="2" t="s">
        <v>168</v>
      </c>
      <c r="H109" s="16" t="s">
        <v>37</v>
      </c>
      <c r="I109" s="16" t="s">
        <v>37</v>
      </c>
      <c r="J109" s="16" t="s">
        <v>37</v>
      </c>
      <c r="K109" s="16" t="s">
        <v>37</v>
      </c>
      <c r="L109" s="16" t="s">
        <v>37</v>
      </c>
      <c r="M109" s="16" t="s">
        <v>37</v>
      </c>
      <c r="N109" s="16" t="s">
        <v>46</v>
      </c>
      <c r="O109" s="16"/>
      <c r="P109" s="16"/>
      <c r="Q109" s="16"/>
      <c r="R109" s="16"/>
      <c r="S109" s="16"/>
      <c r="T109" s="16"/>
    </row>
    <row r="110" spans="1:20" s="1" customFormat="1" ht="45" hidden="1" x14ac:dyDescent="0.25">
      <c r="A110" s="3" t="s">
        <v>60</v>
      </c>
      <c r="B110" s="3" t="s">
        <v>38</v>
      </c>
      <c r="C110" s="3" t="s">
        <v>18</v>
      </c>
      <c r="D110" s="3" t="s">
        <v>2</v>
      </c>
      <c r="E110" s="3" t="s">
        <v>5</v>
      </c>
      <c r="F110" s="3" t="s">
        <v>37</v>
      </c>
      <c r="G110" s="2" t="s">
        <v>169</v>
      </c>
      <c r="H110" s="16" t="s">
        <v>38</v>
      </c>
      <c r="I110" s="16" t="s">
        <v>37</v>
      </c>
      <c r="J110" s="16" t="s">
        <v>37</v>
      </c>
      <c r="K110" s="16" t="s">
        <v>37</v>
      </c>
      <c r="L110" s="16" t="s">
        <v>46</v>
      </c>
      <c r="M110" s="16" t="s">
        <v>37</v>
      </c>
      <c r="N110" s="16" t="s">
        <v>37</v>
      </c>
      <c r="O110" s="16"/>
      <c r="P110" s="16"/>
      <c r="Q110" s="16"/>
      <c r="R110" s="16"/>
      <c r="S110" s="16"/>
      <c r="T110" s="16"/>
    </row>
    <row r="111" spans="1:20" s="1" customFormat="1" ht="30" hidden="1" x14ac:dyDescent="0.25">
      <c r="A111" s="3" t="s">
        <v>60</v>
      </c>
      <c r="B111" s="3" t="s">
        <v>38</v>
      </c>
      <c r="C111" s="3" t="s">
        <v>18</v>
      </c>
      <c r="D111" s="3" t="s">
        <v>1</v>
      </c>
      <c r="E111" s="3" t="s">
        <v>5</v>
      </c>
      <c r="F111" s="3" t="s">
        <v>37</v>
      </c>
      <c r="G111" s="2" t="s">
        <v>170</v>
      </c>
      <c r="H111" s="16" t="s">
        <v>38</v>
      </c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1:20" s="1" customFormat="1" ht="30" hidden="1" x14ac:dyDescent="0.25">
      <c r="A112" s="3" t="s">
        <v>60</v>
      </c>
      <c r="B112" s="3" t="s">
        <v>37</v>
      </c>
      <c r="C112" s="3" t="s">
        <v>20</v>
      </c>
      <c r="D112" s="3" t="s">
        <v>2</v>
      </c>
      <c r="E112" s="3" t="s">
        <v>29</v>
      </c>
      <c r="F112" s="3" t="s">
        <v>37</v>
      </c>
      <c r="G112" s="2" t="s">
        <v>171</v>
      </c>
      <c r="H112" s="16" t="s">
        <v>37</v>
      </c>
      <c r="I112" s="16" t="s">
        <v>37</v>
      </c>
      <c r="J112" s="16" t="s">
        <v>37</v>
      </c>
      <c r="K112" s="16" t="s">
        <v>37</v>
      </c>
      <c r="L112" s="16" t="s">
        <v>37</v>
      </c>
      <c r="M112" s="16" t="s">
        <v>37</v>
      </c>
      <c r="N112" s="16" t="s">
        <v>37</v>
      </c>
      <c r="O112" s="16"/>
      <c r="P112" s="16"/>
      <c r="Q112" s="16"/>
      <c r="R112" s="16"/>
      <c r="S112" s="16"/>
      <c r="T112" s="16"/>
    </row>
    <row r="113" spans="1:20" s="1" customFormat="1" ht="30" hidden="1" x14ac:dyDescent="0.25">
      <c r="A113" s="3" t="s">
        <v>60</v>
      </c>
      <c r="B113" s="3" t="s">
        <v>38</v>
      </c>
      <c r="C113" s="3" t="s">
        <v>20</v>
      </c>
      <c r="D113" s="3" t="s">
        <v>2</v>
      </c>
      <c r="E113" s="3" t="s">
        <v>5</v>
      </c>
      <c r="F113" s="3" t="s">
        <v>38</v>
      </c>
      <c r="G113" s="2" t="s">
        <v>172</v>
      </c>
      <c r="H113" s="16" t="s">
        <v>38</v>
      </c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1:20" s="1" customFormat="1" ht="30" hidden="1" x14ac:dyDescent="0.25">
      <c r="A114" s="3" t="s">
        <v>60</v>
      </c>
      <c r="B114" s="3" t="s">
        <v>37</v>
      </c>
      <c r="C114" s="3" t="s">
        <v>20</v>
      </c>
      <c r="D114" s="3" t="s">
        <v>2</v>
      </c>
      <c r="E114" s="3" t="s">
        <v>30</v>
      </c>
      <c r="F114" s="3" t="s">
        <v>37</v>
      </c>
      <c r="G114" s="2" t="s">
        <v>173</v>
      </c>
      <c r="H114" s="16" t="s">
        <v>38</v>
      </c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</row>
    <row r="115" spans="1:20" s="1" customFormat="1" ht="30" hidden="1" x14ac:dyDescent="0.25">
      <c r="A115" s="3" t="s">
        <v>60</v>
      </c>
      <c r="B115" s="3" t="s">
        <v>37</v>
      </c>
      <c r="C115" s="3" t="s">
        <v>19</v>
      </c>
      <c r="D115" s="3" t="s">
        <v>1</v>
      </c>
      <c r="E115" s="3" t="s">
        <v>5</v>
      </c>
      <c r="F115" s="3" t="s">
        <v>37</v>
      </c>
      <c r="G115" s="2" t="s">
        <v>174</v>
      </c>
      <c r="H115" s="16" t="s">
        <v>37</v>
      </c>
      <c r="I115" s="16" t="s">
        <v>46</v>
      </c>
      <c r="J115" s="16" t="s">
        <v>46</v>
      </c>
      <c r="K115" s="16" t="s">
        <v>46</v>
      </c>
      <c r="L115" s="16" t="s">
        <v>46</v>
      </c>
      <c r="M115" s="16" t="s">
        <v>37</v>
      </c>
      <c r="N115" s="16" t="s">
        <v>46</v>
      </c>
      <c r="O115" s="16"/>
      <c r="P115" s="16"/>
      <c r="Q115" s="16"/>
      <c r="R115" s="16"/>
      <c r="S115" s="16"/>
      <c r="T115" s="16"/>
    </row>
    <row r="116" spans="1:20" s="1" customFormat="1" ht="30" hidden="1" x14ac:dyDescent="0.25">
      <c r="A116" s="3" t="s">
        <v>60</v>
      </c>
      <c r="B116" s="3" t="s">
        <v>38</v>
      </c>
      <c r="C116" s="3" t="s">
        <v>18</v>
      </c>
      <c r="D116" s="3" t="s">
        <v>2</v>
      </c>
      <c r="E116" s="3" t="s">
        <v>29</v>
      </c>
      <c r="F116" s="3" t="s">
        <v>38</v>
      </c>
      <c r="G116" s="2" t="s">
        <v>175</v>
      </c>
      <c r="H116" s="16" t="s">
        <v>38</v>
      </c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1:20" s="1" customFormat="1" ht="45" hidden="1" x14ac:dyDescent="0.25">
      <c r="A117" s="3" t="s">
        <v>60</v>
      </c>
      <c r="B117" s="3" t="s">
        <v>38</v>
      </c>
      <c r="C117" s="3" t="s">
        <v>18</v>
      </c>
      <c r="D117" s="3" t="s">
        <v>1</v>
      </c>
      <c r="E117" s="3" t="s">
        <v>30</v>
      </c>
      <c r="F117" s="3" t="s">
        <v>37</v>
      </c>
      <c r="G117" s="2" t="s">
        <v>176</v>
      </c>
      <c r="H117" s="16" t="s">
        <v>38</v>
      </c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1:20" s="1" customFormat="1" hidden="1" x14ac:dyDescent="0.25">
      <c r="A118" s="3" t="s">
        <v>60</v>
      </c>
      <c r="B118" s="3" t="s">
        <v>37</v>
      </c>
      <c r="C118" s="3" t="s">
        <v>20</v>
      </c>
      <c r="D118" s="3" t="s">
        <v>0</v>
      </c>
      <c r="E118" s="3" t="s">
        <v>5</v>
      </c>
      <c r="F118" s="3" t="s">
        <v>37</v>
      </c>
      <c r="G118" s="3" t="s">
        <v>87</v>
      </c>
      <c r="H118" s="16" t="s">
        <v>38</v>
      </c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</row>
    <row r="119" spans="1:20" s="1" customFormat="1" ht="30" hidden="1" x14ac:dyDescent="0.25">
      <c r="A119" s="3" t="s">
        <v>60</v>
      </c>
      <c r="B119" s="3" t="s">
        <v>38</v>
      </c>
      <c r="C119" s="3" t="s">
        <v>21</v>
      </c>
      <c r="D119" s="3" t="s">
        <v>1</v>
      </c>
      <c r="E119" s="3" t="s">
        <v>5</v>
      </c>
      <c r="F119" s="3" t="s">
        <v>37</v>
      </c>
      <c r="G119" s="2" t="s">
        <v>177</v>
      </c>
      <c r="H119" s="16" t="s">
        <v>38</v>
      </c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</row>
    <row r="120" spans="1:20" s="1" customFormat="1" ht="30" hidden="1" x14ac:dyDescent="0.25">
      <c r="A120" s="3" t="s">
        <v>60</v>
      </c>
      <c r="B120" s="3" t="s">
        <v>38</v>
      </c>
      <c r="C120" s="3" t="s">
        <v>20</v>
      </c>
      <c r="D120" s="3" t="s">
        <v>1</v>
      </c>
      <c r="E120" s="3" t="s">
        <v>5</v>
      </c>
      <c r="F120" s="3" t="s">
        <v>37</v>
      </c>
      <c r="G120" s="2" t="s">
        <v>178</v>
      </c>
      <c r="H120" s="16" t="s">
        <v>37</v>
      </c>
      <c r="I120" s="16" t="s">
        <v>37</v>
      </c>
      <c r="J120" s="16" t="s">
        <v>37</v>
      </c>
      <c r="K120" s="16" t="s">
        <v>46</v>
      </c>
      <c r="L120" s="16" t="s">
        <v>46</v>
      </c>
      <c r="M120" s="16" t="s">
        <v>37</v>
      </c>
      <c r="N120" s="16" t="s">
        <v>46</v>
      </c>
      <c r="O120" s="16"/>
      <c r="P120" s="16"/>
      <c r="Q120" s="16"/>
      <c r="R120" s="16"/>
      <c r="S120" s="16"/>
      <c r="T120" s="16"/>
    </row>
    <row r="121" spans="1:20" s="1" customFormat="1" hidden="1" x14ac:dyDescent="0.25">
      <c r="A121" s="3" t="s">
        <v>60</v>
      </c>
      <c r="B121" s="3" t="s">
        <v>38</v>
      </c>
      <c r="C121" s="3" t="s">
        <v>18</v>
      </c>
      <c r="D121" s="3" t="s">
        <v>1</v>
      </c>
      <c r="E121" s="3" t="s">
        <v>30</v>
      </c>
      <c r="F121" s="3" t="s">
        <v>38</v>
      </c>
      <c r="G121" s="3"/>
      <c r="H121" s="16" t="s">
        <v>38</v>
      </c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</row>
    <row r="122" spans="1:20" s="1" customFormat="1" hidden="1" x14ac:dyDescent="0.25">
      <c r="A122" s="3" t="s">
        <v>60</v>
      </c>
      <c r="B122" s="3" t="s">
        <v>38</v>
      </c>
      <c r="C122" s="3" t="s">
        <v>19</v>
      </c>
      <c r="D122" s="3" t="s">
        <v>1</v>
      </c>
      <c r="E122" s="3" t="s">
        <v>30</v>
      </c>
      <c r="F122" s="3" t="s">
        <v>37</v>
      </c>
      <c r="G122" s="3"/>
      <c r="H122" s="16" t="s">
        <v>38</v>
      </c>
      <c r="I122" s="16" t="s">
        <v>46</v>
      </c>
      <c r="J122" s="16" t="s">
        <v>46</v>
      </c>
      <c r="K122" s="16" t="s">
        <v>46</v>
      </c>
      <c r="L122" s="16" t="s">
        <v>46</v>
      </c>
      <c r="M122" s="16" t="s">
        <v>46</v>
      </c>
      <c r="N122" s="16" t="s">
        <v>46</v>
      </c>
      <c r="O122" s="16"/>
      <c r="P122" s="16"/>
      <c r="Q122" s="16"/>
      <c r="R122" s="16"/>
      <c r="S122" s="16"/>
      <c r="T122" s="16"/>
    </row>
    <row r="123" spans="1:20" s="1" customFormat="1" ht="30" hidden="1" x14ac:dyDescent="0.25">
      <c r="A123" s="3" t="s">
        <v>60</v>
      </c>
      <c r="B123" s="3" t="s">
        <v>37</v>
      </c>
      <c r="C123" s="3" t="s">
        <v>21</v>
      </c>
      <c r="D123" s="3" t="s">
        <v>1</v>
      </c>
      <c r="E123" s="3" t="s">
        <v>29</v>
      </c>
      <c r="F123" s="3" t="s">
        <v>37</v>
      </c>
      <c r="G123" s="2" t="s">
        <v>179</v>
      </c>
      <c r="H123" s="16" t="s">
        <v>38</v>
      </c>
      <c r="I123" s="16" t="s">
        <v>37</v>
      </c>
      <c r="J123" s="16" t="s">
        <v>37</v>
      </c>
      <c r="K123" s="16" t="s">
        <v>46</v>
      </c>
      <c r="L123" s="16" t="s">
        <v>37</v>
      </c>
      <c r="M123" s="16" t="s">
        <v>37</v>
      </c>
      <c r="N123" s="16" t="s">
        <v>46</v>
      </c>
      <c r="O123" s="16"/>
      <c r="P123" s="16"/>
      <c r="Q123" s="16"/>
      <c r="R123" s="16"/>
      <c r="S123" s="16"/>
      <c r="T123" s="16"/>
    </row>
    <row r="124" spans="1:20" s="1" customFormat="1" ht="30" hidden="1" x14ac:dyDescent="0.25">
      <c r="A124" s="3" t="s">
        <v>60</v>
      </c>
      <c r="B124" s="3" t="s">
        <v>37</v>
      </c>
      <c r="C124" s="3" t="s">
        <v>20</v>
      </c>
      <c r="D124" s="3" t="s">
        <v>1</v>
      </c>
      <c r="E124" s="3" t="s">
        <v>30</v>
      </c>
      <c r="F124" s="3" t="s">
        <v>37</v>
      </c>
      <c r="G124" s="2" t="s">
        <v>180</v>
      </c>
      <c r="H124" s="16" t="s">
        <v>38</v>
      </c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</row>
    <row r="125" spans="1:20" s="1" customFormat="1" ht="30" hidden="1" x14ac:dyDescent="0.25">
      <c r="A125" s="3" t="s">
        <v>60</v>
      </c>
      <c r="B125" s="3" t="s">
        <v>37</v>
      </c>
      <c r="C125" s="3" t="s">
        <v>19</v>
      </c>
      <c r="D125" s="3" t="s">
        <v>1</v>
      </c>
      <c r="E125" s="3" t="s">
        <v>29</v>
      </c>
      <c r="F125" s="3" t="s">
        <v>37</v>
      </c>
      <c r="G125" s="2" t="s">
        <v>181</v>
      </c>
      <c r="H125" s="16" t="s">
        <v>37</v>
      </c>
      <c r="I125" s="16" t="s">
        <v>46</v>
      </c>
      <c r="J125" s="16" t="s">
        <v>37</v>
      </c>
      <c r="K125" s="16" t="s">
        <v>46</v>
      </c>
      <c r="L125" s="16" t="s">
        <v>37</v>
      </c>
      <c r="M125" s="16" t="s">
        <v>46</v>
      </c>
      <c r="N125" s="16" t="s">
        <v>37</v>
      </c>
      <c r="O125" s="16"/>
      <c r="P125" s="16"/>
      <c r="Q125" s="16"/>
      <c r="R125" s="16"/>
      <c r="S125" s="16"/>
      <c r="T125" s="16"/>
    </row>
    <row r="126" spans="1:20" s="1" customFormat="1" ht="30" hidden="1" x14ac:dyDescent="0.25">
      <c r="A126" s="3" t="s">
        <v>60</v>
      </c>
      <c r="B126" s="3" t="s">
        <v>38</v>
      </c>
      <c r="C126" s="3" t="s">
        <v>18</v>
      </c>
      <c r="D126" s="3" t="s">
        <v>0</v>
      </c>
      <c r="E126" s="3" t="s">
        <v>5</v>
      </c>
      <c r="F126" s="3" t="s">
        <v>37</v>
      </c>
      <c r="G126" s="2" t="s">
        <v>182</v>
      </c>
      <c r="H126" s="16" t="s">
        <v>37</v>
      </c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</row>
    <row r="127" spans="1:20" s="1" customFormat="1" ht="30" hidden="1" x14ac:dyDescent="0.25">
      <c r="A127" s="3" t="s">
        <v>60</v>
      </c>
      <c r="B127" s="3" t="s">
        <v>37</v>
      </c>
      <c r="C127" s="3" t="s">
        <v>20</v>
      </c>
      <c r="D127" s="3" t="s">
        <v>1</v>
      </c>
      <c r="E127" s="3" t="s">
        <v>5</v>
      </c>
      <c r="F127" s="3" t="s">
        <v>37</v>
      </c>
      <c r="G127" s="2" t="s">
        <v>183</v>
      </c>
      <c r="H127" s="16" t="s">
        <v>37</v>
      </c>
      <c r="I127" s="16" t="s">
        <v>46</v>
      </c>
      <c r="J127" s="16" t="s">
        <v>38</v>
      </c>
      <c r="K127" s="16" t="s">
        <v>37</v>
      </c>
      <c r="L127" s="16" t="s">
        <v>37</v>
      </c>
      <c r="M127" s="16" t="s">
        <v>46</v>
      </c>
      <c r="N127" s="16" t="s">
        <v>37</v>
      </c>
      <c r="O127" s="16"/>
      <c r="P127" s="16"/>
      <c r="Q127" s="16"/>
      <c r="R127" s="16"/>
      <c r="S127" s="16"/>
      <c r="T127" s="16"/>
    </row>
    <row r="128" spans="1:20" s="1" customFormat="1" hidden="1" x14ac:dyDescent="0.25">
      <c r="A128" s="3" t="s">
        <v>60</v>
      </c>
      <c r="B128" s="3" t="s">
        <v>38</v>
      </c>
      <c r="C128" s="3" t="s">
        <v>21</v>
      </c>
      <c r="D128" s="3" t="s">
        <v>2</v>
      </c>
      <c r="E128" s="3" t="s">
        <v>30</v>
      </c>
      <c r="F128" s="3" t="s">
        <v>38</v>
      </c>
      <c r="G128" s="3"/>
      <c r="H128" s="16" t="s">
        <v>38</v>
      </c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</row>
    <row r="129" spans="1:20" s="1" customFormat="1" ht="30" hidden="1" x14ac:dyDescent="0.25">
      <c r="A129" s="3" t="s">
        <v>60</v>
      </c>
      <c r="B129" s="3" t="s">
        <v>38</v>
      </c>
      <c r="C129" s="3" t="s">
        <v>20</v>
      </c>
      <c r="D129" s="3" t="s">
        <v>1</v>
      </c>
      <c r="E129" s="3" t="s">
        <v>5</v>
      </c>
      <c r="F129" s="3" t="s">
        <v>37</v>
      </c>
      <c r="G129" s="2" t="s">
        <v>184</v>
      </c>
      <c r="H129" s="16" t="s">
        <v>37</v>
      </c>
      <c r="I129" s="16" t="s">
        <v>37</v>
      </c>
      <c r="J129" s="16" t="s">
        <v>46</v>
      </c>
      <c r="K129" s="16" t="s">
        <v>37</v>
      </c>
      <c r="L129" s="16" t="s">
        <v>37</v>
      </c>
      <c r="M129" s="16" t="s">
        <v>37</v>
      </c>
      <c r="N129" s="16" t="s">
        <v>37</v>
      </c>
      <c r="O129" s="16"/>
      <c r="P129" s="16"/>
      <c r="Q129" s="16"/>
      <c r="R129" s="16"/>
      <c r="S129" s="16"/>
      <c r="T129" s="16"/>
    </row>
    <row r="130" spans="1:20" s="1" customFormat="1" ht="30" hidden="1" x14ac:dyDescent="0.25">
      <c r="A130" s="3" t="s">
        <v>60</v>
      </c>
      <c r="B130" s="3" t="s">
        <v>37</v>
      </c>
      <c r="C130" s="3" t="s">
        <v>19</v>
      </c>
      <c r="D130" s="3" t="s">
        <v>1</v>
      </c>
      <c r="E130" s="3" t="s">
        <v>5</v>
      </c>
      <c r="F130" s="3" t="s">
        <v>37</v>
      </c>
      <c r="G130" s="2" t="s">
        <v>185</v>
      </c>
      <c r="H130" s="16" t="s">
        <v>37</v>
      </c>
      <c r="I130" s="16" t="s">
        <v>46</v>
      </c>
      <c r="J130" s="16" t="s">
        <v>46</v>
      </c>
      <c r="K130" s="16" t="s">
        <v>37</v>
      </c>
      <c r="L130" s="16" t="s">
        <v>37</v>
      </c>
      <c r="M130" s="16" t="s">
        <v>37</v>
      </c>
      <c r="N130" s="16" t="s">
        <v>46</v>
      </c>
      <c r="O130" s="16"/>
      <c r="P130" s="16"/>
      <c r="Q130" s="16"/>
      <c r="R130" s="16"/>
      <c r="S130" s="16"/>
      <c r="T130" s="16"/>
    </row>
    <row r="131" spans="1:20" s="1" customFormat="1" ht="30" hidden="1" x14ac:dyDescent="0.25">
      <c r="A131" s="3" t="s">
        <v>60</v>
      </c>
      <c r="B131" s="3" t="s">
        <v>38</v>
      </c>
      <c r="C131" s="3" t="s">
        <v>19</v>
      </c>
      <c r="D131" s="3" t="s">
        <v>1</v>
      </c>
      <c r="E131" s="3" t="s">
        <v>5</v>
      </c>
      <c r="F131" s="3" t="s">
        <v>37</v>
      </c>
      <c r="G131" s="2" t="s">
        <v>186</v>
      </c>
      <c r="H131" s="16" t="s">
        <v>37</v>
      </c>
      <c r="I131" s="16" t="s">
        <v>46</v>
      </c>
      <c r="J131" s="16" t="s">
        <v>37</v>
      </c>
      <c r="K131" s="16" t="s">
        <v>37</v>
      </c>
      <c r="L131" s="16" t="s">
        <v>46</v>
      </c>
      <c r="M131" s="16" t="s">
        <v>37</v>
      </c>
      <c r="N131" s="16" t="s">
        <v>46</v>
      </c>
      <c r="O131" s="16"/>
      <c r="P131" s="16"/>
      <c r="Q131" s="16"/>
      <c r="R131" s="16"/>
      <c r="S131" s="16"/>
      <c r="T131" s="16"/>
    </row>
    <row r="132" spans="1:20" s="1" customFormat="1" ht="45" hidden="1" x14ac:dyDescent="0.25">
      <c r="A132" s="3" t="s">
        <v>60</v>
      </c>
      <c r="B132" s="3" t="s">
        <v>37</v>
      </c>
      <c r="C132" s="3" t="s">
        <v>20</v>
      </c>
      <c r="D132" s="3" t="s">
        <v>1</v>
      </c>
      <c r="E132" s="3" t="s">
        <v>30</v>
      </c>
      <c r="F132" s="3" t="s">
        <v>37</v>
      </c>
      <c r="G132" s="2" t="s">
        <v>194</v>
      </c>
      <c r="H132" s="16" t="s">
        <v>37</v>
      </c>
      <c r="I132" s="16" t="s">
        <v>37</v>
      </c>
      <c r="J132" s="16" t="s">
        <v>37</v>
      </c>
      <c r="K132" s="16" t="s">
        <v>37</v>
      </c>
      <c r="L132" s="16" t="s">
        <v>37</v>
      </c>
      <c r="M132" s="16" t="s">
        <v>37</v>
      </c>
      <c r="N132" s="16" t="s">
        <v>37</v>
      </c>
      <c r="O132" s="16"/>
      <c r="P132" s="16"/>
      <c r="Q132" s="16"/>
      <c r="R132" s="16"/>
      <c r="S132" s="16"/>
      <c r="T132" s="16"/>
    </row>
    <row r="133" spans="1:20" s="1" customFormat="1" ht="30" hidden="1" x14ac:dyDescent="0.25">
      <c r="A133" s="3" t="s">
        <v>60</v>
      </c>
      <c r="B133" s="3" t="s">
        <v>37</v>
      </c>
      <c r="C133" s="3" t="s">
        <v>20</v>
      </c>
      <c r="D133" s="3" t="s">
        <v>1</v>
      </c>
      <c r="E133" s="3" t="s">
        <v>30</v>
      </c>
      <c r="F133" s="3" t="s">
        <v>37</v>
      </c>
      <c r="G133" s="2" t="s">
        <v>195</v>
      </c>
      <c r="H133" s="16" t="s">
        <v>37</v>
      </c>
      <c r="I133" s="16" t="s">
        <v>46</v>
      </c>
      <c r="J133" s="16" t="s">
        <v>46</v>
      </c>
      <c r="K133" s="16"/>
      <c r="L133" s="16" t="s">
        <v>37</v>
      </c>
      <c r="M133" s="16" t="s">
        <v>37</v>
      </c>
      <c r="N133" s="16" t="s">
        <v>37</v>
      </c>
      <c r="O133" s="16"/>
      <c r="P133" s="16"/>
      <c r="Q133" s="16"/>
      <c r="R133" s="16"/>
      <c r="S133" s="16"/>
      <c r="T133" s="16"/>
    </row>
    <row r="134" spans="1:20" s="1" customFormat="1" hidden="1" x14ac:dyDescent="0.25">
      <c r="A134" s="3" t="s">
        <v>60</v>
      </c>
      <c r="B134" s="3" t="s">
        <v>38</v>
      </c>
      <c r="C134" s="3" t="s">
        <v>19</v>
      </c>
      <c r="D134" s="3" t="s">
        <v>1</v>
      </c>
      <c r="E134" s="3" t="s">
        <v>30</v>
      </c>
      <c r="F134" s="3" t="s">
        <v>37</v>
      </c>
      <c r="G134" s="3"/>
      <c r="H134" s="16" t="s">
        <v>38</v>
      </c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</row>
    <row r="135" spans="1:20" s="1" customFormat="1" ht="30" hidden="1" x14ac:dyDescent="0.25">
      <c r="A135" s="3" t="s">
        <v>60</v>
      </c>
      <c r="B135" s="3" t="s">
        <v>38</v>
      </c>
      <c r="C135" s="3" t="s">
        <v>19</v>
      </c>
      <c r="D135" s="3" t="s">
        <v>1</v>
      </c>
      <c r="E135" s="3" t="s">
        <v>5</v>
      </c>
      <c r="F135" s="3" t="s">
        <v>37</v>
      </c>
      <c r="G135" s="2" t="s">
        <v>196</v>
      </c>
      <c r="H135" s="16" t="s">
        <v>37</v>
      </c>
      <c r="I135" s="16" t="s">
        <v>38</v>
      </c>
      <c r="J135" s="16" t="s">
        <v>46</v>
      </c>
      <c r="K135" s="16" t="s">
        <v>37</v>
      </c>
      <c r="L135" s="16" t="s">
        <v>37</v>
      </c>
      <c r="M135" s="16" t="s">
        <v>46</v>
      </c>
      <c r="N135" s="16" t="s">
        <v>37</v>
      </c>
      <c r="O135" s="16"/>
      <c r="P135" s="16"/>
      <c r="Q135" s="16"/>
      <c r="R135" s="16"/>
      <c r="S135" s="16"/>
      <c r="T135" s="16"/>
    </row>
    <row r="136" spans="1:20" s="1" customFormat="1" ht="30" hidden="1" x14ac:dyDescent="0.25">
      <c r="A136" s="3" t="s">
        <v>60</v>
      </c>
      <c r="B136" s="3" t="s">
        <v>38</v>
      </c>
      <c r="C136" s="3" t="s">
        <v>21</v>
      </c>
      <c r="D136" s="3" t="s">
        <v>1</v>
      </c>
      <c r="E136" s="3" t="s">
        <v>30</v>
      </c>
      <c r="F136" s="3" t="s">
        <v>37</v>
      </c>
      <c r="G136" s="2" t="s">
        <v>199</v>
      </c>
      <c r="H136" s="16" t="s">
        <v>38</v>
      </c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</row>
    <row r="137" spans="1:20" s="1" customFormat="1" ht="30" hidden="1" x14ac:dyDescent="0.25">
      <c r="A137" s="3" t="s">
        <v>60</v>
      </c>
      <c r="B137" s="3" t="s">
        <v>38</v>
      </c>
      <c r="C137" s="3" t="s">
        <v>20</v>
      </c>
      <c r="D137" s="3" t="s">
        <v>1</v>
      </c>
      <c r="E137" s="3" t="s">
        <v>30</v>
      </c>
      <c r="F137" s="3" t="s">
        <v>37</v>
      </c>
      <c r="G137" s="2" t="s">
        <v>200</v>
      </c>
      <c r="H137" s="16" t="s">
        <v>37</v>
      </c>
      <c r="I137" s="16" t="s">
        <v>37</v>
      </c>
      <c r="J137" s="16" t="s">
        <v>37</v>
      </c>
      <c r="K137" s="16" t="s">
        <v>37</v>
      </c>
      <c r="L137" s="16"/>
      <c r="M137" s="16" t="s">
        <v>46</v>
      </c>
      <c r="N137" s="16" t="s">
        <v>46</v>
      </c>
      <c r="O137" s="16"/>
      <c r="P137" s="16"/>
      <c r="Q137" s="16"/>
      <c r="R137" s="16"/>
      <c r="S137" s="16"/>
      <c r="T137" s="16"/>
    </row>
    <row r="138" spans="1:20" s="1" customFormat="1" ht="30" hidden="1" x14ac:dyDescent="0.25">
      <c r="A138" s="3" t="s">
        <v>60</v>
      </c>
      <c r="B138" s="3" t="s">
        <v>37</v>
      </c>
      <c r="C138" s="3" t="s">
        <v>21</v>
      </c>
      <c r="D138" s="3" t="s">
        <v>1</v>
      </c>
      <c r="E138" s="3" t="s">
        <v>30</v>
      </c>
      <c r="F138" s="3" t="s">
        <v>37</v>
      </c>
      <c r="G138" s="2" t="s">
        <v>201</v>
      </c>
      <c r="H138" s="16" t="s">
        <v>37</v>
      </c>
      <c r="I138" s="16" t="s">
        <v>37</v>
      </c>
      <c r="J138" s="16" t="s">
        <v>37</v>
      </c>
      <c r="K138" s="16" t="s">
        <v>37</v>
      </c>
      <c r="L138" s="16" t="s">
        <v>46</v>
      </c>
      <c r="M138" s="16" t="s">
        <v>37</v>
      </c>
      <c r="N138" s="16" t="s">
        <v>46</v>
      </c>
      <c r="O138" s="16"/>
      <c r="P138" s="16"/>
      <c r="Q138" s="16"/>
      <c r="R138" s="16"/>
      <c r="S138" s="16"/>
      <c r="T138" s="16"/>
    </row>
    <row r="139" spans="1:20" s="1" customFormat="1" hidden="1" x14ac:dyDescent="0.25">
      <c r="A139" s="3" t="s">
        <v>60</v>
      </c>
      <c r="B139" s="3" t="s">
        <v>38</v>
      </c>
      <c r="C139" s="3" t="s">
        <v>20</v>
      </c>
      <c r="D139" s="3" t="s">
        <v>1</v>
      </c>
      <c r="E139" s="3" t="s">
        <v>30</v>
      </c>
      <c r="F139" s="3" t="s">
        <v>37</v>
      </c>
      <c r="G139" s="3" t="s">
        <v>202</v>
      </c>
      <c r="H139" s="16" t="s">
        <v>37</v>
      </c>
      <c r="I139" s="16" t="s">
        <v>46</v>
      </c>
      <c r="J139" s="16" t="s">
        <v>37</v>
      </c>
      <c r="K139" s="16" t="s">
        <v>37</v>
      </c>
      <c r="L139" s="16" t="s">
        <v>46</v>
      </c>
      <c r="M139" s="16" t="s">
        <v>37</v>
      </c>
      <c r="N139" s="16" t="s">
        <v>37</v>
      </c>
      <c r="O139" s="16"/>
      <c r="P139" s="16"/>
      <c r="Q139" s="16"/>
      <c r="R139" s="16"/>
      <c r="S139" s="16"/>
      <c r="T139" s="16"/>
    </row>
    <row r="140" spans="1:20" s="1" customFormat="1" ht="30" hidden="1" x14ac:dyDescent="0.25">
      <c r="A140" s="3" t="s">
        <v>60</v>
      </c>
      <c r="B140" s="3" t="s">
        <v>38</v>
      </c>
      <c r="C140" s="3" t="s">
        <v>20</v>
      </c>
      <c r="D140" s="3" t="s">
        <v>1</v>
      </c>
      <c r="E140" s="3" t="s">
        <v>5</v>
      </c>
      <c r="F140" s="3" t="s">
        <v>37</v>
      </c>
      <c r="G140" s="2" t="s">
        <v>203</v>
      </c>
      <c r="H140" s="16" t="s">
        <v>37</v>
      </c>
      <c r="I140" s="16" t="s">
        <v>37</v>
      </c>
      <c r="J140" s="16" t="s">
        <v>37</v>
      </c>
      <c r="K140" s="16" t="s">
        <v>37</v>
      </c>
      <c r="L140" s="16" t="s">
        <v>37</v>
      </c>
      <c r="M140" s="16" t="s">
        <v>37</v>
      </c>
      <c r="N140" s="16" t="s">
        <v>37</v>
      </c>
      <c r="O140" s="16"/>
      <c r="P140" s="16"/>
      <c r="Q140" s="16"/>
      <c r="R140" s="16"/>
      <c r="S140" s="16"/>
      <c r="T140" s="16"/>
    </row>
    <row r="141" spans="1:20" s="1" customFormat="1" hidden="1" x14ac:dyDescent="0.25">
      <c r="A141" s="3" t="s">
        <v>60</v>
      </c>
      <c r="B141" s="3" t="s">
        <v>37</v>
      </c>
      <c r="C141" s="3" t="s">
        <v>20</v>
      </c>
      <c r="D141" s="3" t="s">
        <v>1</v>
      </c>
      <c r="E141" s="3" t="s">
        <v>5</v>
      </c>
      <c r="F141" s="3" t="s">
        <v>37</v>
      </c>
      <c r="G141" s="2" t="s">
        <v>210</v>
      </c>
      <c r="H141" s="16" t="s">
        <v>38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</row>
    <row r="142" spans="1:20" s="1" customFormat="1" ht="30" hidden="1" x14ac:dyDescent="0.25">
      <c r="A142" s="3" t="s">
        <v>60</v>
      </c>
      <c r="B142" s="3" t="s">
        <v>38</v>
      </c>
      <c r="C142" s="3" t="s">
        <v>20</v>
      </c>
      <c r="D142" s="3" t="s">
        <v>2</v>
      </c>
      <c r="E142" s="3" t="s">
        <v>5</v>
      </c>
      <c r="F142" s="3" t="s">
        <v>38</v>
      </c>
      <c r="G142" s="2" t="s">
        <v>211</v>
      </c>
      <c r="H142" s="16" t="s">
        <v>38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</row>
    <row r="143" spans="1:20" s="1" customFormat="1" ht="30" hidden="1" x14ac:dyDescent="0.25">
      <c r="A143" s="3" t="s">
        <v>60</v>
      </c>
      <c r="B143" s="3" t="s">
        <v>38</v>
      </c>
      <c r="C143" s="3" t="s">
        <v>18</v>
      </c>
      <c r="D143" s="3" t="s">
        <v>1</v>
      </c>
      <c r="E143" s="3" t="s">
        <v>5</v>
      </c>
      <c r="F143" s="3" t="s">
        <v>37</v>
      </c>
      <c r="G143" s="2" t="s">
        <v>212</v>
      </c>
      <c r="H143" s="16" t="s">
        <v>38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</row>
    <row r="144" spans="1:20" s="1" customFormat="1" ht="30" hidden="1" x14ac:dyDescent="0.25">
      <c r="A144" s="3" t="s">
        <v>60</v>
      </c>
      <c r="B144" s="3" t="s">
        <v>38</v>
      </c>
      <c r="C144" s="3" t="s">
        <v>19</v>
      </c>
      <c r="D144" s="3" t="s">
        <v>1</v>
      </c>
      <c r="E144" s="3" t="s">
        <v>30</v>
      </c>
      <c r="F144" s="3" t="s">
        <v>37</v>
      </c>
      <c r="G144" s="2" t="s">
        <v>209</v>
      </c>
      <c r="H144" s="16" t="s">
        <v>38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</row>
    <row r="145" spans="1:20" s="1" customFormat="1" ht="30" hidden="1" x14ac:dyDescent="0.25">
      <c r="A145" s="3" t="s">
        <v>14</v>
      </c>
      <c r="B145" s="3"/>
      <c r="C145" s="3"/>
      <c r="D145" s="3" t="s">
        <v>2</v>
      </c>
      <c r="E145" s="3" t="s">
        <v>30</v>
      </c>
      <c r="F145" s="3" t="s">
        <v>37</v>
      </c>
      <c r="G145" s="2" t="s">
        <v>61</v>
      </c>
      <c r="H145" s="16" t="s">
        <v>37</v>
      </c>
      <c r="I145" s="16" t="s">
        <v>37</v>
      </c>
      <c r="J145" s="16" t="s">
        <v>37</v>
      </c>
      <c r="K145" s="16" t="s">
        <v>37</v>
      </c>
      <c r="L145" s="16" t="s">
        <v>37</v>
      </c>
      <c r="M145" s="16" t="s">
        <v>46</v>
      </c>
      <c r="N145" s="16" t="s">
        <v>46</v>
      </c>
      <c r="O145" s="16"/>
      <c r="P145" s="16" t="s">
        <v>38</v>
      </c>
      <c r="Q145" s="16" t="s">
        <v>38</v>
      </c>
      <c r="R145" s="16" t="s">
        <v>38</v>
      </c>
      <c r="S145" s="16" t="s">
        <v>37</v>
      </c>
      <c r="T145" s="16" t="s">
        <v>37</v>
      </c>
    </row>
    <row r="146" spans="1:20" s="1" customFormat="1" ht="30" hidden="1" x14ac:dyDescent="0.25">
      <c r="A146" s="3" t="s">
        <v>14</v>
      </c>
      <c r="B146" s="3"/>
      <c r="C146" s="3"/>
      <c r="D146" s="3" t="s">
        <v>2</v>
      </c>
      <c r="E146" s="3" t="s">
        <v>5</v>
      </c>
      <c r="F146" s="3" t="s">
        <v>37</v>
      </c>
      <c r="G146" s="2" t="s">
        <v>64</v>
      </c>
      <c r="H146" s="16" t="s">
        <v>37</v>
      </c>
      <c r="I146" s="16" t="s">
        <v>37</v>
      </c>
      <c r="J146" s="16" t="s">
        <v>37</v>
      </c>
      <c r="K146" s="16" t="s">
        <v>37</v>
      </c>
      <c r="L146" s="16" t="s">
        <v>37</v>
      </c>
      <c r="M146" s="16" t="s">
        <v>46</v>
      </c>
      <c r="N146" s="16" t="s">
        <v>37</v>
      </c>
      <c r="O146" s="16"/>
      <c r="P146" s="16" t="s">
        <v>38</v>
      </c>
      <c r="Q146" s="16" t="s">
        <v>38</v>
      </c>
      <c r="R146" s="16" t="s">
        <v>37</v>
      </c>
      <c r="S146" s="16" t="s">
        <v>38</v>
      </c>
      <c r="T146" s="16" t="s">
        <v>37</v>
      </c>
    </row>
    <row r="147" spans="1:20" s="1" customFormat="1" ht="30" x14ac:dyDescent="0.25">
      <c r="A147" s="3" t="s">
        <v>14</v>
      </c>
      <c r="B147" s="3"/>
      <c r="C147" s="3"/>
      <c r="D147" s="3" t="s">
        <v>1</v>
      </c>
      <c r="E147" s="3" t="s">
        <v>30</v>
      </c>
      <c r="F147" s="3" t="s">
        <v>37</v>
      </c>
      <c r="G147" s="2" t="s">
        <v>65</v>
      </c>
      <c r="H147" s="16" t="s">
        <v>37</v>
      </c>
      <c r="I147" s="16" t="s">
        <v>46</v>
      </c>
      <c r="J147" s="16" t="s">
        <v>46</v>
      </c>
      <c r="K147" s="16" t="s">
        <v>37</v>
      </c>
      <c r="L147" s="16" t="s">
        <v>37</v>
      </c>
      <c r="M147" s="16" t="s">
        <v>37</v>
      </c>
      <c r="N147" s="16" t="s">
        <v>37</v>
      </c>
      <c r="O147" s="16"/>
      <c r="P147" s="16" t="s">
        <v>38</v>
      </c>
      <c r="Q147" s="16" t="s">
        <v>37</v>
      </c>
      <c r="R147" s="16" t="s">
        <v>38</v>
      </c>
      <c r="S147" s="16" t="s">
        <v>38</v>
      </c>
      <c r="T147" s="16" t="s">
        <v>38</v>
      </c>
    </row>
    <row r="148" spans="1:20" s="1" customFormat="1" ht="45" hidden="1" x14ac:dyDescent="0.25">
      <c r="A148" s="3" t="s">
        <v>14</v>
      </c>
      <c r="B148" s="3"/>
      <c r="C148" s="3"/>
      <c r="D148" s="3" t="s">
        <v>2</v>
      </c>
      <c r="E148" s="3" t="s">
        <v>30</v>
      </c>
      <c r="F148" s="3" t="s">
        <v>37</v>
      </c>
      <c r="G148" s="2" t="s">
        <v>66</v>
      </c>
      <c r="H148" s="16" t="s">
        <v>37</v>
      </c>
      <c r="I148" s="16" t="s">
        <v>37</v>
      </c>
      <c r="J148" s="16" t="s">
        <v>37</v>
      </c>
      <c r="K148" s="16" t="s">
        <v>37</v>
      </c>
      <c r="L148" s="16" t="s">
        <v>37</v>
      </c>
      <c r="M148" s="16" t="s">
        <v>37</v>
      </c>
      <c r="N148" s="16" t="s">
        <v>37</v>
      </c>
      <c r="O148" s="16"/>
      <c r="P148" s="16" t="s">
        <v>37</v>
      </c>
      <c r="Q148" s="16" t="s">
        <v>38</v>
      </c>
      <c r="R148" s="16" t="s">
        <v>38</v>
      </c>
      <c r="S148" s="16" t="s">
        <v>38</v>
      </c>
      <c r="T148" s="16" t="s">
        <v>37</v>
      </c>
    </row>
    <row r="149" spans="1:20" s="1" customFormat="1" ht="30" x14ac:dyDescent="0.25">
      <c r="A149" s="3" t="s">
        <v>14</v>
      </c>
      <c r="B149" s="3"/>
      <c r="C149" s="3"/>
      <c r="D149" s="3" t="s">
        <v>2</v>
      </c>
      <c r="E149" s="3" t="s">
        <v>30</v>
      </c>
      <c r="F149" s="3" t="s">
        <v>37</v>
      </c>
      <c r="G149" s="2" t="s">
        <v>67</v>
      </c>
      <c r="H149" s="16" t="s">
        <v>37</v>
      </c>
      <c r="I149" s="16" t="s">
        <v>46</v>
      </c>
      <c r="J149" s="16" t="s">
        <v>46</v>
      </c>
      <c r="K149" s="16" t="s">
        <v>46</v>
      </c>
      <c r="L149" s="16" t="s">
        <v>46</v>
      </c>
      <c r="M149" s="16" t="s">
        <v>46</v>
      </c>
      <c r="N149" s="16" t="s">
        <v>46</v>
      </c>
      <c r="O149" s="16"/>
      <c r="P149" s="16" t="s">
        <v>38</v>
      </c>
      <c r="Q149" s="16" t="s">
        <v>37</v>
      </c>
      <c r="R149" s="16" t="s">
        <v>38</v>
      </c>
      <c r="S149" s="16" t="s">
        <v>37</v>
      </c>
      <c r="T149" s="16" t="s">
        <v>38</v>
      </c>
    </row>
    <row r="150" spans="1:20" s="1" customFormat="1" ht="45" x14ac:dyDescent="0.25">
      <c r="A150" s="3" t="s">
        <v>14</v>
      </c>
      <c r="B150" s="3"/>
      <c r="C150" s="3"/>
      <c r="D150" s="3" t="s">
        <v>1</v>
      </c>
      <c r="E150" s="3" t="s">
        <v>30</v>
      </c>
      <c r="F150" s="3" t="s">
        <v>37</v>
      </c>
      <c r="G150" s="2" t="s">
        <v>117</v>
      </c>
      <c r="H150" s="16" t="s">
        <v>37</v>
      </c>
      <c r="I150" s="16" t="s">
        <v>37</v>
      </c>
      <c r="J150" s="16" t="s">
        <v>37</v>
      </c>
      <c r="K150" s="16" t="s">
        <v>37</v>
      </c>
      <c r="L150" s="16" t="s">
        <v>46</v>
      </c>
      <c r="M150" s="16" t="s">
        <v>37</v>
      </c>
      <c r="N150" s="16" t="s">
        <v>37</v>
      </c>
      <c r="O150" s="16"/>
      <c r="P150" s="16" t="s">
        <v>38</v>
      </c>
      <c r="Q150" s="16" t="s">
        <v>37</v>
      </c>
      <c r="R150" s="16" t="s">
        <v>37</v>
      </c>
      <c r="S150" s="16" t="s">
        <v>38</v>
      </c>
      <c r="T150" s="16" t="s">
        <v>38</v>
      </c>
    </row>
    <row r="151" spans="1:20" s="1" customFormat="1" ht="60" x14ac:dyDescent="0.25">
      <c r="A151" s="3" t="s">
        <v>14</v>
      </c>
      <c r="B151" s="3"/>
      <c r="C151" s="3"/>
      <c r="D151" s="3" t="s">
        <v>1</v>
      </c>
      <c r="E151" s="3" t="s">
        <v>24</v>
      </c>
      <c r="F151" s="3" t="s">
        <v>37</v>
      </c>
      <c r="G151" s="2" t="s">
        <v>121</v>
      </c>
      <c r="H151" s="16" t="s">
        <v>37</v>
      </c>
      <c r="I151" s="16" t="s">
        <v>37</v>
      </c>
      <c r="J151" s="16" t="s">
        <v>37</v>
      </c>
      <c r="K151" s="16" t="s">
        <v>37</v>
      </c>
      <c r="L151" s="16" t="s">
        <v>46</v>
      </c>
      <c r="M151" s="16" t="s">
        <v>46</v>
      </c>
      <c r="N151" s="16" t="s">
        <v>46</v>
      </c>
      <c r="O151" s="16"/>
      <c r="P151" s="16" t="s">
        <v>38</v>
      </c>
      <c r="Q151" s="16" t="s">
        <v>37</v>
      </c>
      <c r="R151" s="16" t="s">
        <v>37</v>
      </c>
      <c r="S151" s="16" t="s">
        <v>38</v>
      </c>
      <c r="T151" s="16" t="s">
        <v>38</v>
      </c>
    </row>
    <row r="152" spans="1:20" s="1" customFormat="1" ht="30" hidden="1" x14ac:dyDescent="0.25">
      <c r="A152" s="3" t="s">
        <v>14</v>
      </c>
      <c r="B152" s="3"/>
      <c r="C152" s="3"/>
      <c r="D152" s="3" t="s">
        <v>1</v>
      </c>
      <c r="E152" s="3" t="s">
        <v>30</v>
      </c>
      <c r="F152" s="3" t="s">
        <v>37</v>
      </c>
      <c r="G152" s="2" t="s">
        <v>132</v>
      </c>
      <c r="H152" s="16" t="s">
        <v>37</v>
      </c>
      <c r="I152" s="16" t="s">
        <v>46</v>
      </c>
      <c r="J152" s="16" t="s">
        <v>37</v>
      </c>
      <c r="K152" s="16" t="s">
        <v>46</v>
      </c>
      <c r="L152" s="16" t="s">
        <v>46</v>
      </c>
      <c r="M152" s="16" t="s">
        <v>37</v>
      </c>
      <c r="N152" s="16" t="s">
        <v>46</v>
      </c>
      <c r="O152" s="16"/>
      <c r="P152" s="16" t="s">
        <v>38</v>
      </c>
      <c r="Q152" s="16" t="s">
        <v>37</v>
      </c>
      <c r="R152" s="16" t="s">
        <v>38</v>
      </c>
      <c r="S152" s="16" t="s">
        <v>38</v>
      </c>
      <c r="T152" s="16" t="s">
        <v>37</v>
      </c>
    </row>
    <row r="153" spans="1:20" s="1" customFormat="1" ht="45" x14ac:dyDescent="0.25">
      <c r="A153" s="3" t="s">
        <v>14</v>
      </c>
      <c r="B153" s="3"/>
      <c r="C153" s="3"/>
      <c r="D153" s="3" t="s">
        <v>2</v>
      </c>
      <c r="E153" s="3" t="s">
        <v>30</v>
      </c>
      <c r="F153" s="3" t="s">
        <v>37</v>
      </c>
      <c r="G153" s="2" t="s">
        <v>134</v>
      </c>
      <c r="H153" s="16" t="s">
        <v>37</v>
      </c>
      <c r="I153" s="16" t="s">
        <v>37</v>
      </c>
      <c r="J153" s="16" t="s">
        <v>37</v>
      </c>
      <c r="K153" s="16" t="s">
        <v>46</v>
      </c>
      <c r="L153" s="16" t="s">
        <v>37</v>
      </c>
      <c r="M153" s="16" t="s">
        <v>37</v>
      </c>
      <c r="N153" s="16" t="s">
        <v>46</v>
      </c>
      <c r="O153" s="16"/>
      <c r="P153" s="16" t="s">
        <v>37</v>
      </c>
      <c r="Q153" s="16" t="s">
        <v>38</v>
      </c>
      <c r="R153" s="16" t="s">
        <v>37</v>
      </c>
      <c r="S153" s="16" t="s">
        <v>37</v>
      </c>
      <c r="T153" s="16" t="s">
        <v>38</v>
      </c>
    </row>
    <row r="154" spans="1:20" s="1" customFormat="1" ht="30" hidden="1" x14ac:dyDescent="0.25">
      <c r="A154" s="3" t="s">
        <v>14</v>
      </c>
      <c r="B154" s="3"/>
      <c r="C154" s="3"/>
      <c r="D154" s="3" t="s">
        <v>2</v>
      </c>
      <c r="E154" s="3" t="s">
        <v>5</v>
      </c>
      <c r="F154" s="3" t="s">
        <v>37</v>
      </c>
      <c r="G154" s="2" t="s">
        <v>153</v>
      </c>
      <c r="H154" s="16" t="s">
        <v>37</v>
      </c>
      <c r="I154" s="16" t="s">
        <v>37</v>
      </c>
      <c r="J154" s="16" t="s">
        <v>37</v>
      </c>
      <c r="K154" s="16" t="s">
        <v>37</v>
      </c>
      <c r="L154" s="16" t="s">
        <v>37</v>
      </c>
      <c r="M154" s="16" t="s">
        <v>37</v>
      </c>
      <c r="N154" s="16" t="s">
        <v>37</v>
      </c>
      <c r="O154" s="16"/>
      <c r="P154" s="16" t="s">
        <v>37</v>
      </c>
      <c r="Q154" s="16" t="s">
        <v>37</v>
      </c>
      <c r="R154" s="16" t="s">
        <v>37</v>
      </c>
      <c r="S154" s="16" t="s">
        <v>37</v>
      </c>
      <c r="T154" s="16" t="s">
        <v>37</v>
      </c>
    </row>
    <row r="155" spans="1:20" s="1" customFormat="1" ht="30" x14ac:dyDescent="0.25">
      <c r="A155" s="3" t="s">
        <v>14</v>
      </c>
      <c r="B155" s="3"/>
      <c r="C155" s="3"/>
      <c r="D155" s="3" t="s">
        <v>2</v>
      </c>
      <c r="E155" s="3" t="s">
        <v>30</v>
      </c>
      <c r="F155" s="3" t="s">
        <v>37</v>
      </c>
      <c r="G155" s="2" t="s">
        <v>154</v>
      </c>
      <c r="H155" s="16" t="s">
        <v>37</v>
      </c>
      <c r="I155" s="16" t="s">
        <v>37</v>
      </c>
      <c r="J155" s="16" t="s">
        <v>38</v>
      </c>
      <c r="K155" s="16" t="s">
        <v>37</v>
      </c>
      <c r="L155" s="16" t="s">
        <v>37</v>
      </c>
      <c r="M155" s="16" t="s">
        <v>37</v>
      </c>
      <c r="N155" s="16" t="s">
        <v>37</v>
      </c>
      <c r="O155" s="16"/>
      <c r="P155" s="16" t="s">
        <v>38</v>
      </c>
      <c r="Q155" s="16" t="s">
        <v>38</v>
      </c>
      <c r="R155" s="16" t="s">
        <v>38</v>
      </c>
      <c r="S155" s="16" t="s">
        <v>37</v>
      </c>
      <c r="T155" s="16" t="s">
        <v>38</v>
      </c>
    </row>
    <row r="156" spans="1:20" s="1" customFormat="1" ht="30" x14ac:dyDescent="0.25">
      <c r="A156" s="3" t="s">
        <v>14</v>
      </c>
      <c r="B156" s="3"/>
      <c r="C156" s="3"/>
      <c r="D156" s="3" t="s">
        <v>2</v>
      </c>
      <c r="E156" s="3" t="s">
        <v>30</v>
      </c>
      <c r="F156" s="3" t="s">
        <v>37</v>
      </c>
      <c r="G156" s="2" t="s">
        <v>155</v>
      </c>
      <c r="H156" s="16" t="s">
        <v>37</v>
      </c>
      <c r="I156" s="16" t="s">
        <v>46</v>
      </c>
      <c r="J156" s="16" t="s">
        <v>46</v>
      </c>
      <c r="K156" s="16" t="s">
        <v>37</v>
      </c>
      <c r="L156" s="16" t="s">
        <v>46</v>
      </c>
      <c r="M156" s="16" t="s">
        <v>46</v>
      </c>
      <c r="N156" s="16" t="s">
        <v>37</v>
      </c>
      <c r="O156" s="16"/>
      <c r="P156" s="16" t="s">
        <v>37</v>
      </c>
      <c r="Q156" s="16" t="s">
        <v>38</v>
      </c>
      <c r="R156" s="16" t="s">
        <v>38</v>
      </c>
      <c r="S156" s="16" t="s">
        <v>38</v>
      </c>
      <c r="T156" s="16" t="s">
        <v>38</v>
      </c>
    </row>
    <row r="157" spans="1:20" s="1" customFormat="1" ht="30" x14ac:dyDescent="0.25">
      <c r="A157" s="3" t="s">
        <v>14</v>
      </c>
      <c r="B157" s="3"/>
      <c r="C157" s="3"/>
      <c r="D157" s="3" t="s">
        <v>2</v>
      </c>
      <c r="E157" s="3" t="s">
        <v>5</v>
      </c>
      <c r="F157" s="3" t="s">
        <v>37</v>
      </c>
      <c r="G157" s="2" t="s">
        <v>187</v>
      </c>
      <c r="H157" s="16" t="s">
        <v>38</v>
      </c>
      <c r="I157" s="16" t="s">
        <v>46</v>
      </c>
      <c r="J157" s="16" t="s">
        <v>46</v>
      </c>
      <c r="K157" s="16" t="s">
        <v>37</v>
      </c>
      <c r="L157" s="16" t="s">
        <v>46</v>
      </c>
      <c r="M157" s="16" t="s">
        <v>37</v>
      </c>
      <c r="N157" s="16" t="s">
        <v>38</v>
      </c>
      <c r="O157" s="16"/>
      <c r="P157" s="16" t="s">
        <v>38</v>
      </c>
      <c r="Q157" s="16" t="s">
        <v>38</v>
      </c>
      <c r="R157" s="16" t="s">
        <v>37</v>
      </c>
      <c r="S157" s="16" t="s">
        <v>37</v>
      </c>
      <c r="T157" s="16" t="s">
        <v>38</v>
      </c>
    </row>
    <row r="158" spans="1:20" s="1" customFormat="1" ht="30" x14ac:dyDescent="0.25">
      <c r="A158" s="3" t="s">
        <v>14</v>
      </c>
      <c r="B158" s="3"/>
      <c r="C158" s="3"/>
      <c r="D158" s="3" t="s">
        <v>1</v>
      </c>
      <c r="E158" s="3" t="s">
        <v>30</v>
      </c>
      <c r="F158" s="3" t="s">
        <v>37</v>
      </c>
      <c r="G158" s="2" t="s">
        <v>188</v>
      </c>
      <c r="H158" s="16" t="s">
        <v>37</v>
      </c>
      <c r="I158" s="16" t="s">
        <v>37</v>
      </c>
      <c r="J158" s="16" t="s">
        <v>37</v>
      </c>
      <c r="K158" s="16" t="s">
        <v>37</v>
      </c>
      <c r="L158" s="16" t="s">
        <v>37</v>
      </c>
      <c r="M158" s="16" t="s">
        <v>37</v>
      </c>
      <c r="N158" s="16" t="s">
        <v>37</v>
      </c>
      <c r="O158" s="16"/>
      <c r="P158" s="16" t="s">
        <v>38</v>
      </c>
      <c r="Q158" s="16" t="s">
        <v>38</v>
      </c>
      <c r="R158" s="16" t="s">
        <v>37</v>
      </c>
      <c r="S158" s="16" t="s">
        <v>38</v>
      </c>
      <c r="T158" s="16" t="s">
        <v>38</v>
      </c>
    </row>
    <row r="159" spans="1:20" s="1" customFormat="1" ht="30" hidden="1" x14ac:dyDescent="0.25">
      <c r="A159" s="3" t="s">
        <v>14</v>
      </c>
      <c r="B159" s="3"/>
      <c r="C159" s="3"/>
      <c r="D159" s="3" t="s">
        <v>1</v>
      </c>
      <c r="E159" s="3" t="s">
        <v>30</v>
      </c>
      <c r="F159" s="3" t="s">
        <v>37</v>
      </c>
      <c r="G159" s="2" t="s">
        <v>189</v>
      </c>
      <c r="H159" s="16" t="s">
        <v>38</v>
      </c>
      <c r="I159" s="16" t="s">
        <v>37</v>
      </c>
      <c r="J159" s="16" t="s">
        <v>37</v>
      </c>
      <c r="K159" s="16" t="s">
        <v>37</v>
      </c>
      <c r="L159" s="16" t="s">
        <v>37</v>
      </c>
      <c r="M159" s="16" t="s">
        <v>37</v>
      </c>
      <c r="N159" s="16" t="s">
        <v>38</v>
      </c>
      <c r="O159" s="16"/>
      <c r="P159" s="16" t="s">
        <v>37</v>
      </c>
      <c r="Q159" s="16" t="s">
        <v>38</v>
      </c>
      <c r="R159" s="16" t="s">
        <v>37</v>
      </c>
      <c r="S159" s="16" t="s">
        <v>37</v>
      </c>
      <c r="T159" s="16" t="s">
        <v>37</v>
      </c>
    </row>
    <row r="160" spans="1:20" s="1" customFormat="1" ht="30" x14ac:dyDescent="0.25">
      <c r="A160" s="3" t="s">
        <v>14</v>
      </c>
      <c r="B160" s="3"/>
      <c r="C160" s="3"/>
      <c r="D160" s="3" t="s">
        <v>2</v>
      </c>
      <c r="E160" s="3" t="s">
        <v>30</v>
      </c>
      <c r="F160" s="3" t="s">
        <v>37</v>
      </c>
      <c r="G160" s="2" t="s">
        <v>190</v>
      </c>
      <c r="H160" s="16" t="s">
        <v>38</v>
      </c>
      <c r="I160" s="16" t="s">
        <v>46</v>
      </c>
      <c r="J160" s="16" t="s">
        <v>46</v>
      </c>
      <c r="K160" s="16" t="s">
        <v>46</v>
      </c>
      <c r="L160" s="16" t="s">
        <v>46</v>
      </c>
      <c r="M160" s="16" t="s">
        <v>46</v>
      </c>
      <c r="N160" s="16" t="s">
        <v>46</v>
      </c>
      <c r="O160" s="16"/>
      <c r="P160" s="16" t="s">
        <v>38</v>
      </c>
      <c r="Q160" s="16" t="s">
        <v>38</v>
      </c>
      <c r="R160" s="16" t="s">
        <v>37</v>
      </c>
      <c r="S160" s="16" t="s">
        <v>38</v>
      </c>
      <c r="T160" s="16" t="s">
        <v>38</v>
      </c>
    </row>
    <row r="161" spans="1:20" s="1" customFormat="1" hidden="1" x14ac:dyDescent="0.25">
      <c r="A161" s="3" t="s">
        <v>14</v>
      </c>
      <c r="B161" s="3"/>
      <c r="C161" s="3"/>
      <c r="D161" s="3" t="s">
        <v>2</v>
      </c>
      <c r="E161" s="3" t="s">
        <v>5</v>
      </c>
      <c r="F161" s="3" t="s">
        <v>37</v>
      </c>
      <c r="G161" s="3"/>
      <c r="H161" s="16" t="s">
        <v>38</v>
      </c>
      <c r="I161" s="16"/>
      <c r="J161" s="16"/>
      <c r="K161" s="16"/>
      <c r="L161" s="16"/>
      <c r="M161" s="16"/>
      <c r="N161" s="16"/>
      <c r="O161" s="16"/>
      <c r="P161" s="16" t="s">
        <v>37</v>
      </c>
      <c r="Q161" s="16" t="s">
        <v>38</v>
      </c>
      <c r="R161" s="16" t="s">
        <v>38</v>
      </c>
      <c r="S161" s="16" t="s">
        <v>37</v>
      </c>
      <c r="T161" s="16" t="s">
        <v>37</v>
      </c>
    </row>
    <row r="162" spans="1:20" s="1" customFormat="1" ht="30" x14ac:dyDescent="0.25">
      <c r="A162" s="3" t="s">
        <v>14</v>
      </c>
      <c r="B162" s="3"/>
      <c r="C162" s="3"/>
      <c r="D162" s="3" t="s">
        <v>2</v>
      </c>
      <c r="E162" s="3" t="s">
        <v>5</v>
      </c>
      <c r="F162" s="3" t="s">
        <v>37</v>
      </c>
      <c r="G162" s="2" t="s">
        <v>191</v>
      </c>
      <c r="H162" s="16" t="s">
        <v>37</v>
      </c>
      <c r="I162" s="16" t="s">
        <v>46</v>
      </c>
      <c r="J162" s="16" t="s">
        <v>37</v>
      </c>
      <c r="K162" s="16" t="s">
        <v>37</v>
      </c>
      <c r="L162" s="16" t="s">
        <v>46</v>
      </c>
      <c r="M162" s="16" t="s">
        <v>37</v>
      </c>
      <c r="N162" s="16" t="s">
        <v>46</v>
      </c>
      <c r="O162" s="16"/>
      <c r="P162" s="16" t="s">
        <v>38</v>
      </c>
      <c r="Q162" s="16" t="s">
        <v>38</v>
      </c>
      <c r="R162" s="16" t="s">
        <v>38</v>
      </c>
      <c r="S162" s="16" t="s">
        <v>37</v>
      </c>
      <c r="T162" s="16" t="s">
        <v>38</v>
      </c>
    </row>
    <row r="163" spans="1:20" s="1" customFormat="1" ht="30" x14ac:dyDescent="0.25">
      <c r="A163" s="3" t="s">
        <v>14</v>
      </c>
      <c r="B163" s="3"/>
      <c r="C163" s="3"/>
      <c r="D163" s="3" t="s">
        <v>2</v>
      </c>
      <c r="E163" s="3" t="s">
        <v>30</v>
      </c>
      <c r="F163" s="3" t="s">
        <v>37</v>
      </c>
      <c r="G163" s="2" t="s">
        <v>192</v>
      </c>
      <c r="H163" s="16" t="s">
        <v>37</v>
      </c>
      <c r="I163" s="16" t="s">
        <v>37</v>
      </c>
      <c r="J163" s="16" t="s">
        <v>37</v>
      </c>
      <c r="K163" s="16" t="s">
        <v>46</v>
      </c>
      <c r="L163" s="16" t="s">
        <v>37</v>
      </c>
      <c r="M163" s="16" t="s">
        <v>37</v>
      </c>
      <c r="N163" s="16"/>
      <c r="O163" s="16"/>
      <c r="P163" s="16" t="s">
        <v>38</v>
      </c>
      <c r="Q163" s="16" t="s">
        <v>38</v>
      </c>
      <c r="R163" s="16" t="s">
        <v>37</v>
      </c>
      <c r="S163" s="16" t="s">
        <v>38</v>
      </c>
      <c r="T163" s="16" t="s">
        <v>38</v>
      </c>
    </row>
    <row r="164" spans="1:20" s="1" customFormat="1" x14ac:dyDescent="0.25">
      <c r="A164" s="3" t="s">
        <v>14</v>
      </c>
      <c r="B164" s="3"/>
      <c r="C164" s="3"/>
      <c r="D164" s="3" t="s">
        <v>2</v>
      </c>
      <c r="E164" s="3" t="s">
        <v>30</v>
      </c>
      <c r="F164" s="3" t="s">
        <v>37</v>
      </c>
      <c r="G164" s="3" t="s">
        <v>204</v>
      </c>
      <c r="H164" s="16" t="s">
        <v>38</v>
      </c>
      <c r="I164" s="16"/>
      <c r="J164" s="16"/>
      <c r="K164" s="16"/>
      <c r="L164" s="16"/>
      <c r="M164" s="16"/>
      <c r="N164" s="16"/>
      <c r="O164" s="16"/>
      <c r="P164" s="16" t="s">
        <v>37</v>
      </c>
      <c r="Q164" s="16" t="s">
        <v>38</v>
      </c>
      <c r="R164" s="16" t="s">
        <v>38</v>
      </c>
      <c r="S164" s="16" t="s">
        <v>38</v>
      </c>
      <c r="T164" s="16" t="s">
        <v>38</v>
      </c>
    </row>
    <row r="165" spans="1:20" s="1" customFormat="1" ht="30" hidden="1" x14ac:dyDescent="0.25">
      <c r="A165" s="3" t="s">
        <v>14</v>
      </c>
      <c r="B165" s="3"/>
      <c r="C165" s="3"/>
      <c r="D165" s="3" t="s">
        <v>2</v>
      </c>
      <c r="E165" s="3" t="s">
        <v>29</v>
      </c>
      <c r="F165" s="3" t="s">
        <v>37</v>
      </c>
      <c r="G165" s="2" t="s">
        <v>205</v>
      </c>
      <c r="H165" s="16" t="s">
        <v>37</v>
      </c>
      <c r="I165" s="16" t="s">
        <v>46</v>
      </c>
      <c r="J165" s="16" t="s">
        <v>46</v>
      </c>
      <c r="K165" s="16" t="s">
        <v>46</v>
      </c>
      <c r="L165" s="16" t="s">
        <v>37</v>
      </c>
      <c r="M165" s="16" t="s">
        <v>37</v>
      </c>
      <c r="N165" s="16" t="s">
        <v>46</v>
      </c>
      <c r="O165" s="16"/>
      <c r="P165" s="16"/>
      <c r="Q165" s="16"/>
      <c r="R165" s="16"/>
      <c r="S165" s="16"/>
      <c r="T165" s="16"/>
    </row>
    <row r="166" spans="1:20" s="1" customFormat="1" ht="45" x14ac:dyDescent="0.25">
      <c r="A166" s="3" t="s">
        <v>14</v>
      </c>
      <c r="B166" s="3"/>
      <c r="C166" s="3"/>
      <c r="D166" s="3" t="s">
        <v>1</v>
      </c>
      <c r="E166" s="3" t="s">
        <v>30</v>
      </c>
      <c r="F166" s="3" t="s">
        <v>37</v>
      </c>
      <c r="G166" s="2" t="s">
        <v>208</v>
      </c>
      <c r="H166" s="16" t="s">
        <v>37</v>
      </c>
      <c r="I166" s="16" t="s">
        <v>37</v>
      </c>
      <c r="J166" s="16" t="s">
        <v>37</v>
      </c>
      <c r="K166" s="16" t="s">
        <v>37</v>
      </c>
      <c r="L166" s="16" t="s">
        <v>46</v>
      </c>
      <c r="M166" s="16" t="s">
        <v>46</v>
      </c>
      <c r="N166" s="16" t="s">
        <v>37</v>
      </c>
      <c r="O166" s="16"/>
      <c r="P166" s="16" t="s">
        <v>38</v>
      </c>
      <c r="Q166" s="16" t="s">
        <v>37</v>
      </c>
      <c r="R166" s="16" t="s">
        <v>37</v>
      </c>
      <c r="S166" s="16" t="s">
        <v>38</v>
      </c>
      <c r="T166" s="16" t="s">
        <v>38</v>
      </c>
    </row>
    <row r="167" spans="1:20" s="1" customFormat="1" ht="30" hidden="1" x14ac:dyDescent="0.25">
      <c r="A167" s="3" t="s">
        <v>59</v>
      </c>
      <c r="B167" s="3"/>
      <c r="C167" s="3"/>
      <c r="D167" s="3" t="s">
        <v>2</v>
      </c>
      <c r="E167" s="3" t="s">
        <v>30</v>
      </c>
      <c r="F167" s="3" t="s">
        <v>37</v>
      </c>
      <c r="G167" s="2" t="s">
        <v>129</v>
      </c>
      <c r="H167" s="16" t="s">
        <v>37</v>
      </c>
      <c r="I167" s="16" t="s">
        <v>46</v>
      </c>
      <c r="J167" s="16" t="s">
        <v>37</v>
      </c>
      <c r="K167" s="16" t="s">
        <v>37</v>
      </c>
      <c r="L167" s="16" t="s">
        <v>46</v>
      </c>
      <c r="M167" s="16" t="s">
        <v>46</v>
      </c>
      <c r="N167" s="16" t="s">
        <v>37</v>
      </c>
      <c r="O167" s="16" t="s">
        <v>37</v>
      </c>
      <c r="P167" s="16"/>
      <c r="Q167" s="16"/>
      <c r="R167" s="16"/>
      <c r="S167" s="16"/>
      <c r="T167" s="16"/>
    </row>
    <row r="168" spans="1:20" s="1" customFormat="1" ht="30" hidden="1" x14ac:dyDescent="0.25">
      <c r="A168" s="3" t="s">
        <v>59</v>
      </c>
      <c r="B168" s="3"/>
      <c r="C168" s="3"/>
      <c r="D168" s="3" t="s">
        <v>2</v>
      </c>
      <c r="E168" s="3" t="s">
        <v>30</v>
      </c>
      <c r="F168" s="3" t="s">
        <v>37</v>
      </c>
      <c r="G168" s="2" t="s">
        <v>193</v>
      </c>
      <c r="H168" s="16" t="s">
        <v>38</v>
      </c>
      <c r="I168" s="16" t="s">
        <v>37</v>
      </c>
      <c r="J168" s="16" t="s">
        <v>37</v>
      </c>
      <c r="K168" s="16" t="s">
        <v>37</v>
      </c>
      <c r="L168" s="16" t="s">
        <v>37</v>
      </c>
      <c r="M168" s="16" t="s">
        <v>37</v>
      </c>
      <c r="N168" s="16" t="s">
        <v>37</v>
      </c>
      <c r="O168" s="16" t="s">
        <v>37</v>
      </c>
      <c r="P168" s="16"/>
      <c r="Q168" s="16"/>
      <c r="R168" s="16"/>
      <c r="S168" s="16"/>
      <c r="T168" s="16"/>
    </row>
    <row r="169" spans="1:20" s="1" customFormat="1" ht="30" hidden="1" x14ac:dyDescent="0.25">
      <c r="A169" s="3" t="s">
        <v>59</v>
      </c>
      <c r="B169" s="3"/>
      <c r="C169" s="3"/>
      <c r="D169" s="3" t="s">
        <v>1</v>
      </c>
      <c r="E169" s="3" t="s">
        <v>5</v>
      </c>
      <c r="F169" s="3" t="s">
        <v>37</v>
      </c>
      <c r="G169" s="2" t="s">
        <v>197</v>
      </c>
      <c r="H169" s="16" t="s">
        <v>37</v>
      </c>
      <c r="I169" s="16" t="s">
        <v>37</v>
      </c>
      <c r="J169" s="16" t="s">
        <v>37</v>
      </c>
      <c r="K169" s="16" t="s">
        <v>37</v>
      </c>
      <c r="L169" s="16" t="s">
        <v>46</v>
      </c>
      <c r="M169" s="16" t="s">
        <v>37</v>
      </c>
      <c r="N169" s="16" t="s">
        <v>46</v>
      </c>
      <c r="O169" s="16" t="s">
        <v>37</v>
      </c>
      <c r="P169" s="16"/>
      <c r="Q169" s="16"/>
      <c r="R169" s="16"/>
      <c r="S169" s="16"/>
      <c r="T169" s="16"/>
    </row>
    <row r="170" spans="1:20" s="1" customFormat="1" ht="30" hidden="1" x14ac:dyDescent="0.25">
      <c r="A170" s="3" t="s">
        <v>59</v>
      </c>
      <c r="B170" s="3"/>
      <c r="C170" s="3"/>
      <c r="D170" s="3" t="s">
        <v>2</v>
      </c>
      <c r="E170" s="3" t="s">
        <v>30</v>
      </c>
      <c r="F170" s="3" t="s">
        <v>37</v>
      </c>
      <c r="G170" s="2" t="s">
        <v>198</v>
      </c>
      <c r="H170" s="16" t="s">
        <v>37</v>
      </c>
      <c r="I170" s="16" t="s">
        <v>37</v>
      </c>
      <c r="J170" s="16" t="s">
        <v>37</v>
      </c>
      <c r="K170" s="16" t="s">
        <v>37</v>
      </c>
      <c r="L170" s="16" t="s">
        <v>46</v>
      </c>
      <c r="M170" s="16" t="s">
        <v>37</v>
      </c>
      <c r="N170" s="16" t="s">
        <v>37</v>
      </c>
      <c r="O170" s="16" t="s">
        <v>37</v>
      </c>
      <c r="P170" s="16"/>
      <c r="Q170" s="16"/>
      <c r="R170" s="16"/>
      <c r="S170" s="16"/>
      <c r="T170" s="16"/>
    </row>
    <row r="171" spans="1:20" s="1" customFormat="1" ht="30" hidden="1" x14ac:dyDescent="0.25">
      <c r="A171" s="3" t="s">
        <v>59</v>
      </c>
      <c r="B171" s="3"/>
      <c r="C171" s="3"/>
      <c r="D171" s="3" t="s">
        <v>2</v>
      </c>
      <c r="E171" s="3" t="s">
        <v>30</v>
      </c>
      <c r="F171" s="3" t="s">
        <v>37</v>
      </c>
      <c r="G171" s="2" t="s">
        <v>206</v>
      </c>
      <c r="H171" s="16" t="s">
        <v>37</v>
      </c>
      <c r="I171" s="16" t="s">
        <v>37</v>
      </c>
      <c r="J171" s="16" t="s">
        <v>37</v>
      </c>
      <c r="K171" s="16" t="s">
        <v>37</v>
      </c>
      <c r="L171" s="16" t="s">
        <v>37</v>
      </c>
      <c r="M171" s="16" t="s">
        <v>37</v>
      </c>
      <c r="N171" s="16" t="s">
        <v>37</v>
      </c>
      <c r="O171" s="16" t="s">
        <v>37</v>
      </c>
      <c r="P171" s="16"/>
      <c r="Q171" s="16"/>
      <c r="R171" s="16"/>
      <c r="S171" s="16"/>
      <c r="T171" s="16"/>
    </row>
    <row r="172" spans="1:20" s="1" customFormat="1" ht="30" hidden="1" x14ac:dyDescent="0.25">
      <c r="A172" s="3" t="s">
        <v>59</v>
      </c>
      <c r="B172" s="3"/>
      <c r="C172" s="3"/>
      <c r="D172" s="3" t="s">
        <v>2</v>
      </c>
      <c r="E172" s="3" t="s">
        <v>29</v>
      </c>
      <c r="F172" s="3" t="s">
        <v>37</v>
      </c>
      <c r="G172" s="2" t="s">
        <v>207</v>
      </c>
      <c r="H172" s="16" t="s">
        <v>37</v>
      </c>
      <c r="I172" s="16" t="s">
        <v>37</v>
      </c>
      <c r="J172" s="16" t="s">
        <v>46</v>
      </c>
      <c r="K172" s="16" t="s">
        <v>37</v>
      </c>
      <c r="L172" s="16" t="s">
        <v>37</v>
      </c>
      <c r="M172" s="16" t="s">
        <v>37</v>
      </c>
      <c r="N172" s="16" t="s">
        <v>37</v>
      </c>
      <c r="O172" s="16" t="s">
        <v>37</v>
      </c>
      <c r="P172" s="16"/>
      <c r="Q172" s="16"/>
      <c r="R172" s="16"/>
      <c r="S172" s="16"/>
      <c r="T172" s="16"/>
    </row>
    <row r="173" spans="1:20" s="1" customFormat="1" ht="30" x14ac:dyDescent="0.25">
      <c r="A173" s="3" t="s">
        <v>59</v>
      </c>
      <c r="B173" s="3"/>
      <c r="C173" s="3"/>
      <c r="D173" s="3" t="s">
        <v>2</v>
      </c>
      <c r="E173" s="3" t="s">
        <v>30</v>
      </c>
      <c r="F173" s="3" t="s">
        <v>37</v>
      </c>
      <c r="G173" s="2" t="s">
        <v>227</v>
      </c>
      <c r="H173" s="16" t="s">
        <v>37</v>
      </c>
      <c r="I173" s="16" t="s">
        <v>37</v>
      </c>
      <c r="J173" s="16" t="s">
        <v>37</v>
      </c>
      <c r="K173" s="16" t="s">
        <v>37</v>
      </c>
      <c r="L173" s="16" t="s">
        <v>37</v>
      </c>
      <c r="M173" s="16" t="s">
        <v>46</v>
      </c>
      <c r="N173" s="16" t="s">
        <v>37</v>
      </c>
      <c r="O173" s="16" t="s">
        <v>37</v>
      </c>
      <c r="P173" s="16"/>
      <c r="Q173" s="16"/>
      <c r="R173" s="16"/>
      <c r="S173" s="16"/>
      <c r="T173" s="16"/>
    </row>
    <row r="174" spans="1:20" s="1" customFormat="1" x14ac:dyDescent="0.25">
      <c r="A174" s="3"/>
      <c r="B174" s="3"/>
      <c r="C174" s="3"/>
      <c r="D174" s="3"/>
      <c r="E174" s="3"/>
      <c r="F174" s="3"/>
      <c r="G174" s="3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</row>
    <row r="175" spans="1:20" s="1" customFormat="1" x14ac:dyDescent="0.25">
      <c r="A175" s="3"/>
      <c r="B175" s="3"/>
      <c r="C175" s="3"/>
      <c r="D175" s="3"/>
      <c r="E175" s="3"/>
      <c r="F175" s="3"/>
      <c r="G175" s="3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</row>
    <row r="176" spans="1:20" s="1" customFormat="1" x14ac:dyDescent="0.25">
      <c r="A176" s="3"/>
      <c r="B176" s="3"/>
      <c r="C176" s="3"/>
      <c r="D176" s="3"/>
      <c r="E176" s="3"/>
      <c r="F176" s="3"/>
      <c r="G176" s="3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</row>
    <row r="177" spans="1:20" s="1" customFormat="1" x14ac:dyDescent="0.25">
      <c r="A177" s="3"/>
      <c r="B177" s="3"/>
      <c r="C177" s="3"/>
      <c r="D177" s="3"/>
      <c r="E177" s="3"/>
      <c r="F177" s="3"/>
      <c r="G177" s="3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</row>
    <row r="178" spans="1:20" s="1" customFormat="1" x14ac:dyDescent="0.25">
      <c r="A178" s="3"/>
      <c r="B178" s="3"/>
      <c r="C178" s="3"/>
      <c r="D178" s="3"/>
      <c r="E178" s="3"/>
      <c r="F178" s="3"/>
      <c r="G178" s="3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</row>
    <row r="179" spans="1:20" s="1" customFormat="1" x14ac:dyDescent="0.25">
      <c r="A179" s="3"/>
      <c r="B179" s="3"/>
      <c r="C179" s="3"/>
      <c r="D179" s="3"/>
      <c r="E179" s="3"/>
      <c r="F179" s="3"/>
      <c r="G179" s="3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</row>
    <row r="180" spans="1:20" s="1" customFormat="1" x14ac:dyDescent="0.25">
      <c r="A180" s="3"/>
      <c r="B180" s="3"/>
      <c r="C180" s="3"/>
      <c r="D180" s="3"/>
      <c r="E180" s="3"/>
      <c r="F180" s="3"/>
      <c r="G180" s="3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</row>
    <row r="181" spans="1:20" s="1" customFormat="1" x14ac:dyDescent="0.25">
      <c r="A181" s="3"/>
      <c r="B181" s="3"/>
      <c r="C181" s="3"/>
      <c r="D181" s="3"/>
      <c r="E181" s="3"/>
      <c r="F181" s="3"/>
      <c r="G181" s="3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</row>
    <row r="182" spans="1:20" s="1" customFormat="1" x14ac:dyDescent="0.25">
      <c r="A182" s="3"/>
      <c r="B182" s="3"/>
      <c r="C182" s="3"/>
      <c r="D182" s="3"/>
      <c r="E182" s="3"/>
      <c r="F182" s="3"/>
      <c r="G182" s="3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</row>
    <row r="183" spans="1:20" s="1" customFormat="1" x14ac:dyDescent="0.25">
      <c r="A183" s="3"/>
      <c r="B183" s="3"/>
      <c r="C183" s="3"/>
      <c r="D183" s="3"/>
      <c r="E183" s="3"/>
      <c r="F183" s="3"/>
      <c r="G183" s="3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</row>
    <row r="184" spans="1:20" s="1" customFormat="1" x14ac:dyDescent="0.25">
      <c r="A184" s="3"/>
      <c r="B184" s="3"/>
      <c r="C184" s="3"/>
      <c r="D184" s="3"/>
      <c r="E184" s="3"/>
      <c r="F184" s="3"/>
      <c r="G184" s="3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</row>
    <row r="185" spans="1:20" s="1" customFormat="1" x14ac:dyDescent="0.25">
      <c r="A185" s="3"/>
      <c r="B185" s="3"/>
      <c r="C185" s="3"/>
      <c r="D185" s="3"/>
      <c r="E185" s="3"/>
      <c r="F185" s="3"/>
      <c r="G185" s="3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</row>
    <row r="186" spans="1:20" s="1" customFormat="1" x14ac:dyDescent="0.25">
      <c r="A186" s="3"/>
      <c r="B186" s="3"/>
      <c r="C186" s="3"/>
      <c r="D186" s="3"/>
      <c r="E186" s="3"/>
      <c r="F186" s="3"/>
      <c r="G186" s="3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</row>
    <row r="187" spans="1:20" s="1" customFormat="1" x14ac:dyDescent="0.25">
      <c r="A187" s="3"/>
      <c r="B187" s="3"/>
      <c r="C187" s="3"/>
      <c r="D187" s="3"/>
      <c r="E187" s="3"/>
      <c r="F187" s="3"/>
      <c r="G187" s="3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</row>
    <row r="188" spans="1:20" s="1" customFormat="1" x14ac:dyDescent="0.25">
      <c r="A188" s="3"/>
      <c r="B188" s="3"/>
      <c r="C188" s="3"/>
      <c r="D188" s="3"/>
      <c r="E188" s="3"/>
      <c r="F188" s="3"/>
      <c r="G188" s="3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</row>
    <row r="189" spans="1:20" s="1" customFormat="1" x14ac:dyDescent="0.25">
      <c r="A189" s="3"/>
      <c r="B189" s="3"/>
      <c r="C189" s="3"/>
      <c r="D189" s="3"/>
      <c r="E189" s="3"/>
      <c r="F189" s="3"/>
      <c r="G189" s="3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</row>
    <row r="190" spans="1:20" s="1" customFormat="1" x14ac:dyDescent="0.25">
      <c r="A190" s="3"/>
      <c r="B190" s="3"/>
      <c r="C190" s="3"/>
      <c r="D190" s="3"/>
      <c r="E190" s="3"/>
      <c r="F190" s="3"/>
      <c r="G190" s="3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</row>
    <row r="191" spans="1:20" s="1" customFormat="1" x14ac:dyDescent="0.25">
      <c r="A191" s="3"/>
      <c r="B191" s="3"/>
      <c r="C191" s="3"/>
      <c r="D191" s="3"/>
      <c r="E191" s="3"/>
      <c r="F191" s="3"/>
      <c r="G191" s="3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</row>
    <row r="192" spans="1:20" s="1" customFormat="1" x14ac:dyDescent="0.25">
      <c r="A192" s="3"/>
      <c r="B192" s="3"/>
      <c r="C192" s="3"/>
      <c r="D192" s="3"/>
      <c r="E192" s="3"/>
      <c r="F192" s="3"/>
      <c r="G192" s="3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</row>
    <row r="193" spans="1:20" s="1" customFormat="1" x14ac:dyDescent="0.25">
      <c r="A193" s="3"/>
      <c r="B193" s="3"/>
      <c r="C193" s="3"/>
      <c r="D193" s="3"/>
      <c r="E193" s="3"/>
      <c r="F193" s="3"/>
      <c r="G193" s="3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</row>
    <row r="194" spans="1:20" s="1" customFormat="1" x14ac:dyDescent="0.25">
      <c r="A194" s="3"/>
      <c r="B194" s="3"/>
      <c r="C194" s="3"/>
      <c r="D194" s="3"/>
      <c r="E194" s="3"/>
      <c r="F194" s="3"/>
      <c r="G194" s="3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</row>
    <row r="195" spans="1:20" s="1" customFormat="1" x14ac:dyDescent="0.25">
      <c r="A195" s="3"/>
      <c r="B195" s="3"/>
      <c r="C195" s="3"/>
      <c r="D195" s="3"/>
      <c r="E195" s="3"/>
      <c r="F195" s="3"/>
      <c r="G195" s="3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</row>
    <row r="196" spans="1:20" s="1" customFormat="1" x14ac:dyDescent="0.25">
      <c r="A196" s="3"/>
      <c r="B196" s="3"/>
      <c r="C196" s="3"/>
      <c r="D196" s="3"/>
      <c r="E196" s="3"/>
      <c r="F196" s="3"/>
      <c r="G196" s="3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</row>
    <row r="197" spans="1:20" s="1" customFormat="1" x14ac:dyDescent="0.25">
      <c r="A197" s="3"/>
      <c r="B197" s="3"/>
      <c r="C197" s="3"/>
      <c r="D197" s="3"/>
      <c r="E197" s="3"/>
      <c r="F197" s="3"/>
      <c r="G197" s="3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</row>
    <row r="198" spans="1:20" s="1" customFormat="1" x14ac:dyDescent="0.25">
      <c r="A198" s="3"/>
      <c r="B198" s="3"/>
      <c r="C198" s="3"/>
      <c r="D198" s="3"/>
      <c r="E198" s="3"/>
      <c r="F198" s="3"/>
      <c r="G198" s="3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</row>
    <row r="199" spans="1:20" s="1" customFormat="1" x14ac:dyDescent="0.25">
      <c r="A199" s="3"/>
      <c r="B199" s="3"/>
      <c r="C199" s="3"/>
      <c r="D199" s="3"/>
      <c r="E199" s="3"/>
      <c r="F199" s="3"/>
      <c r="G199" s="3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</row>
    <row r="200" spans="1:20" s="1" customFormat="1" x14ac:dyDescent="0.25">
      <c r="A200" s="3"/>
      <c r="B200" s="3"/>
      <c r="C200" s="3"/>
      <c r="D200" s="3"/>
      <c r="E200" s="3"/>
      <c r="F200" s="3"/>
      <c r="G200" s="3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</row>
    <row r="201" spans="1:20" s="1" customFormat="1" x14ac:dyDescent="0.25">
      <c r="A201" s="3"/>
      <c r="B201" s="3"/>
      <c r="C201" s="3"/>
      <c r="D201" s="3"/>
      <c r="E201" s="3"/>
      <c r="F201" s="3"/>
      <c r="G201" s="3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</row>
    <row r="202" spans="1:20" s="1" customFormat="1" x14ac:dyDescent="0.25">
      <c r="A202" s="3"/>
      <c r="B202" s="3"/>
      <c r="C202" s="3"/>
      <c r="D202" s="3"/>
      <c r="E202" s="3"/>
      <c r="F202" s="3"/>
      <c r="G202" s="3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</row>
    <row r="203" spans="1:20" s="1" customFormat="1" x14ac:dyDescent="0.25">
      <c r="A203" s="3"/>
      <c r="B203" s="3"/>
      <c r="C203" s="3"/>
      <c r="D203" s="3"/>
      <c r="E203" s="3"/>
      <c r="F203" s="3"/>
      <c r="G203" s="3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</row>
    <row r="204" spans="1:20" s="1" customFormat="1" x14ac:dyDescent="0.25">
      <c r="A204" s="3"/>
      <c r="B204" s="3"/>
      <c r="C204" s="3"/>
      <c r="D204" s="3"/>
      <c r="E204" s="3"/>
      <c r="F204" s="3"/>
      <c r="G204" s="3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</row>
    <row r="205" spans="1:20" s="1" customFormat="1" x14ac:dyDescent="0.25">
      <c r="A205" s="3"/>
      <c r="B205" s="3"/>
      <c r="C205" s="3"/>
      <c r="D205" s="3"/>
      <c r="E205" s="3"/>
      <c r="F205" s="3"/>
      <c r="G205" s="3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</row>
    <row r="206" spans="1:20" s="1" customFormat="1" x14ac:dyDescent="0.25">
      <c r="A206" s="3"/>
      <c r="B206" s="3"/>
      <c r="C206" s="3"/>
      <c r="D206" s="3"/>
      <c r="E206" s="3"/>
      <c r="F206" s="3"/>
      <c r="G206" s="3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</row>
    <row r="207" spans="1:20" s="1" customFormat="1" x14ac:dyDescent="0.25">
      <c r="A207" s="3"/>
      <c r="B207" s="3"/>
      <c r="C207" s="3"/>
      <c r="D207" s="3"/>
      <c r="E207" s="3"/>
      <c r="F207" s="3"/>
      <c r="G207" s="3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</row>
    <row r="208" spans="1:20" s="1" customFormat="1" x14ac:dyDescent="0.25">
      <c r="A208" s="3"/>
      <c r="B208" s="3"/>
      <c r="C208" s="3"/>
      <c r="D208" s="3"/>
      <c r="E208" s="3"/>
      <c r="F208" s="3"/>
      <c r="G208" s="3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</row>
    <row r="209" spans="1:20" s="1" customFormat="1" x14ac:dyDescent="0.25">
      <c r="A209" s="3"/>
      <c r="B209" s="3"/>
      <c r="C209" s="3"/>
      <c r="D209" s="3"/>
      <c r="E209" s="3"/>
      <c r="F209" s="3"/>
      <c r="G209" s="3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</row>
    <row r="210" spans="1:20" s="1" customFormat="1" x14ac:dyDescent="0.25">
      <c r="A210" s="3"/>
      <c r="B210" s="3"/>
      <c r="C210" s="3"/>
      <c r="D210" s="3"/>
      <c r="E210" s="3"/>
      <c r="F210" s="3"/>
      <c r="G210" s="3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</row>
    <row r="211" spans="1:20" s="1" customFormat="1" x14ac:dyDescent="0.25">
      <c r="A211" s="3"/>
      <c r="B211" s="3"/>
      <c r="C211" s="3"/>
      <c r="D211" s="3"/>
      <c r="E211" s="3"/>
      <c r="F211" s="3"/>
      <c r="G211" s="3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</row>
    <row r="212" spans="1:20" s="1" customFormat="1" x14ac:dyDescent="0.25">
      <c r="A212" s="3"/>
      <c r="B212" s="3"/>
      <c r="C212" s="3"/>
      <c r="D212" s="3"/>
      <c r="E212" s="3"/>
      <c r="F212" s="3"/>
      <c r="G212" s="3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1:20" s="1" customFormat="1" x14ac:dyDescent="0.25">
      <c r="A213" s="3"/>
      <c r="B213" s="3"/>
      <c r="C213" s="3"/>
      <c r="D213" s="3"/>
      <c r="E213" s="3"/>
      <c r="F213" s="3"/>
      <c r="G213" s="3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1:20" s="1" customFormat="1" x14ac:dyDescent="0.25">
      <c r="A214" s="3"/>
      <c r="B214" s="3"/>
      <c r="C214" s="3"/>
      <c r="D214" s="3"/>
      <c r="E214" s="3"/>
      <c r="F214" s="3"/>
      <c r="G214" s="3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pans="1:20" s="1" customFormat="1" x14ac:dyDescent="0.25">
      <c r="A215" s="3"/>
      <c r="B215" s="3"/>
      <c r="C215" s="3"/>
      <c r="D215" s="3"/>
      <c r="E215" s="3"/>
      <c r="F215" s="3"/>
      <c r="G215" s="3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  <row r="216" spans="1:20" s="1" customFormat="1" x14ac:dyDescent="0.25">
      <c r="A216" s="3"/>
      <c r="B216" s="3"/>
      <c r="C216" s="3"/>
      <c r="D216" s="3"/>
      <c r="E216" s="3"/>
      <c r="F216" s="3"/>
      <c r="G216" s="3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</row>
    <row r="217" spans="1:20" s="1" customFormat="1" x14ac:dyDescent="0.25">
      <c r="A217" s="3"/>
      <c r="B217" s="3"/>
      <c r="C217" s="3"/>
      <c r="D217" s="3"/>
      <c r="E217" s="3"/>
      <c r="F217" s="3"/>
      <c r="G217" s="3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</row>
    <row r="218" spans="1:20" s="1" customFormat="1" x14ac:dyDescent="0.25">
      <c r="A218" s="3"/>
      <c r="B218" s="3"/>
      <c r="C218" s="3"/>
      <c r="D218" s="3"/>
      <c r="E218" s="3"/>
      <c r="F218" s="3"/>
      <c r="G218" s="3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</row>
    <row r="219" spans="1:20" s="1" customFormat="1" x14ac:dyDescent="0.25">
      <c r="A219" s="3"/>
      <c r="B219" s="3"/>
      <c r="C219" s="3"/>
      <c r="D219" s="3"/>
      <c r="E219" s="3"/>
      <c r="F219" s="3"/>
      <c r="G219" s="3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</row>
    <row r="220" spans="1:20" s="1" customFormat="1" x14ac:dyDescent="0.25">
      <c r="A220" s="3"/>
      <c r="B220" s="3"/>
      <c r="C220" s="3"/>
      <c r="D220" s="3"/>
      <c r="E220" s="3"/>
      <c r="F220" s="3"/>
      <c r="G220" s="3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</row>
    <row r="221" spans="1:20" s="1" customFormat="1" x14ac:dyDescent="0.25">
      <c r="A221" s="3"/>
      <c r="B221" s="3"/>
      <c r="C221" s="3"/>
      <c r="D221" s="3"/>
      <c r="E221" s="3"/>
      <c r="F221" s="3"/>
      <c r="G221" s="3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</row>
    <row r="222" spans="1:20" s="1" customFormat="1" x14ac:dyDescent="0.25">
      <c r="A222" s="3"/>
      <c r="B222" s="3"/>
      <c r="C222" s="3"/>
      <c r="D222" s="3"/>
      <c r="E222" s="3"/>
      <c r="F222" s="3"/>
      <c r="G222" s="3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</row>
    <row r="223" spans="1:20" s="1" customFormat="1" x14ac:dyDescent="0.25">
      <c r="A223" s="3"/>
      <c r="B223" s="3"/>
      <c r="C223" s="3"/>
      <c r="D223" s="3"/>
      <c r="E223" s="3"/>
      <c r="F223" s="3"/>
      <c r="G223" s="3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</row>
    <row r="224" spans="1:20" s="1" customFormat="1" x14ac:dyDescent="0.25">
      <c r="A224" s="3"/>
      <c r="B224" s="3"/>
      <c r="C224" s="3"/>
      <c r="D224" s="3"/>
      <c r="E224" s="3"/>
      <c r="F224" s="3"/>
      <c r="G224" s="3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</row>
    <row r="225" spans="1:20" s="1" customFormat="1" x14ac:dyDescent="0.25">
      <c r="A225" s="3"/>
      <c r="B225" s="3"/>
      <c r="C225" s="3"/>
      <c r="D225" s="3"/>
      <c r="E225" s="3"/>
      <c r="F225" s="3"/>
      <c r="G225" s="3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</row>
    <row r="226" spans="1:20" s="1" customFormat="1" x14ac:dyDescent="0.25">
      <c r="A226" s="3"/>
      <c r="B226" s="3"/>
      <c r="C226" s="3"/>
      <c r="D226" s="3"/>
      <c r="E226" s="3"/>
      <c r="F226" s="3"/>
      <c r="G226" s="3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</row>
    <row r="227" spans="1:20" s="1" customFormat="1" x14ac:dyDescent="0.25">
      <c r="A227" s="3"/>
      <c r="B227" s="3"/>
      <c r="C227" s="3"/>
      <c r="D227" s="3"/>
      <c r="E227" s="3"/>
      <c r="F227" s="3"/>
      <c r="G227" s="3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</row>
    <row r="228" spans="1:20" s="1" customFormat="1" x14ac:dyDescent="0.25">
      <c r="A228" s="3"/>
      <c r="B228" s="3"/>
      <c r="C228" s="3"/>
      <c r="D228" s="3"/>
      <c r="E228" s="3"/>
      <c r="F228" s="3"/>
      <c r="G228" s="3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</row>
    <row r="229" spans="1:20" s="1" customFormat="1" x14ac:dyDescent="0.25">
      <c r="A229" s="3"/>
      <c r="B229" s="3"/>
      <c r="C229" s="3"/>
      <c r="D229" s="3"/>
      <c r="E229" s="3"/>
      <c r="F229" s="3"/>
      <c r="G229" s="3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</row>
    <row r="230" spans="1:20" s="1" customFormat="1" x14ac:dyDescent="0.25">
      <c r="A230" s="3"/>
      <c r="B230" s="3"/>
      <c r="C230" s="3"/>
      <c r="D230" s="3"/>
      <c r="E230" s="3"/>
      <c r="F230" s="3"/>
      <c r="G230" s="3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</row>
    <row r="231" spans="1:20" s="1" customFormat="1" x14ac:dyDescent="0.25">
      <c r="A231" s="3"/>
      <c r="B231" s="3"/>
      <c r="C231" s="3"/>
      <c r="D231" s="3"/>
      <c r="E231" s="3"/>
      <c r="F231" s="3"/>
      <c r="G231" s="3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</row>
    <row r="232" spans="1:20" s="1" customFormat="1" x14ac:dyDescent="0.25">
      <c r="A232" s="3"/>
      <c r="B232" s="3"/>
      <c r="C232" s="3"/>
      <c r="D232" s="3"/>
      <c r="E232" s="3"/>
      <c r="F232" s="3"/>
      <c r="G232" s="3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</row>
    <row r="233" spans="1:20" s="1" customFormat="1" x14ac:dyDescent="0.25">
      <c r="A233" s="3"/>
      <c r="B233" s="3"/>
      <c r="C233" s="3"/>
      <c r="D233" s="3"/>
      <c r="E233" s="3"/>
      <c r="F233" s="3"/>
      <c r="G233" s="3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</row>
    <row r="234" spans="1:20" s="1" customFormat="1" x14ac:dyDescent="0.25">
      <c r="A234" s="3"/>
      <c r="B234" s="3"/>
      <c r="C234" s="3"/>
      <c r="D234" s="3"/>
      <c r="E234" s="3"/>
      <c r="F234" s="3"/>
      <c r="G234" s="3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</row>
    <row r="235" spans="1:20" s="1" customFormat="1" x14ac:dyDescent="0.25">
      <c r="A235" s="3"/>
      <c r="B235" s="3"/>
      <c r="C235" s="3"/>
      <c r="D235" s="3"/>
      <c r="E235" s="3"/>
      <c r="F235" s="3"/>
      <c r="G235" s="3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</row>
    <row r="236" spans="1:20" s="1" customFormat="1" x14ac:dyDescent="0.25">
      <c r="A236" s="3"/>
      <c r="B236" s="3"/>
      <c r="C236" s="3"/>
      <c r="D236" s="3"/>
      <c r="E236" s="3"/>
      <c r="F236" s="3"/>
      <c r="G236" s="3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</row>
    <row r="237" spans="1:20" s="1" customFormat="1" x14ac:dyDescent="0.25">
      <c r="A237" s="3"/>
      <c r="B237" s="3"/>
      <c r="C237" s="3"/>
      <c r="D237" s="3"/>
      <c r="E237" s="3"/>
      <c r="F237" s="3"/>
      <c r="G237" s="3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</row>
    <row r="238" spans="1:20" s="1" customFormat="1" x14ac:dyDescent="0.25">
      <c r="A238" s="3"/>
      <c r="B238" s="3"/>
      <c r="C238" s="3"/>
      <c r="D238" s="3"/>
      <c r="E238" s="3"/>
      <c r="F238" s="3"/>
      <c r="G238" s="3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</row>
    <row r="239" spans="1:20" s="1" customFormat="1" x14ac:dyDescent="0.25">
      <c r="A239" s="3"/>
      <c r="B239" s="3"/>
      <c r="C239" s="3"/>
      <c r="D239" s="3"/>
      <c r="E239" s="3"/>
      <c r="F239" s="3"/>
      <c r="G239" s="3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</row>
    <row r="240" spans="1:20" s="1" customFormat="1" x14ac:dyDescent="0.25">
      <c r="A240" s="3"/>
      <c r="B240" s="3"/>
      <c r="C240" s="3"/>
      <c r="D240" s="3"/>
      <c r="E240" s="3"/>
      <c r="F240" s="3"/>
      <c r="G240" s="3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</row>
    <row r="241" spans="1:20" s="1" customFormat="1" x14ac:dyDescent="0.25">
      <c r="A241" s="3"/>
      <c r="B241" s="3"/>
      <c r="C241" s="3"/>
      <c r="D241" s="3"/>
      <c r="E241" s="3"/>
      <c r="F241" s="3"/>
      <c r="G241" s="3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</row>
    <row r="242" spans="1:20" s="1" customFormat="1" x14ac:dyDescent="0.25">
      <c r="A242" s="3"/>
      <c r="B242" s="3"/>
      <c r="C242" s="3"/>
      <c r="D242" s="3"/>
      <c r="E242" s="3"/>
      <c r="F242" s="3"/>
      <c r="G242" s="3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</row>
    <row r="243" spans="1:20" s="1" customFormat="1" x14ac:dyDescent="0.25">
      <c r="A243" s="3"/>
      <c r="B243" s="3"/>
      <c r="C243" s="3"/>
      <c r="D243" s="3"/>
      <c r="E243" s="3"/>
      <c r="F243" s="3"/>
      <c r="G243" s="3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</row>
    <row r="244" spans="1:20" s="1" customFormat="1" x14ac:dyDescent="0.25">
      <c r="A244" s="3"/>
      <c r="B244" s="3"/>
      <c r="C244" s="3"/>
      <c r="D244" s="3"/>
      <c r="E244" s="3"/>
      <c r="F244" s="3"/>
      <c r="G244" s="3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</row>
    <row r="245" spans="1:20" s="1" customFormat="1" x14ac:dyDescent="0.25">
      <c r="A245" s="3"/>
      <c r="B245" s="3"/>
      <c r="C245" s="3"/>
      <c r="D245" s="3"/>
      <c r="E245" s="3"/>
      <c r="F245" s="3"/>
      <c r="G245" s="3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</row>
    <row r="246" spans="1:20" s="1" customFormat="1" x14ac:dyDescent="0.25">
      <c r="A246" s="3"/>
      <c r="B246" s="3"/>
      <c r="C246" s="3"/>
      <c r="D246" s="3"/>
      <c r="E246" s="3"/>
      <c r="F246" s="3"/>
      <c r="G246" s="3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</row>
    <row r="247" spans="1:20" s="1" customFormat="1" x14ac:dyDescent="0.25">
      <c r="A247" s="3"/>
      <c r="B247" s="3"/>
      <c r="C247" s="3"/>
      <c r="D247" s="3"/>
      <c r="E247" s="3"/>
      <c r="F247" s="3"/>
      <c r="G247" s="3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</row>
    <row r="248" spans="1:20" s="1" customFormat="1" x14ac:dyDescent="0.25">
      <c r="A248" s="3"/>
      <c r="B248" s="3"/>
      <c r="C248" s="3"/>
      <c r="D248" s="3"/>
      <c r="E248" s="3"/>
      <c r="F248" s="3"/>
      <c r="G248" s="3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</row>
    <row r="249" spans="1:20" s="1" customFormat="1" x14ac:dyDescent="0.25">
      <c r="A249" s="3"/>
      <c r="B249" s="3"/>
      <c r="C249" s="3"/>
      <c r="D249" s="3"/>
      <c r="E249" s="3"/>
      <c r="F249" s="3"/>
      <c r="G249" s="3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</row>
    <row r="250" spans="1:20" s="1" customFormat="1" x14ac:dyDescent="0.25">
      <c r="A250" s="3"/>
      <c r="B250" s="3"/>
      <c r="C250" s="3"/>
      <c r="D250" s="3"/>
      <c r="E250" s="3"/>
      <c r="F250" s="3"/>
      <c r="G250" s="3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</row>
    <row r="251" spans="1:20" s="1" customFormat="1" x14ac:dyDescent="0.25">
      <c r="A251" s="3"/>
      <c r="B251" s="3"/>
      <c r="C251" s="3"/>
      <c r="D251" s="3"/>
      <c r="E251" s="3"/>
      <c r="F251" s="3"/>
      <c r="G251" s="3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</row>
    <row r="252" spans="1:20" s="1" customFormat="1" x14ac:dyDescent="0.25">
      <c r="A252" s="3"/>
      <c r="B252" s="3"/>
      <c r="C252" s="3"/>
      <c r="D252" s="3"/>
      <c r="E252" s="3"/>
      <c r="F252" s="3"/>
      <c r="G252" s="3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</row>
    <row r="253" spans="1:20" s="1" customFormat="1" x14ac:dyDescent="0.25">
      <c r="A253" s="3"/>
      <c r="B253" s="3"/>
      <c r="C253" s="3"/>
      <c r="D253" s="3"/>
      <c r="E253" s="3"/>
      <c r="F253" s="3"/>
      <c r="G253" s="3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</row>
    <row r="254" spans="1:20" s="1" customFormat="1" x14ac:dyDescent="0.25">
      <c r="A254" s="3"/>
      <c r="B254" s="3"/>
      <c r="C254" s="3"/>
      <c r="D254" s="3"/>
      <c r="E254" s="3"/>
      <c r="F254" s="3"/>
      <c r="G254" s="3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</row>
    <row r="255" spans="1:20" s="1" customFormat="1" x14ac:dyDescent="0.25">
      <c r="A255" s="3"/>
      <c r="B255" s="3"/>
      <c r="C255" s="3"/>
      <c r="D255" s="3"/>
      <c r="E255" s="3"/>
      <c r="F255" s="3"/>
      <c r="G255" s="3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</row>
    <row r="256" spans="1:20" s="1" customFormat="1" x14ac:dyDescent="0.25">
      <c r="A256" s="3"/>
      <c r="B256" s="3"/>
      <c r="C256" s="3"/>
      <c r="D256" s="3"/>
      <c r="E256" s="3"/>
      <c r="F256" s="3"/>
      <c r="G256" s="3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</row>
    <row r="257" spans="1:20" s="1" customFormat="1" x14ac:dyDescent="0.25">
      <c r="A257" s="3"/>
      <c r="B257" s="3"/>
      <c r="C257" s="3"/>
      <c r="D257" s="3"/>
      <c r="E257" s="3"/>
      <c r="F257" s="3"/>
      <c r="G257" s="3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</row>
    <row r="258" spans="1:20" s="1" customFormat="1" x14ac:dyDescent="0.25">
      <c r="A258" s="3"/>
      <c r="B258" s="3"/>
      <c r="C258" s="3"/>
      <c r="D258" s="3"/>
      <c r="E258" s="3"/>
      <c r="F258" s="3"/>
      <c r="G258" s="3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</row>
    <row r="259" spans="1:20" s="1" customFormat="1" x14ac:dyDescent="0.25">
      <c r="A259" s="3"/>
      <c r="B259" s="3"/>
      <c r="C259" s="3"/>
      <c r="D259" s="3"/>
      <c r="E259" s="3"/>
      <c r="F259" s="3"/>
      <c r="G259" s="3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</row>
    <row r="260" spans="1:20" s="1" customFormat="1" x14ac:dyDescent="0.25">
      <c r="A260" s="3"/>
      <c r="B260" s="3"/>
      <c r="C260" s="3"/>
      <c r="D260" s="3"/>
      <c r="E260" s="3"/>
      <c r="F260" s="3"/>
      <c r="G260" s="3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</row>
    <row r="261" spans="1:20" s="1" customFormat="1" x14ac:dyDescent="0.25">
      <c r="A261" s="3"/>
      <c r="B261" s="3"/>
      <c r="C261" s="3"/>
      <c r="D261" s="3"/>
      <c r="E261" s="3"/>
      <c r="F261" s="3"/>
      <c r="G261" s="3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</row>
    <row r="262" spans="1:20" s="1" customFormat="1" x14ac:dyDescent="0.25">
      <c r="A262" s="3"/>
      <c r="B262" s="3"/>
      <c r="C262" s="3"/>
      <c r="D262" s="3"/>
      <c r="E262" s="3"/>
      <c r="F262" s="3"/>
      <c r="G262" s="3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</row>
    <row r="263" spans="1:20" s="1" customFormat="1" x14ac:dyDescent="0.25">
      <c r="A263" s="3"/>
      <c r="B263" s="3"/>
      <c r="C263" s="3"/>
      <c r="D263" s="3"/>
      <c r="E263" s="3"/>
      <c r="F263" s="3"/>
      <c r="G263" s="3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</row>
    <row r="264" spans="1:20" s="1" customFormat="1" x14ac:dyDescent="0.25">
      <c r="A264" s="3"/>
      <c r="B264" s="3"/>
      <c r="C264" s="3"/>
      <c r="D264" s="3"/>
      <c r="E264" s="3"/>
      <c r="F264" s="3"/>
      <c r="G264" s="3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</row>
    <row r="265" spans="1:20" s="1" customFormat="1" x14ac:dyDescent="0.25">
      <c r="A265" s="3"/>
      <c r="B265" s="3"/>
      <c r="C265" s="3"/>
      <c r="D265" s="3"/>
      <c r="E265" s="3"/>
      <c r="F265" s="3"/>
      <c r="G265" s="3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</row>
    <row r="266" spans="1:20" s="1" customFormat="1" x14ac:dyDescent="0.25">
      <c r="A266" s="3"/>
      <c r="B266" s="3"/>
      <c r="C266" s="3"/>
      <c r="D266" s="3"/>
      <c r="E266" s="3"/>
      <c r="F266" s="3"/>
      <c r="G266" s="3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</row>
    <row r="267" spans="1:20" s="1" customFormat="1" x14ac:dyDescent="0.25">
      <c r="A267" s="3"/>
      <c r="B267" s="3"/>
      <c r="C267" s="3"/>
      <c r="D267" s="3"/>
      <c r="E267" s="3"/>
      <c r="F267" s="3"/>
      <c r="G267" s="3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</row>
    <row r="268" spans="1:20" s="1" customFormat="1" x14ac:dyDescent="0.25">
      <c r="A268" s="3"/>
      <c r="B268" s="3"/>
      <c r="C268" s="3"/>
      <c r="D268" s="3"/>
      <c r="E268" s="3"/>
      <c r="F268" s="3"/>
      <c r="G268" s="3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</row>
    <row r="269" spans="1:20" s="1" customFormat="1" x14ac:dyDescent="0.25">
      <c r="A269" s="3"/>
      <c r="B269" s="3"/>
      <c r="C269" s="3"/>
      <c r="D269" s="3"/>
      <c r="E269" s="3"/>
      <c r="F269" s="3"/>
      <c r="G269" s="3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</row>
    <row r="270" spans="1:20" s="1" customFormat="1" x14ac:dyDescent="0.25">
      <c r="A270" s="3"/>
      <c r="B270" s="3"/>
      <c r="C270" s="3"/>
      <c r="D270" s="3"/>
      <c r="E270" s="3"/>
      <c r="F270" s="3"/>
      <c r="G270" s="3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</row>
    <row r="271" spans="1:20" s="1" customFormat="1" x14ac:dyDescent="0.25">
      <c r="A271" s="3"/>
      <c r="B271" s="3"/>
      <c r="C271" s="3"/>
      <c r="D271" s="3"/>
      <c r="E271" s="3"/>
      <c r="F271" s="3"/>
      <c r="G271" s="3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</row>
    <row r="272" spans="1:20" s="1" customFormat="1" x14ac:dyDescent="0.25">
      <c r="A272" s="3"/>
      <c r="B272" s="3"/>
      <c r="C272" s="3"/>
      <c r="D272" s="3"/>
      <c r="E272" s="3"/>
      <c r="F272" s="3"/>
      <c r="G272" s="3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</row>
    <row r="273" spans="1:20" s="1" customFormat="1" x14ac:dyDescent="0.25">
      <c r="A273" s="3"/>
      <c r="B273" s="3"/>
      <c r="C273" s="3"/>
      <c r="D273" s="3"/>
      <c r="E273" s="3"/>
      <c r="F273" s="3"/>
      <c r="G273" s="3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</row>
    <row r="274" spans="1:20" s="1" customFormat="1" x14ac:dyDescent="0.25">
      <c r="A274" s="3"/>
      <c r="B274" s="3"/>
      <c r="C274" s="3"/>
      <c r="D274" s="3"/>
      <c r="E274" s="3"/>
      <c r="F274" s="3"/>
      <c r="G274" s="3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</row>
    <row r="275" spans="1:20" s="1" customFormat="1" x14ac:dyDescent="0.25">
      <c r="A275" s="3"/>
      <c r="B275" s="3"/>
      <c r="C275" s="3"/>
      <c r="D275" s="3"/>
      <c r="E275" s="3"/>
      <c r="F275" s="3"/>
      <c r="G275" s="3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</row>
    <row r="276" spans="1:20" s="1" customFormat="1" x14ac:dyDescent="0.25">
      <c r="A276" s="3"/>
      <c r="B276" s="3"/>
      <c r="C276" s="3"/>
      <c r="D276" s="3"/>
      <c r="E276" s="3"/>
      <c r="F276" s="3"/>
      <c r="G276" s="3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</row>
    <row r="277" spans="1:20" s="1" customFormat="1" x14ac:dyDescent="0.25">
      <c r="A277" s="3"/>
      <c r="B277" s="3"/>
      <c r="C277" s="3"/>
      <c r="D277" s="3"/>
      <c r="E277" s="3"/>
      <c r="F277" s="3"/>
      <c r="G277" s="3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</row>
    <row r="278" spans="1:20" s="1" customFormat="1" x14ac:dyDescent="0.25">
      <c r="A278" s="3"/>
      <c r="B278" s="3"/>
      <c r="C278" s="3"/>
      <c r="D278" s="3"/>
      <c r="E278" s="3"/>
      <c r="F278" s="3"/>
      <c r="G278" s="3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</row>
    <row r="279" spans="1:20" s="1" customFormat="1" x14ac:dyDescent="0.25">
      <c r="A279" s="3"/>
      <c r="B279" s="3"/>
      <c r="C279" s="3"/>
      <c r="D279" s="3"/>
      <c r="E279" s="3"/>
      <c r="F279" s="3"/>
      <c r="G279" s="3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</row>
    <row r="280" spans="1:20" s="1" customFormat="1" x14ac:dyDescent="0.25">
      <c r="A280" s="3"/>
      <c r="B280" s="3"/>
      <c r="C280" s="3"/>
      <c r="D280" s="3"/>
      <c r="E280" s="3"/>
      <c r="F280" s="3"/>
      <c r="G280" s="3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</row>
    <row r="281" spans="1:20" s="1" customFormat="1" x14ac:dyDescent="0.25">
      <c r="A281" s="3"/>
      <c r="B281" s="3"/>
      <c r="C281" s="3"/>
      <c r="D281" s="3"/>
      <c r="E281" s="3"/>
      <c r="F281" s="3"/>
      <c r="G281" s="3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</row>
    <row r="282" spans="1:20" s="1" customFormat="1" x14ac:dyDescent="0.25">
      <c r="A282" s="3"/>
      <c r="B282" s="3"/>
      <c r="C282" s="3"/>
      <c r="D282" s="3"/>
      <c r="E282" s="3"/>
      <c r="F282" s="3"/>
      <c r="G282" s="3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</row>
    <row r="283" spans="1:20" s="1" customFormat="1" x14ac:dyDescent="0.25">
      <c r="A283" s="3"/>
      <c r="B283" s="3"/>
      <c r="C283" s="3"/>
      <c r="D283" s="3"/>
      <c r="E283" s="3"/>
      <c r="F283" s="3"/>
      <c r="G283" s="3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</row>
    <row r="284" spans="1:20" s="1" customFormat="1" x14ac:dyDescent="0.25">
      <c r="A284" s="3"/>
      <c r="B284" s="3"/>
      <c r="C284" s="3"/>
      <c r="D284" s="3"/>
      <c r="E284" s="3"/>
      <c r="F284" s="3"/>
      <c r="G284" s="3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</row>
    <row r="285" spans="1:20" s="1" customFormat="1" x14ac:dyDescent="0.25">
      <c r="A285" s="3"/>
      <c r="B285" s="3"/>
      <c r="C285" s="3"/>
      <c r="D285" s="3"/>
      <c r="E285" s="3"/>
      <c r="F285" s="3"/>
      <c r="G285" s="3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</row>
    <row r="286" spans="1:20" s="1" customFormat="1" x14ac:dyDescent="0.25">
      <c r="A286" s="3"/>
      <c r="B286" s="3"/>
      <c r="C286" s="3"/>
      <c r="D286" s="3"/>
      <c r="E286" s="3"/>
      <c r="F286" s="3"/>
      <c r="G286" s="3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</row>
    <row r="287" spans="1:20" s="1" customFormat="1" x14ac:dyDescent="0.25">
      <c r="A287" s="3"/>
      <c r="B287" s="3"/>
      <c r="C287" s="3"/>
      <c r="D287" s="3"/>
      <c r="E287" s="3"/>
      <c r="F287" s="3"/>
      <c r="G287" s="3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</row>
    <row r="288" spans="1:20" s="1" customFormat="1" x14ac:dyDescent="0.25">
      <c r="A288" s="3"/>
      <c r="B288" s="3"/>
      <c r="C288" s="3"/>
      <c r="D288" s="3"/>
      <c r="E288" s="3"/>
      <c r="F288" s="3"/>
      <c r="G288" s="3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</row>
    <row r="289" spans="1:20" s="1" customFormat="1" x14ac:dyDescent="0.25">
      <c r="A289" s="3"/>
      <c r="B289" s="3"/>
      <c r="C289" s="3"/>
      <c r="D289" s="3"/>
      <c r="E289" s="3"/>
      <c r="F289" s="3"/>
      <c r="G289" s="3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</row>
    <row r="290" spans="1:20" s="1" customFormat="1" x14ac:dyDescent="0.25">
      <c r="A290" s="3"/>
      <c r="B290" s="3"/>
      <c r="C290" s="3"/>
      <c r="D290" s="3"/>
      <c r="E290" s="3"/>
      <c r="F290" s="3"/>
      <c r="G290" s="3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</row>
    <row r="291" spans="1:20" s="1" customFormat="1" x14ac:dyDescent="0.25">
      <c r="A291" s="3"/>
      <c r="B291" s="3"/>
      <c r="C291" s="3"/>
      <c r="D291" s="3"/>
      <c r="E291" s="3"/>
      <c r="F291" s="3"/>
      <c r="G291" s="3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</row>
    <row r="292" spans="1:20" s="1" customFormat="1" x14ac:dyDescent="0.25">
      <c r="A292" s="3"/>
      <c r="B292" s="3"/>
      <c r="C292" s="3"/>
      <c r="D292" s="3"/>
      <c r="E292" s="3"/>
      <c r="F292" s="3"/>
      <c r="G292" s="3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</row>
    <row r="293" spans="1:20" s="1" customFormat="1" x14ac:dyDescent="0.25">
      <c r="A293" s="3"/>
      <c r="B293" s="3"/>
      <c r="C293" s="3"/>
      <c r="D293" s="3"/>
      <c r="E293" s="3"/>
      <c r="F293" s="3"/>
      <c r="G293" s="3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</row>
    <row r="294" spans="1:20" s="1" customFormat="1" x14ac:dyDescent="0.25">
      <c r="A294" s="3"/>
      <c r="B294" s="3"/>
      <c r="C294" s="3"/>
      <c r="D294" s="3"/>
      <c r="E294" s="3"/>
      <c r="F294" s="3"/>
      <c r="G294" s="3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</row>
    <row r="295" spans="1:20" s="1" customFormat="1" x14ac:dyDescent="0.25">
      <c r="A295" s="3"/>
      <c r="B295" s="3"/>
      <c r="C295" s="3"/>
      <c r="D295" s="3"/>
      <c r="E295" s="3"/>
      <c r="F295" s="3"/>
      <c r="G295" s="3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</row>
    <row r="296" spans="1:20" s="1" customFormat="1" x14ac:dyDescent="0.25">
      <c r="A296" s="3"/>
      <c r="B296" s="3"/>
      <c r="C296" s="3"/>
      <c r="D296" s="3"/>
      <c r="E296" s="3"/>
      <c r="F296" s="3"/>
      <c r="G296" s="3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</row>
    <row r="297" spans="1:20" s="1" customFormat="1" x14ac:dyDescent="0.25">
      <c r="A297" s="3"/>
      <c r="B297" s="3"/>
      <c r="C297" s="3"/>
      <c r="D297" s="3"/>
      <c r="E297" s="3"/>
      <c r="F297" s="3"/>
      <c r="G297" s="3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</row>
    <row r="298" spans="1:20" s="1" customFormat="1" x14ac:dyDescent="0.25">
      <c r="A298" s="3"/>
      <c r="B298" s="3"/>
      <c r="C298" s="3"/>
      <c r="D298" s="3"/>
      <c r="E298" s="3"/>
      <c r="F298" s="3"/>
      <c r="G298" s="3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</row>
    <row r="299" spans="1:20" s="1" customFormat="1" x14ac:dyDescent="0.25">
      <c r="A299" s="3"/>
      <c r="B299" s="3"/>
      <c r="C299" s="3"/>
      <c r="D299" s="3"/>
      <c r="E299" s="3"/>
      <c r="F299" s="3"/>
      <c r="G299" s="3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</row>
    <row r="300" spans="1:20" s="1" customFormat="1" x14ac:dyDescent="0.25">
      <c r="A300" s="3"/>
      <c r="B300" s="3"/>
      <c r="C300" s="3"/>
      <c r="D300" s="3"/>
      <c r="E300" s="3"/>
      <c r="F300" s="3"/>
      <c r="G300" s="3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</row>
    <row r="301" spans="1:20" s="1" customFormat="1" x14ac:dyDescent="0.25">
      <c r="A301" s="3"/>
      <c r="B301" s="3"/>
      <c r="C301" s="3"/>
      <c r="D301" s="3"/>
      <c r="E301" s="3"/>
      <c r="F301" s="3"/>
      <c r="G301" s="3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</row>
    <row r="302" spans="1:20" s="1" customFormat="1" x14ac:dyDescent="0.25">
      <c r="A302" s="3"/>
      <c r="B302" s="3"/>
      <c r="C302" s="3"/>
      <c r="D302" s="3"/>
      <c r="E302" s="3"/>
      <c r="F302" s="3"/>
      <c r="G302" s="3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</row>
    <row r="303" spans="1:20" s="1" customFormat="1" x14ac:dyDescent="0.25">
      <c r="A303" s="3"/>
      <c r="B303" s="3"/>
      <c r="C303" s="3"/>
      <c r="D303" s="3"/>
      <c r="E303" s="3"/>
      <c r="F303" s="3"/>
      <c r="G303" s="3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</row>
    <row r="304" spans="1:20" s="1" customFormat="1" x14ac:dyDescent="0.25">
      <c r="A304" s="3"/>
      <c r="B304" s="3"/>
      <c r="C304" s="3"/>
      <c r="D304" s="3"/>
      <c r="E304" s="3"/>
      <c r="F304" s="3"/>
      <c r="G304" s="3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</row>
    <row r="305" spans="1:20" s="1" customFormat="1" x14ac:dyDescent="0.25">
      <c r="A305" s="3"/>
      <c r="B305" s="3"/>
      <c r="C305" s="3"/>
      <c r="D305" s="3"/>
      <c r="E305" s="3"/>
      <c r="F305" s="3"/>
      <c r="G305" s="3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</row>
    <row r="306" spans="1:20" s="1" customFormat="1" x14ac:dyDescent="0.25">
      <c r="A306" s="3"/>
      <c r="B306" s="3"/>
      <c r="C306" s="3"/>
      <c r="D306" s="3"/>
      <c r="E306" s="3"/>
      <c r="F306" s="3"/>
      <c r="G306" s="3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</row>
    <row r="307" spans="1:20" s="1" customFormat="1" x14ac:dyDescent="0.25">
      <c r="A307" s="3"/>
      <c r="B307" s="3"/>
      <c r="C307" s="3"/>
      <c r="D307" s="3"/>
      <c r="E307" s="3"/>
      <c r="F307" s="3"/>
      <c r="G307" s="3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</row>
    <row r="308" spans="1:20" s="1" customFormat="1" x14ac:dyDescent="0.25">
      <c r="A308" s="3"/>
      <c r="B308" s="3"/>
      <c r="C308" s="3"/>
      <c r="D308" s="3"/>
      <c r="E308" s="3"/>
      <c r="F308" s="3"/>
      <c r="G308" s="3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</row>
    <row r="309" spans="1:20" s="1" customFormat="1" x14ac:dyDescent="0.25">
      <c r="A309" s="3"/>
      <c r="B309" s="3"/>
      <c r="C309" s="3"/>
      <c r="D309" s="3"/>
      <c r="E309" s="3"/>
      <c r="F309" s="3"/>
      <c r="G309" s="3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</row>
    <row r="310" spans="1:20" s="1" customFormat="1" x14ac:dyDescent="0.25">
      <c r="A310" s="3"/>
      <c r="B310" s="3"/>
      <c r="C310" s="3"/>
      <c r="D310" s="3"/>
      <c r="E310" s="3"/>
      <c r="F310" s="3"/>
      <c r="G310" s="3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</row>
    <row r="311" spans="1:20" s="1" customFormat="1" x14ac:dyDescent="0.25">
      <c r="A311" s="3"/>
      <c r="B311" s="3"/>
      <c r="C311" s="3"/>
      <c r="D311" s="3"/>
      <c r="E311" s="3"/>
      <c r="F311" s="3"/>
      <c r="G311" s="3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</row>
    <row r="312" spans="1:20" s="1" customFormat="1" x14ac:dyDescent="0.25">
      <c r="A312" s="3"/>
      <c r="B312" s="3"/>
      <c r="C312" s="3"/>
      <c r="D312" s="3"/>
      <c r="E312" s="3"/>
      <c r="F312" s="3"/>
      <c r="G312" s="3"/>
      <c r="H312" s="16"/>
      <c r="I312" s="16"/>
      <c r="J312" s="16"/>
      <c r="K312" s="16"/>
      <c r="L312" s="16"/>
      <c r="M312" s="16"/>
      <c r="N312" s="16"/>
      <c r="O312" s="16"/>
      <c r="P312" s="17"/>
      <c r="Q312" s="17"/>
      <c r="R312" s="17"/>
      <c r="S312" s="17"/>
      <c r="T312" s="17"/>
    </row>
    <row r="313" spans="1:20" s="1" customFormat="1" x14ac:dyDescent="0.25">
      <c r="B313" s="3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</row>
    <row r="314" spans="1:20" s="1" customFormat="1" x14ac:dyDescent="0.25"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</row>
  </sheetData>
  <autoFilter ref="A2:T172">
    <filterColumn colId="0">
      <filters>
        <filter val="CDDO"/>
      </filters>
    </filterColumn>
    <filterColumn colId="3">
      <filters>
        <filter val="essentielle"/>
        <filter val="importante"/>
      </filters>
    </filterColumn>
    <filterColumn colId="19">
      <filters>
        <filter val="NON"/>
      </filters>
    </filterColumn>
    <sortState ref="A3:T163">
      <sortCondition ref="A3:A163"/>
    </sortState>
  </autoFilter>
  <sortState ref="A3:T165">
    <sortCondition ref="A3:A165"/>
  </sortState>
  <mergeCells count="1">
    <mergeCell ref="P1:T1"/>
  </mergeCells>
  <pageMargins left="0.7" right="0.7" top="0.75" bottom="0.75" header="0.3" footer="0.3"/>
  <pageSetup paperSize="9" scale="52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Liste!$A$13:$A$15</xm:f>
          </x14:formula1>
          <xm:sqref>A3:A312</xm:sqref>
        </x14:dataValidation>
        <x14:dataValidation type="list" allowBlank="1" showInputMessage="1" showErrorMessage="1">
          <x14:formula1>
            <xm:f>Liste!$A$2:$A$3</xm:f>
          </x14:formula1>
          <xm:sqref>B3:B313</xm:sqref>
        </x14:dataValidation>
        <x14:dataValidation type="list" allowBlank="1" showInputMessage="1" showErrorMessage="1">
          <x14:formula1>
            <xm:f>Liste!$A$6:$A$10</xm:f>
          </x14:formula1>
          <xm:sqref>C3:C312</xm:sqref>
        </x14:dataValidation>
        <x14:dataValidation type="list" allowBlank="1" showInputMessage="1" showErrorMessage="1">
          <x14:formula1>
            <xm:f>Liste!$C$3:$C$6</xm:f>
          </x14:formula1>
          <xm:sqref>D3:D312</xm:sqref>
        </x14:dataValidation>
        <x14:dataValidation type="list" allowBlank="1" showInputMessage="1" showErrorMessage="1">
          <x14:formula1>
            <xm:f>Liste!$C$10:$C$19</xm:f>
          </x14:formula1>
          <xm:sqref>E3:E312</xm:sqref>
        </x14:dataValidation>
        <x14:dataValidation type="list" allowBlank="1" showInputMessage="1" showErrorMessage="1">
          <x14:formula1>
            <xm:f>Liste!$C$23:$C$24</xm:f>
          </x14:formula1>
          <xm:sqref>F3:F312</xm:sqref>
        </x14:dataValidation>
        <x14:dataValidation type="list" allowBlank="1" showInputMessage="1" showErrorMessage="1">
          <x14:formula1>
            <xm:f>Liste!$C$33:$C$34</xm:f>
          </x14:formula1>
          <xm:sqref>H3:H312</xm:sqref>
        </x14:dataValidation>
        <x14:dataValidation type="list" allowBlank="1" showInputMessage="1" showErrorMessage="1">
          <x14:formula1>
            <xm:f>Liste!$C$38:$C$40</xm:f>
          </x14:formula1>
          <xm:sqref>I3:I312</xm:sqref>
        </x14:dataValidation>
        <x14:dataValidation type="list" allowBlank="1" showInputMessage="1" showErrorMessage="1">
          <x14:formula1>
            <xm:f>Liste!$C$44:$C$46</xm:f>
          </x14:formula1>
          <xm:sqref>J3:J312</xm:sqref>
        </x14:dataValidation>
        <x14:dataValidation type="list" allowBlank="1" showInputMessage="1" showErrorMessage="1">
          <x14:formula1>
            <xm:f>Liste!$C$50:$C$52</xm:f>
          </x14:formula1>
          <xm:sqref>K3:K312</xm:sqref>
        </x14:dataValidation>
        <x14:dataValidation type="list" allowBlank="1" showInputMessage="1" showErrorMessage="1">
          <x14:formula1>
            <xm:f>Liste!$C$56:$C$58</xm:f>
          </x14:formula1>
          <xm:sqref>L3:L312</xm:sqref>
        </x14:dataValidation>
        <x14:dataValidation type="list" allowBlank="1" showInputMessage="1" showErrorMessage="1">
          <x14:formula1>
            <xm:f>Liste!$C$62:$C$64</xm:f>
          </x14:formula1>
          <xm:sqref>M3:M312</xm:sqref>
        </x14:dataValidation>
        <x14:dataValidation type="list" allowBlank="1" showInputMessage="1" showErrorMessage="1">
          <x14:formula1>
            <xm:f>Liste!$C$68:$C$70</xm:f>
          </x14:formula1>
          <xm:sqref>N3:N312</xm:sqref>
        </x14:dataValidation>
        <x14:dataValidation type="list" allowBlank="1" showInputMessage="1" showErrorMessage="1">
          <x14:formula1>
            <xm:f>Liste!$C$79:$C$80</xm:f>
          </x14:formula1>
          <xm:sqref>O3:O312</xm:sqref>
        </x14:dataValidation>
        <x14:dataValidation type="list" allowBlank="1" showInputMessage="1" showErrorMessage="1">
          <x14:formula1>
            <xm:f>Liste!$C$74:$C$75</xm:f>
          </x14:formula1>
          <xm:sqref>P3:T311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opLeftCell="A46" workbookViewId="0">
      <selection activeCell="C61" sqref="C61"/>
    </sheetView>
  </sheetViews>
  <sheetFormatPr baseColWidth="10" defaultRowHeight="15" x14ac:dyDescent="0.25"/>
  <cols>
    <col min="1" max="1" width="15" bestFit="1" customWidth="1"/>
    <col min="3" max="3" width="142.5703125" bestFit="1" customWidth="1"/>
  </cols>
  <sheetData>
    <row r="1" spans="1:3" x14ac:dyDescent="0.25">
      <c r="A1" s="7" t="s">
        <v>33</v>
      </c>
      <c r="C1" s="12" t="s">
        <v>39</v>
      </c>
    </row>
    <row r="2" spans="1:3" x14ac:dyDescent="0.25">
      <c r="A2" s="4" t="s">
        <v>37</v>
      </c>
      <c r="C2" s="10" t="s">
        <v>13</v>
      </c>
    </row>
    <row r="3" spans="1:3" x14ac:dyDescent="0.25">
      <c r="A3" s="4" t="s">
        <v>38</v>
      </c>
      <c r="C3" s="4" t="s">
        <v>0</v>
      </c>
    </row>
    <row r="4" spans="1:3" x14ac:dyDescent="0.25">
      <c r="C4" s="4" t="s">
        <v>1</v>
      </c>
    </row>
    <row r="5" spans="1:3" x14ac:dyDescent="0.25">
      <c r="A5" s="7" t="s">
        <v>15</v>
      </c>
      <c r="C5" s="4" t="s">
        <v>2</v>
      </c>
    </row>
    <row r="6" spans="1:3" x14ac:dyDescent="0.25">
      <c r="A6" s="4" t="s">
        <v>17</v>
      </c>
      <c r="C6" s="4" t="s">
        <v>3</v>
      </c>
    </row>
    <row r="7" spans="1:3" x14ac:dyDescent="0.25">
      <c r="A7" s="4" t="s">
        <v>18</v>
      </c>
    </row>
    <row r="8" spans="1:3" x14ac:dyDescent="0.25">
      <c r="A8" s="4" t="s">
        <v>19</v>
      </c>
      <c r="C8" s="12" t="s">
        <v>40</v>
      </c>
    </row>
    <row r="9" spans="1:3" x14ac:dyDescent="0.25">
      <c r="A9" s="4" t="s">
        <v>20</v>
      </c>
      <c r="C9" s="10" t="s">
        <v>4</v>
      </c>
    </row>
    <row r="10" spans="1:3" x14ac:dyDescent="0.25">
      <c r="A10" s="4" t="s">
        <v>21</v>
      </c>
      <c r="C10" s="4" t="s">
        <v>22</v>
      </c>
    </row>
    <row r="11" spans="1:3" x14ac:dyDescent="0.25">
      <c r="C11" s="4" t="s">
        <v>23</v>
      </c>
    </row>
    <row r="12" spans="1:3" x14ac:dyDescent="0.25">
      <c r="A12" s="7" t="s">
        <v>58</v>
      </c>
      <c r="C12" s="4" t="s">
        <v>24</v>
      </c>
    </row>
    <row r="13" spans="1:3" x14ac:dyDescent="0.25">
      <c r="A13" s="4" t="s">
        <v>59</v>
      </c>
      <c r="C13" s="4" t="s">
        <v>25</v>
      </c>
    </row>
    <row r="14" spans="1:3" x14ac:dyDescent="0.25">
      <c r="A14" s="4" t="s">
        <v>60</v>
      </c>
      <c r="C14" s="4" t="s">
        <v>26</v>
      </c>
    </row>
    <row r="15" spans="1:3" x14ac:dyDescent="0.25">
      <c r="A15" s="8" t="s">
        <v>14</v>
      </c>
      <c r="C15" s="4" t="s">
        <v>27</v>
      </c>
    </row>
    <row r="16" spans="1:3" x14ac:dyDescent="0.25">
      <c r="C16" s="4" t="s">
        <v>28</v>
      </c>
    </row>
    <row r="17" spans="3:3" x14ac:dyDescent="0.25">
      <c r="C17" s="4" t="s">
        <v>29</v>
      </c>
    </row>
    <row r="18" spans="3:3" x14ac:dyDescent="0.25">
      <c r="C18" s="4" t="s">
        <v>30</v>
      </c>
    </row>
    <row r="19" spans="3:3" x14ac:dyDescent="0.25">
      <c r="C19" s="4" t="s">
        <v>5</v>
      </c>
    </row>
    <row r="21" spans="3:3" x14ac:dyDescent="0.25">
      <c r="C21" s="12" t="s">
        <v>41</v>
      </c>
    </row>
    <row r="22" spans="3:3" x14ac:dyDescent="0.25">
      <c r="C22" s="9" t="s">
        <v>12</v>
      </c>
    </row>
    <row r="23" spans="3:3" x14ac:dyDescent="0.25">
      <c r="C23" s="4" t="s">
        <v>37</v>
      </c>
    </row>
    <row r="24" spans="3:3" x14ac:dyDescent="0.25">
      <c r="C24" s="4" t="s">
        <v>38</v>
      </c>
    </row>
    <row r="26" spans="3:3" x14ac:dyDescent="0.25">
      <c r="C26" s="12" t="s">
        <v>42</v>
      </c>
    </row>
    <row r="27" spans="3:3" x14ac:dyDescent="0.25">
      <c r="C27" s="9" t="s">
        <v>31</v>
      </c>
    </row>
    <row r="28" spans="3:3" x14ac:dyDescent="0.25">
      <c r="C28" s="5">
        <v>1</v>
      </c>
    </row>
    <row r="29" spans="3:3" x14ac:dyDescent="0.25">
      <c r="C29" s="5">
        <v>2</v>
      </c>
    </row>
    <row r="31" spans="3:3" x14ac:dyDescent="0.25">
      <c r="C31" s="12" t="s">
        <v>43</v>
      </c>
    </row>
    <row r="32" spans="3:3" x14ac:dyDescent="0.25">
      <c r="C32" s="11" t="s">
        <v>32</v>
      </c>
    </row>
    <row r="33" spans="3:3" x14ac:dyDescent="0.25">
      <c r="C33" s="4" t="s">
        <v>37</v>
      </c>
    </row>
    <row r="34" spans="3:3" x14ac:dyDescent="0.25">
      <c r="C34" s="4" t="s">
        <v>38</v>
      </c>
    </row>
    <row r="36" spans="3:3" x14ac:dyDescent="0.25">
      <c r="C36" s="12" t="s">
        <v>44</v>
      </c>
    </row>
    <row r="37" spans="3:3" x14ac:dyDescent="0.25">
      <c r="C37" s="10" t="s">
        <v>45</v>
      </c>
    </row>
    <row r="38" spans="3:3" x14ac:dyDescent="0.25">
      <c r="C38" s="4" t="s">
        <v>37</v>
      </c>
    </row>
    <row r="39" spans="3:3" x14ac:dyDescent="0.25">
      <c r="C39" s="4" t="s">
        <v>38</v>
      </c>
    </row>
    <row r="40" spans="3:3" x14ac:dyDescent="0.25">
      <c r="C40" s="4" t="s">
        <v>46</v>
      </c>
    </row>
    <row r="41" spans="3:3" x14ac:dyDescent="0.25">
      <c r="C41" s="13"/>
    </row>
    <row r="42" spans="3:3" x14ac:dyDescent="0.25">
      <c r="C42" s="12" t="s">
        <v>47</v>
      </c>
    </row>
    <row r="43" spans="3:3" x14ac:dyDescent="0.25">
      <c r="C43" s="10" t="s">
        <v>48</v>
      </c>
    </row>
    <row r="44" spans="3:3" x14ac:dyDescent="0.25">
      <c r="C44" s="4" t="s">
        <v>37</v>
      </c>
    </row>
    <row r="45" spans="3:3" x14ac:dyDescent="0.25">
      <c r="C45" s="4" t="s">
        <v>38</v>
      </c>
    </row>
    <row r="46" spans="3:3" x14ac:dyDescent="0.25">
      <c r="C46" s="4" t="s">
        <v>46</v>
      </c>
    </row>
    <row r="47" spans="3:3" x14ac:dyDescent="0.25">
      <c r="C47" s="13"/>
    </row>
    <row r="48" spans="3:3" x14ac:dyDescent="0.25">
      <c r="C48" s="12" t="s">
        <v>49</v>
      </c>
    </row>
    <row r="49" spans="3:3" x14ac:dyDescent="0.25">
      <c r="C49" s="10" t="s">
        <v>50</v>
      </c>
    </row>
    <row r="50" spans="3:3" x14ac:dyDescent="0.25">
      <c r="C50" s="4" t="s">
        <v>37</v>
      </c>
    </row>
    <row r="51" spans="3:3" x14ac:dyDescent="0.25">
      <c r="C51" s="4" t="s">
        <v>38</v>
      </c>
    </row>
    <row r="52" spans="3:3" x14ac:dyDescent="0.25">
      <c r="C52" s="4" t="s">
        <v>46</v>
      </c>
    </row>
    <row r="53" spans="3:3" x14ac:dyDescent="0.25">
      <c r="C53" s="13"/>
    </row>
    <row r="54" spans="3:3" x14ac:dyDescent="0.25">
      <c r="C54" s="12" t="s">
        <v>51</v>
      </c>
    </row>
    <row r="55" spans="3:3" x14ac:dyDescent="0.25">
      <c r="C55" s="10" t="s">
        <v>52</v>
      </c>
    </row>
    <row r="56" spans="3:3" x14ac:dyDescent="0.25">
      <c r="C56" s="4" t="s">
        <v>37</v>
      </c>
    </row>
    <row r="57" spans="3:3" x14ac:dyDescent="0.25">
      <c r="C57" s="4" t="s">
        <v>38</v>
      </c>
    </row>
    <row r="58" spans="3:3" x14ac:dyDescent="0.25">
      <c r="C58" s="4" t="s">
        <v>46</v>
      </c>
    </row>
    <row r="60" spans="3:3" x14ac:dyDescent="0.25">
      <c r="C60" s="12" t="s">
        <v>53</v>
      </c>
    </row>
    <row r="61" spans="3:3" x14ac:dyDescent="0.25">
      <c r="C61" s="10" t="s">
        <v>54</v>
      </c>
    </row>
    <row r="62" spans="3:3" x14ac:dyDescent="0.25">
      <c r="C62" s="4" t="s">
        <v>37</v>
      </c>
    </row>
    <row r="63" spans="3:3" x14ac:dyDescent="0.25">
      <c r="C63" s="4" t="s">
        <v>38</v>
      </c>
    </row>
    <row r="64" spans="3:3" x14ac:dyDescent="0.25">
      <c r="C64" s="4" t="s">
        <v>46</v>
      </c>
    </row>
    <row r="66" spans="3:3" x14ac:dyDescent="0.25">
      <c r="C66" s="12" t="s">
        <v>55</v>
      </c>
    </row>
    <row r="67" spans="3:3" x14ac:dyDescent="0.25">
      <c r="C67" s="10" t="s">
        <v>56</v>
      </c>
    </row>
    <row r="68" spans="3:3" x14ac:dyDescent="0.25">
      <c r="C68" s="4" t="s">
        <v>37</v>
      </c>
    </row>
    <row r="69" spans="3:3" x14ac:dyDescent="0.25">
      <c r="C69" s="4" t="s">
        <v>38</v>
      </c>
    </row>
    <row r="70" spans="3:3" x14ac:dyDescent="0.25">
      <c r="C70" s="4" t="s">
        <v>46</v>
      </c>
    </row>
    <row r="72" spans="3:3" x14ac:dyDescent="0.25">
      <c r="C72" s="12" t="s">
        <v>63</v>
      </c>
    </row>
    <row r="73" spans="3:3" x14ac:dyDescent="0.25">
      <c r="C73" s="11" t="s">
        <v>6</v>
      </c>
    </row>
    <row r="74" spans="3:3" x14ac:dyDescent="0.25">
      <c r="C74" s="4" t="s">
        <v>37</v>
      </c>
    </row>
    <row r="75" spans="3:3" x14ac:dyDescent="0.25">
      <c r="C75" s="4" t="s">
        <v>38</v>
      </c>
    </row>
    <row r="77" spans="3:3" x14ac:dyDescent="0.25">
      <c r="C77" s="12" t="s">
        <v>57</v>
      </c>
    </row>
    <row r="78" spans="3:3" x14ac:dyDescent="0.25">
      <c r="C78" s="11" t="s">
        <v>16</v>
      </c>
    </row>
    <row r="79" spans="3:3" x14ac:dyDescent="0.25">
      <c r="C79" s="4" t="s">
        <v>37</v>
      </c>
    </row>
    <row r="80" spans="3:3" x14ac:dyDescent="0.25">
      <c r="C80" s="4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BE6BFC6DAEB459FCBC12C47770DDD" ma:contentTypeVersion="0" ma:contentTypeDescription="Crée un document." ma:contentTypeScope="" ma:versionID="3c2c71a1f0aa94bb37240c5a8dca3a54">
  <xsd:schema xmlns:xsd="http://www.w3.org/2001/XMLSchema" xmlns:xs="http://www.w3.org/2001/XMLSchema" xmlns:p="http://schemas.microsoft.com/office/2006/metadata/properties" xmlns:ns2="529107be-b13b-440b-9def-685b0a9b3658" targetNamespace="http://schemas.microsoft.com/office/2006/metadata/properties" ma:root="true" ma:fieldsID="311044db9a0b8b3fc93032b3051bfcdf" ns2:_="">
    <xsd:import namespace="529107be-b13b-440b-9def-685b0a9b365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107be-b13b-440b-9def-685b0a9b365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29107be-b13b-440b-9def-685b0a9b3658">H563N64D4QT5-1024-215</_dlc_DocId>
    <_dlc_DocIdUrl xmlns="529107be-b13b-440b-9def-685b0a9b3658">
      <Url>http://espaceco/opendata/_layouts/DocIdRedir.aspx?ID=H563N64D4QT5-1024-215</Url>
      <Description>H563N64D4QT5-1024-215</Description>
    </_dlc_DocIdUrl>
  </documentManagement>
</p:properties>
</file>

<file path=customXml/itemProps1.xml><?xml version="1.0" encoding="utf-8"?>
<ds:datastoreItem xmlns:ds="http://schemas.openxmlformats.org/officeDocument/2006/customXml" ds:itemID="{810E7BF5-1114-43CF-8427-EEDF07DF501E}"/>
</file>

<file path=customXml/itemProps2.xml><?xml version="1.0" encoding="utf-8"?>
<ds:datastoreItem xmlns:ds="http://schemas.openxmlformats.org/officeDocument/2006/customXml" ds:itemID="{0883FEA9-377F-4039-A8CD-EBE284A39185}"/>
</file>

<file path=customXml/itemProps3.xml><?xml version="1.0" encoding="utf-8"?>
<ds:datastoreItem xmlns:ds="http://schemas.openxmlformats.org/officeDocument/2006/customXml" ds:itemID="{4E8815D8-FB14-4637-B6E9-2C0A3D52DE05}"/>
</file>

<file path=customXml/itemProps4.xml><?xml version="1.0" encoding="utf-8"?>
<ds:datastoreItem xmlns:ds="http://schemas.openxmlformats.org/officeDocument/2006/customXml" ds:itemID="{943CD339-73E3-45DF-8929-D698D665E5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résultats</vt:lpstr>
      <vt:lpstr>Enquete DD 2012</vt:lpstr>
      <vt:lpstr>Liste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VANBESIEN, Sandra</cp:lastModifiedBy>
  <cp:lastPrinted>2012-07-02T06:21:45Z</cp:lastPrinted>
  <dcterms:created xsi:type="dcterms:W3CDTF">2012-07-01T18:21:06Z</dcterms:created>
  <dcterms:modified xsi:type="dcterms:W3CDTF">2012-09-19T07:23:45Z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0x010100CF6BE6BFC6DAEB459FCBC12C47770DDD</vt:lpwstr>
  </property>
  <property fmtid="{D5CDD505-2E9C-101B-9397-08002B2CF9AE}" pid="3" name="_dlc_DocIdItemGuid">
    <vt:lpwstr>2be6efe1-23a7-47e1-8475-c131583ac98a</vt:lpwstr>
  </property>
</Properties>
</file>