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45" yWindow="0" windowWidth="13155" windowHeight="12375" tabRatio="882" firstSheet="8" activeTab="15"/>
  </bookViews>
  <sheets>
    <sheet name="Sommaire" sheetId="1" r:id="rId1"/>
    <sheet name="27-T1" sheetId="2" r:id="rId2"/>
    <sheet name="27-T2" sheetId="3" r:id="rId3"/>
    <sheet name="27-T3" sheetId="4" r:id="rId4"/>
    <sheet name="27-T4" sheetId="5" r:id="rId5"/>
    <sheet name="27-G1" sheetId="6" r:id="rId6"/>
    <sheet name="28-T1" sheetId="7" r:id="rId7"/>
    <sheet name="28-T2" sheetId="8" r:id="rId8"/>
    <sheet name="28-G1" sheetId="9" r:id="rId9"/>
    <sheet name="28-G2" sheetId="10" r:id="rId10"/>
    <sheet name="28-G3" sheetId="11" r:id="rId11"/>
    <sheet name="28-G4" sheetId="12" r:id="rId12"/>
    <sheet name="28-G5" sheetId="13" r:id="rId13"/>
    <sheet name="29-T1" sheetId="14" r:id="rId14"/>
    <sheet name="29-G1" sheetId="15" r:id="rId15"/>
    <sheet name="29-G2" sheetId="16" r:id="rId16"/>
    <sheet name="29-G3" sheetId="17" r:id="rId17"/>
    <sheet name="29-G4" sheetId="18" r:id="rId18"/>
    <sheet name="29-G5" sheetId="19" r:id="rId19"/>
  </sheets>
  <definedNames>
    <definedName name="TABLE" localSheetId="8">'28-G1'!$C$27:$J$27</definedName>
    <definedName name="TABLE" localSheetId="9">'28-G2'!#REF!</definedName>
    <definedName name="TABLE" localSheetId="10">'28-G3'!#REF!</definedName>
    <definedName name="TABLE" localSheetId="11">'28-G4'!#REF!</definedName>
    <definedName name="TABLE" localSheetId="16">'29-G3'!#REF!</definedName>
    <definedName name="TABLE" localSheetId="17">'29-G4'!#REF!</definedName>
    <definedName name="TABLE_2" localSheetId="8">'28-G1'!#REF!</definedName>
    <definedName name="TABLE_2" localSheetId="16">'29-G3'!#REF!</definedName>
    <definedName name="TABLE_3" localSheetId="8">'28-G1'!#REF!</definedName>
    <definedName name="TABLE_3" localSheetId="16">'29-G3'!#REF!</definedName>
    <definedName name="TABLE_4" localSheetId="8">'28-G1'!#REF!</definedName>
    <definedName name="TABLE_4" localSheetId="16">'29-G3'!#REF!</definedName>
    <definedName name="_xlnm.Print_Area" localSheetId="2">'27-T2'!$B$2:$M$24</definedName>
  </definedNames>
  <calcPr fullCalcOnLoad="1"/>
</workbook>
</file>

<file path=xl/sharedStrings.xml><?xml version="1.0" encoding="utf-8"?>
<sst xmlns="http://schemas.openxmlformats.org/spreadsheetml/2006/main" count="544" uniqueCount="264">
  <si>
    <t>RMC (retraite mutualiste du combattant)</t>
  </si>
  <si>
    <t>nr</t>
  </si>
  <si>
    <t>PERE</t>
  </si>
  <si>
    <t>Tableau 1 : Montants des versements effectués au titre de la retraite supplémentaire</t>
  </si>
  <si>
    <t>• Professions indépendantes (à titre individuel)</t>
  </si>
  <si>
    <t>• Salariés (à titre collectif)</t>
  </si>
  <si>
    <t>PERCO</t>
  </si>
  <si>
    <t>nd</t>
  </si>
  <si>
    <t>Dispositifs de retraite supplémentaire souscrits 
dans un cadre professionnel</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</si>
  <si>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</si>
  <si>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</si>
  <si>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</si>
  <si>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</si>
  <si>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</si>
  <si>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</si>
  <si>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</si>
  <si>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</si>
  <si>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</si>
  <si>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</si>
  <si>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</si>
  <si>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</si>
  <si>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</si>
  <si>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</si>
  <si>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</si>
  <si>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</si>
  <si>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</si>
  <si>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</si>
  <si>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</si>
  <si>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</si>
  <si>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</si>
  <si>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</si>
  <si>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</si>
  <si>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</si>
  <si>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</si>
  <si>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</si>
  <si>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</si>
  <si>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</si>
  <si>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</si>
  <si>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</si>
  <si>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</si>
  <si>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Ensemble des retraités de droits 
directs ou de droits dérivés</t>
  </si>
  <si>
    <t>Exploitants Agricoles</t>
  </si>
  <si>
    <t>Total</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</si>
  <si>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</si>
  <si>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</si>
  <si>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</si>
  <si>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</si>
  <si>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</si>
  <si>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</si>
  <si>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</si>
  <si>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</si>
  <si>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</si>
  <si>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</si>
  <si>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</si>
  <si>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</si>
  <si>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</si>
  <si>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</si>
  <si>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</si>
  <si>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</si>
  <si>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</si>
  <si>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</si>
  <si>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</si>
  <si>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</si>
  <si>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 xml:space="preserve">Produits destinés aux fonctionnaires ou aux élus locaux ( PREFON, COREM, CRH, FONPEL, CAREL-MUDEL)  </t>
  </si>
  <si>
    <t>Organismes de gestion d'épargne salariale</t>
  </si>
  <si>
    <t>Produits destinés aux fonctionnaires ou aux élus locaux (PREFON, COREM, CRH, FONPEL, CAREL-MUDEL)</t>
  </si>
  <si>
    <t>2011</t>
  </si>
  <si>
    <r>
      <t>Dispositifs de retraite supplémentaire 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</si>
  <si>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</si>
  <si>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</si>
  <si>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</si>
  <si>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</si>
  <si>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</si>
  <si>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</si>
  <si>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</si>
  <si>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</si>
  <si>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</si>
  <si>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Contrats « Exploitants agricoles »</t>
    </r>
    <r>
      <rPr>
        <vertAlign val="superscript"/>
        <sz val="8"/>
        <color indexed="8"/>
        <rFont val="Arial"/>
        <family val="2"/>
      </rPr>
      <t>1</t>
    </r>
  </si>
  <si>
    <r>
      <t>Contrats Madelin</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</si>
  <si>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</si>
  <si>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</si>
  <si>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</si>
  <si>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</si>
  <si>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</si>
  <si>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</si>
  <si>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</si>
  <si>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</si>
  <si>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</si>
  <si>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</si>
  <si>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Évolution de la répartition de nouveaux adhérents à un produit de retraite supplémentaire par classe d'âge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</si>
  <si>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</si>
  <si>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</si>
  <si>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</si>
  <si>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</si>
  <si>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</si>
  <si>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r>
      <t xml:space="preserve">Montant total des provisions mathématiques
</t>
    </r>
    <r>
      <rPr>
        <sz val="8"/>
        <color indexed="8"/>
        <rFont val="Arial"/>
        <family val="2"/>
      </rPr>
      <t>(en millions d'euros courants)</t>
    </r>
  </si>
  <si>
    <r>
      <t xml:space="preserve">Cotisation annuelle moyenne par adhérent </t>
    </r>
    <r>
      <rPr>
        <sz val="8"/>
        <color indexed="8"/>
        <rFont val="Arial"/>
        <family val="2"/>
      </rPr>
      <t xml:space="preserve">
(en euros)</t>
    </r>
  </si>
  <si>
    <r>
      <t xml:space="preserve">Cotisation annuelle moyenne par adhérent ayant effectué un versement </t>
    </r>
    <r>
      <rPr>
        <sz val="8"/>
        <color indexed="8"/>
        <rFont val="Arial"/>
        <family val="2"/>
      </rPr>
      <t xml:space="preserve">
(en euros)</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</si>
  <si>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</si>
  <si>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</si>
  <si>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</si>
  <si>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</si>
  <si>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</si>
  <si>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</si>
  <si>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</si>
  <si>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</si>
  <si>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</si>
  <si>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</si>
  <si>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</si>
  <si>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</si>
  <si>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</si>
  <si>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</si>
  <si>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</si>
  <si>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 xml:space="preserve">Part du montant 
total des provisions
</t>
    </r>
    <r>
      <rPr>
        <sz val="8"/>
        <color indexed="8"/>
        <rFont val="Arial"/>
        <family val="2"/>
      </rPr>
      <t>(en %)</t>
    </r>
  </si>
  <si>
    <r>
      <t>Contrats de type « art. 39 » du CGI</t>
    </r>
    <r>
      <rPr>
        <vertAlign val="superscript"/>
        <sz val="8"/>
        <color indexed="8"/>
        <rFont val="Arial"/>
        <family val="2"/>
      </rPr>
      <t>2</t>
    </r>
  </si>
  <si>
    <r>
      <t>Dispositifs de retraite supplémentaire</t>
    </r>
    <r>
      <rPr>
        <sz val="8"/>
        <color indexed="8"/>
        <rFont val="Arial"/>
        <family val="2"/>
      </rPr>
      <t xml:space="preserve"> </t>
    </r>
    <r>
      <rPr>
        <b/>
        <sz val="8"/>
        <color indexed="8"/>
        <rFont val="Arial"/>
        <family val="2"/>
      </rPr>
      <t>souscrits 
dans un cadre personnel ou assimilé</t>
    </r>
  </si>
  <si>
    <r>
      <t>Dispositifs de retraite supplémentaire souscrits dans un cadre personnel ou assimilé</t>
    </r>
    <r>
      <rPr>
        <b/>
        <vertAlign val="superscript"/>
        <sz val="8"/>
        <color indexed="8"/>
        <rFont val="Arial"/>
        <family val="2"/>
      </rPr>
      <t>1</t>
    </r>
  </si>
  <si>
    <t>Évolution de 
la cotisation 
moyenne 
par adhérent (en %)</t>
  </si>
  <si>
    <t>en euros courants</t>
  </si>
  <si>
    <r>
      <t xml:space="preserve">Évolution de 
la cotisation moyenne 
par adhérent ayant effectué un versement </t>
    </r>
    <r>
      <rPr>
        <sz val="8"/>
        <color indexed="8"/>
        <rFont val="Arial"/>
        <family val="2"/>
      </rPr>
      <t>(en %)</t>
    </r>
  </si>
  <si>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</si>
  <si>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</si>
  <si>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</si>
  <si>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</si>
  <si>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</si>
  <si>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cotisants à un produit de retraite supplémentaire selon la tranche annuelle de versement (hors « art. 82 et 39 »)</t>
  </si>
  <si>
    <t>Part des classes d’âges parmi les adhérents (nouveaux adhérents inclus) à un contrat de retraite supplémentaire (hors « articles 82 et 39 »)</t>
  </si>
  <si>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</si>
  <si>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</si>
  <si>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2013/
2014</t>
  </si>
  <si>
    <t>2013/2014</t>
  </si>
  <si>
    <t>2014</t>
  </si>
  <si>
    <t>2014/
2015</t>
  </si>
  <si>
    <t>2014/2015</t>
  </si>
  <si>
    <t>Rentes viagères</t>
  </si>
  <si>
    <t>VFU</t>
  </si>
  <si>
    <t>Sorties en capital</t>
  </si>
  <si>
    <t>Constitution</t>
  </si>
  <si>
    <t>Liquidation</t>
  </si>
  <si>
    <t>2015</t>
  </si>
  <si>
    <t>2014-2015</t>
  </si>
  <si>
    <t>Sociétés d'assurances</t>
  </si>
  <si>
    <t>Instituts de prévoyance</t>
  </si>
  <si>
    <r>
      <t xml:space="preserve">Montant total des prestations
</t>
    </r>
    <r>
      <rPr>
        <sz val="8"/>
        <color indexed="8"/>
        <rFont val="Arial"/>
        <family val="2"/>
      </rPr>
      <t>(en millions d'euros courants)</t>
    </r>
  </si>
  <si>
    <t>Nombre d'actifs</t>
  </si>
  <si>
    <t>Cotisants PERCO</t>
  </si>
  <si>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</si>
  <si>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</si>
  <si>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</si>
  <si>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Graphique 4 : Évolution de la répartition de nouveaux adhérents à un produit de retraite supplémentaire par classe d'âge (hors « articles 82 et 39 »)</t>
  </si>
  <si>
    <r>
      <t xml:space="preserve">Evolution 
2014-2015 </t>
    </r>
    <r>
      <rPr>
        <sz val="8"/>
        <color indexed="8"/>
        <rFont val="Arial"/>
        <family val="2"/>
      </rPr>
      <t xml:space="preserve">(en %)
</t>
    </r>
    <r>
      <rPr>
        <i/>
        <sz val="8"/>
        <color indexed="8"/>
        <rFont val="Arial"/>
        <family val="2"/>
      </rPr>
      <t>en euros constants</t>
    </r>
  </si>
  <si>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</si>
  <si>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</si>
  <si>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</si>
  <si>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</si>
  <si>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Graphique 1 : Part de la retraite supplémentaire dans l'ensemble des régimes de retraite (obligatoire et facultative)</t>
  </si>
  <si>
    <t>en % des masses de cotisations</t>
  </si>
  <si>
    <t>en % des masses de prestations</t>
  </si>
  <si>
    <t>en % des masses de provisions mathématiques ou encours</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</si>
  <si>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</si>
  <si>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PERP</t>
    </r>
    <r>
      <rPr>
        <vertAlign val="superscript"/>
        <sz val="8"/>
        <rFont val="Arial"/>
        <family val="2"/>
      </rPr>
      <t>1</t>
    </r>
  </si>
  <si>
    <t>Produits destinés aux fonctionnaires ou aux élus locaux     (PREFON, COREM, CRH, FONPEL, CAREL-MUDEL)</t>
  </si>
  <si>
    <r>
      <t>Autres contrats souscrits individuellement</t>
    </r>
    <r>
      <rPr>
        <vertAlign val="superscript"/>
        <sz val="8"/>
        <rFont val="Arial"/>
        <family val="2"/>
      </rPr>
      <t>2</t>
    </r>
  </si>
  <si>
    <t>Dispositifs de retraite supplémentaire souscrits dans un cadre professionnel</t>
  </si>
  <si>
    <r>
      <t>Contrats Madelin</t>
    </r>
    <r>
      <rPr>
        <vertAlign val="superscript"/>
        <sz val="8"/>
        <rFont val="Arial"/>
        <family val="2"/>
      </rPr>
      <t>1</t>
    </r>
  </si>
  <si>
    <r>
      <t>Contrats « exploitants agricoles »</t>
    </r>
    <r>
      <rPr>
        <vertAlign val="superscript"/>
        <sz val="8"/>
        <rFont val="Arial"/>
        <family val="2"/>
      </rPr>
      <t>1</t>
    </r>
  </si>
  <si>
    <r>
      <t>PERCO</t>
    </r>
    <r>
      <rPr>
        <vertAlign val="superscript"/>
        <sz val="8"/>
        <rFont val="Arial"/>
        <family val="2"/>
      </rPr>
      <t>3</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</si>
  <si>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</si>
  <si>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</si>
  <si>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</si>
  <si>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</si>
  <si>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</si>
  <si>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</si>
  <si>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</si>
  <si>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</si>
  <si>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</si>
  <si>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27-T1</t>
  </si>
  <si>
    <t>27-T2</t>
  </si>
  <si>
    <t>27-G1</t>
  </si>
  <si>
    <t>28-T1</t>
  </si>
  <si>
    <t>28-G1</t>
  </si>
  <si>
    <t>28-G2</t>
  </si>
  <si>
    <t>28-G3</t>
  </si>
  <si>
    <t>28-G4</t>
  </si>
  <si>
    <t>28-G5</t>
  </si>
  <si>
    <t>29-G1</t>
  </si>
  <si>
    <t>29-G2</t>
  </si>
  <si>
    <t>29-T1</t>
  </si>
  <si>
    <t xml:space="preserve">Montants des prestations au titre de la retraite supplémentaire </t>
  </si>
  <si>
    <t>Part de la retraite supplémentaire dans l'ensemble des régimes de retraite (obligatoire et facultative)</t>
  </si>
  <si>
    <t>Évolution de la répartition d'adhérents à un produit de retraite supplémentaire parmi les actifs par type de produit</t>
  </si>
  <si>
    <t>Évolution de la part de bénéficiaires d'une rente viagère issue d'un produit de retraite supplémentaire parmi les retraités du régime obligatoire par répartition, par type de produit</t>
  </si>
  <si>
    <t>Part des versements effectués, prestations et provisions mathématiques au titre de la retraite supplémentaire, par type d'organisme</t>
  </si>
  <si>
    <t>Bénéficiaires d'une rente et montants moyens des prestations annuelles de retraite supplémentaire facultative de 2009 à 2013</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</si>
  <si>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</si>
  <si>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</si>
  <si>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</si>
  <si>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</si>
  <si>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t>Part des prestations versées en 2016 selon le type de versement (en %)</t>
  </si>
  <si>
    <t>Part des provisions mathématiques en 2016 selon la phase considérée (en %)</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</si>
  <si>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</si>
  <si>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</si>
  <si>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</si>
  <si>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t>Adhérents ayant effectué un versement en 2016</t>
  </si>
  <si>
    <t>2015-2016</t>
  </si>
  <si>
    <r>
      <t>Contrats de type « art.83 » du CGI</t>
    </r>
    <r>
      <rPr>
        <vertAlign val="superscript"/>
        <sz val="8"/>
        <color indexed="8"/>
        <rFont val="Arial"/>
        <family val="2"/>
      </rPr>
      <t>1 4</t>
    </r>
  </si>
  <si>
    <r>
      <t xml:space="preserve">Evolution 
2015-2016 </t>
    </r>
    <r>
      <rPr>
        <sz val="8"/>
        <color indexed="8"/>
        <rFont val="Arial"/>
        <family val="2"/>
      </rPr>
      <t xml:space="preserve">(en %)
</t>
    </r>
    <r>
      <rPr>
        <i/>
        <sz val="8"/>
        <color indexed="8"/>
        <rFont val="Arial"/>
        <family val="2"/>
      </rPr>
      <t>en euros constants</t>
    </r>
  </si>
  <si>
    <t>Tableau 1 : Bénéficiaires d'une rente et montants moyens des prestations annuelles de retraite supplémentaire facultative de 2009 à 2016</t>
  </si>
  <si>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</si>
  <si>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</si>
  <si>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Graphique 5 : Les adhérents à un produit de retraite supplémentaire en 2016 par sexe selon les dispositifs</t>
  </si>
  <si>
    <t>Cotisants indépendants</t>
  </si>
  <si>
    <t>Cotisants à un produit de retraite suplémentaire d'entreprise</t>
  </si>
  <si>
    <t>Cotisants à un produits de retraite supplémentaire</t>
  </si>
  <si>
    <t>Graphique 5 : Bénéficiaires de rentes en 2016 par sexe selon les dispositifs</t>
  </si>
  <si>
    <t>Graphique 4 : Bénéficiaires de rentes viagères en 2016 par tranche d'âge selon le dispositif</t>
  </si>
  <si>
    <t>Graphique 1 : Nature de la rente viagère en fonction du type de contrat en 2016</t>
  </si>
  <si>
    <t>Graphique 3 : Bénéficiaires de rentes viagères perçues en 2016 par tranche de rente annuelle</t>
  </si>
  <si>
    <t>29-G3</t>
  </si>
  <si>
    <t>29-G4</t>
  </si>
  <si>
    <t>29-G5</t>
  </si>
  <si>
    <t>28-T2</t>
  </si>
  <si>
    <t>27-T3</t>
  </si>
  <si>
    <t>27-T4</t>
  </si>
  <si>
    <t>Les adhérents à un produit de retraite supplémentaire en 2016 par sexe selon les dispositifs</t>
  </si>
  <si>
    <t>Bénéficiaires de rentes viagères perçues en 2016 par tranche de rente annuelle</t>
  </si>
  <si>
    <t>Nature de la rente viagère en fonction du type de contrat en 2016</t>
  </si>
  <si>
    <t>Bénéficiaires de rentes viagères en 2016 par tranche d'âge selon le dispositif</t>
  </si>
  <si>
    <t>Bénéficiaires de rentes en 2016 par sexe selon les dispositifs</t>
  </si>
  <si>
    <r>
      <t>PERCO</t>
    </r>
    <r>
      <rPr>
        <vertAlign val="superscript"/>
        <sz val="8"/>
        <color indexed="8"/>
        <rFont val="Arial"/>
        <family val="2"/>
      </rPr>
      <t>3</t>
    </r>
  </si>
  <si>
    <r>
      <t>Contrats de type « art. 83 » du CGI</t>
    </r>
    <r>
      <rPr>
        <vertAlign val="superscript"/>
        <sz val="8"/>
        <color indexed="8"/>
        <rFont val="Arial"/>
        <family val="2"/>
      </rPr>
      <t>1 4</t>
    </r>
  </si>
  <si>
    <t>Tableau 2. Répartition des masses de cotisations, prestations et provisions mathématiques, au titre de la retraite supplémentaire en fontion du type d'organisme</t>
  </si>
  <si>
    <t xml:space="preserve">Tableau 3 : Montants des prestations au titre de la retraite supplémentaire </t>
  </si>
  <si>
    <t xml:space="preserve">Tableau 4 : Montants des provisions mathématiques au titre de la retraite supplémentaire </t>
  </si>
  <si>
    <t>Dispositifs gérés en 2016 selon le type d'organisme</t>
  </si>
  <si>
    <r>
      <t>• Salariés (à titre collectif)</t>
    </r>
    <r>
      <rPr>
        <vertAlign val="superscript"/>
        <sz val="8"/>
        <color indexed="8"/>
        <rFont val="Arial"/>
        <family val="2"/>
      </rPr>
      <t>3</t>
    </r>
  </si>
  <si>
    <r>
      <t>Ensemble des dispositifs</t>
    </r>
    <r>
      <rPr>
        <b/>
        <vertAlign val="superscript"/>
        <sz val="8"/>
        <color indexed="8"/>
        <rFont val="Arial"/>
        <family val="2"/>
      </rPr>
      <t>3</t>
    </r>
  </si>
  <si>
    <r>
      <t xml:space="preserve">Dispositifs de retraite supplémentaire </t>
    </r>
    <r>
      <rPr>
        <sz val="8"/>
        <color indexed="8"/>
        <rFont val="Arial"/>
        <family val="2"/>
      </rPr>
      <t xml:space="preserve"> </t>
    </r>
    <r>
      <rPr>
        <b/>
        <sz val="8"/>
        <color indexed="8"/>
        <rFont val="Arial"/>
        <family val="2"/>
      </rPr>
      <t>souscrits dans un cadre professionnel</t>
    </r>
    <r>
      <rPr>
        <b/>
        <vertAlign val="superscript"/>
        <sz val="8"/>
        <color indexed="8"/>
        <rFont val="Arial"/>
        <family val="2"/>
      </rPr>
      <t>3</t>
    </r>
  </si>
  <si>
    <t>Institutions de prévoyance</t>
  </si>
  <si>
    <r>
      <t xml:space="preserve">Évolution des effectifs d'adhérents
</t>
    </r>
    <r>
      <rPr>
        <sz val="8"/>
        <color indexed="8"/>
        <rFont val="Arial"/>
        <family val="2"/>
      </rPr>
      <t>(en %)</t>
    </r>
  </si>
  <si>
    <t>Graphique 1 : Part des cotisants à un produit de retraite supplémentaire en 2016 selon la tranche annuelle de versement (hors « art. 82 et 39 »)</t>
  </si>
  <si>
    <t>Graphique 3 : Part des classes d’âges parmi les adhérents (nouveaux adhérents inclus) à un contrat de retraite supplémentaire en 2016 (hors « articles 82 et 39 »)</t>
  </si>
  <si>
    <t>Ensemble des produits</t>
  </si>
  <si>
    <t>Nombre d’adhérents  au 31 décembre (en milliers)</t>
  </si>
  <si>
    <t>Organismes gérant les dispositifs en 2016
 (en % du nombre d'adhérents)</t>
  </si>
  <si>
    <r>
      <rPr>
        <b/>
        <sz val="8"/>
        <rFont val="Arial"/>
        <family val="2"/>
      </rPr>
      <t>Source</t>
    </r>
    <r>
      <rPr>
        <sz val="8"/>
        <rFont val="Arial"/>
        <family val="2"/>
      </rPr>
      <t xml:space="preserve"> • Enquête Retraite supplémentaire de 2016 de la DREES ; données FFA. </t>
    </r>
  </si>
  <si>
    <r>
      <t xml:space="preserve">Evolution
2015-2016 </t>
    </r>
    <r>
      <rPr>
        <sz val="8"/>
        <color indexed="8"/>
        <rFont val="Arial"/>
        <family val="2"/>
      </rPr>
      <t>(en %)</t>
    </r>
  </si>
  <si>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</si>
  <si>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</si>
  <si>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</si>
  <si>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</si>
  <si>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</si>
  <si>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</si>
  <si>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</si>
  <si>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 xml:space="preserve">Données jusqu'au 31 décembre 2016 </t>
  </si>
  <si>
    <t>Première mise en ligne : janvier 2018 ; mise en ligne de la version actuelle : janvier 2018.</t>
  </si>
  <si>
    <t>Graphique 2. Évolution de la part des cotisants à un produit de retraite supplémentaire parmi les actifs occupés (hors « articles 39 »)</t>
  </si>
  <si>
    <t>- Numéro de la fiche de l'ouvrage 2018 dans laquelle l'illustration se trouvera</t>
  </si>
  <si>
    <t>Ce fichier présente les données qui seront diffusées dans les fiches 27 à 29 de l'édition 2018 du Panorama sur les retraités et les retraites avec, pour certains tableaux, les séries historiques correspondantes.</t>
  </si>
  <si>
    <t>Graphique 2. Évolution de la part des bénéficiaires d'une rente viagère (hors réversion) issue d'un produit de retraite supplémentaire parmi l'ensemble des retraités</t>
  </si>
  <si>
    <t>Contrats souscrits à titre personnel</t>
  </si>
  <si>
    <t>Contrats pour les indépendants</t>
  </si>
  <si>
    <t>Contrats pour les salariés</t>
  </si>
  <si>
    <t>Ensemble des contrats de retraite supplémentaire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</si>
</sst>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s>
  <fonts count="75">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8"/>
      <name val="Calibri"/>
      <family val="2"/>
    </font>
    <font>
      <b/>
      <sz val="8"/>
      <color indexed="23"/>
      <name val="Arial"/>
      <family val="2"/>
    </font>
    <font>
      <sz val="10"/>
      <color indexed="62"/>
      <name val="Arial"/>
      <family val="2"/>
    </font>
    <font>
      <b/>
      <sz val="14"/>
      <color indexed="62"/>
      <name val="Arial"/>
      <family val="2"/>
    </font>
    <font>
      <b/>
      <sz val="11"/>
      <color indexed="62"/>
      <name val="Arial"/>
      <family val="2"/>
    </font>
    <font>
      <sz val="10"/>
      <color indexed="8"/>
      <name val="Calibri"/>
      <family val="0"/>
    </font>
    <font>
      <sz val="2"/>
      <color indexed="8"/>
      <name val="Arial"/>
      <family val="0"/>
    </font>
    <font>
      <sz val="3"/>
      <color indexed="8"/>
      <name val="Arial"/>
      <family val="0"/>
    </font>
    <font>
      <b/>
      <sz val="3"/>
      <color indexed="8"/>
      <name val="Arial"/>
      <family val="0"/>
    </font>
    <font>
      <sz val="2.8"/>
      <color indexed="8"/>
      <name val="Arial"/>
      <family val="0"/>
    </font>
    <font>
      <sz val="2.25"/>
      <color indexed="8"/>
      <name val="Arial"/>
      <family val="0"/>
    </font>
    <font>
      <b/>
      <sz val="2.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theme="0" tint="-0.3499799966812134"/>
      <name val="Arial"/>
      <family val="2"/>
    </font>
    <font>
      <b/>
      <sz val="8"/>
      <color theme="0" tint="-0.3499799966812134"/>
      <name val="Arial"/>
      <family val="2"/>
    </font>
    <font>
      <b/>
      <sz val="8"/>
      <color theme="0" tint="-0.4999699890613556"/>
      <name val="Arial"/>
      <family val="2"/>
    </font>
    <font>
      <sz val="10"/>
      <color theme="4"/>
      <name val="Arial"/>
      <family val="2"/>
    </font>
    <font>
      <b/>
      <sz val="14"/>
      <color theme="4"/>
      <name val="Arial"/>
      <family val="2"/>
    </font>
    <font>
      <b/>
      <sz val="11"/>
      <color theme="4"/>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color indexed="63"/>
      </bottom>
    </border>
    <border>
      <left style="hair"/>
      <right style="mediumDashDotDot"/>
      <top style="hair"/>
      <bottom>
        <color indexed="63"/>
      </bottom>
    </border>
    <border>
      <left style="hair"/>
      <right style="mediumDashDotDo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color indexed="63"/>
      </bottom>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mediumDashDotDot"/>
      <right style="mediumDashDotDot"/>
      <top>
        <color indexed="63"/>
      </top>
      <bottom>
        <color indexed="63"/>
      </bottom>
    </border>
    <border>
      <left>
        <color indexed="63"/>
      </left>
      <right style="mediumDashDotDot"/>
      <top style="hair"/>
      <bottom style="hair"/>
    </border>
    <border>
      <left style="hair"/>
      <right style="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hair"/>
      <right style="mediumDashDotDot"/>
      <top>
        <color indexed="63"/>
      </top>
      <bottom style="hair"/>
    </border>
    <border>
      <left>
        <color indexed="63"/>
      </left>
      <right>
        <color indexed="63"/>
      </right>
      <top style="hair"/>
      <bottom style="hair"/>
    </border>
    <border>
      <left>
        <color indexed="63"/>
      </left>
      <right>
        <color indexed="63"/>
      </right>
      <top style="hair"/>
      <bottom>
        <color indexed="63"/>
      </bottom>
    </border>
    <border>
      <left style="mediumDashDotDot"/>
      <right>
        <color indexed="63"/>
      </right>
      <top style="hair"/>
      <bottom>
        <color indexed="63"/>
      </bottom>
    </border>
    <border>
      <left style="mediumDashDotDot"/>
      <right>
        <color indexed="63"/>
      </right>
      <top>
        <color indexed="63"/>
      </top>
      <bottom style="hair"/>
    </border>
    <border>
      <left>
        <color indexed="63"/>
      </left>
      <right style="dashDotDot"/>
      <top style="hair"/>
      <bottom style="hair"/>
    </border>
    <border>
      <left style="dashDotDot"/>
      <right>
        <color indexed="63"/>
      </right>
      <top style="hair"/>
      <bottom style="hair"/>
    </border>
    <border>
      <left>
        <color indexed="63"/>
      </left>
      <right style="mediumDashDotDot"/>
      <top style="hair"/>
      <bottom>
        <color indexed="63"/>
      </bottom>
    </border>
    <border>
      <left>
        <color indexed="63"/>
      </left>
      <right style="mediumDashDotDot"/>
      <top>
        <color indexed="63"/>
      </top>
      <bottom>
        <color indexed="63"/>
      </bottom>
    </border>
    <border>
      <left>
        <color indexed="63"/>
      </left>
      <right style="mediumDashDotDot"/>
      <top>
        <color indexed="63"/>
      </top>
      <bottom style="hair"/>
    </border>
    <border>
      <left style="mediumDashDotDot"/>
      <right style="mediumDashDotDot"/>
      <top style="hair"/>
      <bottom>
        <color indexed="63"/>
      </bottom>
    </border>
    <border>
      <left style="mediumDashDotDot"/>
      <right style="mediumDashDotDo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468">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9" fontId="4" fillId="0" borderId="0" xfId="0" applyNumberFormat="1" applyFont="1" applyFill="1" applyBorder="1"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0" fontId="5" fillId="0" borderId="13" xfId="0" applyFont="1" applyFill="1" applyBorder="1" applyAlignment="1">
      <alignment horizontal="lef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49" fontId="5" fillId="0" borderId="11" xfId="47" applyNumberFormat="1" applyFont="1" applyFill="1" applyBorder="1" applyAlignment="1">
      <alignment horizontal="center" vertical="center"/>
    </xf>
    <xf numFmtId="198" fontId="5" fillId="0" borderId="16" xfId="0" applyNumberFormat="1" applyFont="1" applyFill="1" applyBorder="1" applyAlignment="1">
      <alignment horizontal="center" vertical="center"/>
    </xf>
    <xf numFmtId="198" fontId="5" fillId="0" borderId="11" xfId="0" applyNumberFormat="1" applyFont="1" applyFill="1" applyBorder="1" applyAlignment="1">
      <alignment horizontal="center" vertical="center"/>
    </xf>
    <xf numFmtId="198" fontId="5" fillId="0" borderId="14"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1" fontId="5" fillId="0" borderId="10" xfId="56" applyNumberFormat="1" applyFont="1" applyFill="1" applyBorder="1" applyAlignment="1">
      <alignment horizontal="center"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1" fontId="5" fillId="0" borderId="10" xfId="56" applyNumberFormat="1" applyFont="1" applyFill="1" applyBorder="1" applyAlignment="1">
      <alignment horizontal="center" vertical="center" wrapText="1"/>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2" fontId="5" fillId="0" borderId="0" xfId="0" applyNumberFormat="1" applyFont="1" applyFill="1" applyAlignment="1">
      <alignment horizontal="right" vertical="center"/>
    </xf>
    <xf numFmtId="193" fontId="5" fillId="0" borderId="11" xfId="0" applyNumberFormat="1" applyFont="1" applyFill="1" applyBorder="1" applyAlignment="1">
      <alignment vertical="center"/>
    </xf>
    <xf numFmtId="193" fontId="5" fillId="0" borderId="11" xfId="56" applyNumberFormat="1" applyFont="1" applyFill="1" applyBorder="1" applyAlignment="1">
      <alignment vertical="center"/>
    </xf>
    <xf numFmtId="3" fontId="5" fillId="0" borderId="19" xfId="0" applyNumberFormat="1" applyFont="1" applyFill="1" applyBorder="1" applyAlignment="1">
      <alignment horizontal="center" vertical="center"/>
    </xf>
    <xf numFmtId="193" fontId="5" fillId="0" borderId="12" xfId="0" applyNumberFormat="1" applyFont="1" applyFill="1" applyBorder="1" applyAlignment="1">
      <alignment vertical="center"/>
    </xf>
    <xf numFmtId="193" fontId="5" fillId="0" borderId="12" xfId="56" applyNumberFormat="1" applyFont="1" applyFill="1" applyBorder="1" applyAlignment="1">
      <alignment vertical="center"/>
    </xf>
    <xf numFmtId="3" fontId="5" fillId="0" borderId="2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193" fontId="5" fillId="0" borderId="11" xfId="56" applyNumberFormat="1" applyFont="1" applyFill="1" applyBorder="1" applyAlignment="1">
      <alignment horizontal="center" vertical="center"/>
    </xf>
    <xf numFmtId="191" fontId="5" fillId="0" borderId="19" xfId="0" applyNumberFormat="1" applyFont="1" applyFill="1" applyBorder="1" applyAlignment="1">
      <alignment horizontal="center" vertical="center"/>
    </xf>
    <xf numFmtId="191" fontId="5" fillId="0" borderId="11" xfId="0" applyNumberFormat="1" applyFont="1" applyFill="1" applyBorder="1" applyAlignment="1">
      <alignment horizontal="center"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4" fillId="0" borderId="0" xfId="0" applyNumberFormat="1" applyFont="1" applyFill="1" applyAlignment="1">
      <alignment vertical="center"/>
    </xf>
    <xf numFmtId="0" fontId="5" fillId="0" borderId="14" xfId="0" applyFont="1" applyFill="1" applyBorder="1" applyAlignment="1">
      <alignment horizontal="left" vertical="center"/>
    </xf>
    <xf numFmtId="3" fontId="5" fillId="0"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13" xfId="0" applyNumberFormat="1" applyFont="1" applyFill="1" applyBorder="1" applyAlignment="1">
      <alignment horizontal="right" vertical="center"/>
    </xf>
    <xf numFmtId="3" fontId="5" fillId="0" borderId="13" xfId="56" applyNumberFormat="1" applyFont="1" applyFill="1" applyBorder="1" applyAlignment="1">
      <alignment vertical="center"/>
    </xf>
    <xf numFmtId="3" fontId="5" fillId="0" borderId="0" xfId="0" applyNumberFormat="1" applyFont="1" applyFill="1" applyAlignment="1">
      <alignment vertical="center"/>
    </xf>
    <xf numFmtId="3" fontId="5" fillId="0" borderId="11" xfId="47" applyNumberFormat="1" applyFont="1" applyFill="1" applyBorder="1" applyAlignment="1">
      <alignment horizontal="right" vertical="center"/>
    </xf>
    <xf numFmtId="3" fontId="5" fillId="0" borderId="11" xfId="56" applyNumberFormat="1" applyFont="1" applyFill="1" applyBorder="1" applyAlignment="1">
      <alignment vertical="center"/>
    </xf>
    <xf numFmtId="3" fontId="5" fillId="0" borderId="12" xfId="47" applyNumberFormat="1" applyFont="1" applyFill="1" applyBorder="1" applyAlignment="1">
      <alignment horizontal="right" vertical="center"/>
    </xf>
    <xf numFmtId="3" fontId="5" fillId="0" borderId="12" xfId="56" applyNumberFormat="1" applyFont="1" applyFill="1" applyBorder="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66" fillId="0" borderId="0" xfId="0" applyFont="1" applyFill="1" applyAlignment="1">
      <alignment vertical="top" wrapText="1"/>
    </xf>
    <xf numFmtId="1" fontId="5" fillId="0" borderId="13" xfId="56" applyNumberFormat="1" applyFont="1" applyFill="1" applyBorder="1" applyAlignment="1">
      <alignment horizontal="center" vertical="center"/>
    </xf>
    <xf numFmtId="1" fontId="2" fillId="0" borderId="13"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0" fontId="6" fillId="0" borderId="0" xfId="0" applyFont="1" applyFill="1" applyAlignment="1">
      <alignment horizontal="right" vertical="center"/>
    </xf>
    <xf numFmtId="1" fontId="5" fillId="0" borderId="13" xfId="56" applyNumberFormat="1" applyFont="1" applyFill="1" applyBorder="1" applyAlignment="1">
      <alignment horizontal="right" vertical="center" indent="2"/>
    </xf>
    <xf numFmtId="1" fontId="5" fillId="0" borderId="11" xfId="56" applyNumberFormat="1" applyFont="1" applyFill="1" applyBorder="1" applyAlignment="1">
      <alignment horizontal="right" vertical="center" indent="2"/>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20" xfId="0" applyFont="1" applyFill="1" applyBorder="1" applyAlignment="1">
      <alignment horizontal="center" vertical="center"/>
    </xf>
    <xf numFmtId="0" fontId="5" fillId="0" borderId="12"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1" fontId="5" fillId="4" borderId="13" xfId="56" applyNumberFormat="1" applyFont="1" applyFill="1" applyBorder="1" applyAlignment="1">
      <alignment horizontal="center" vertical="center"/>
    </xf>
    <xf numFmtId="1" fontId="2"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1" fontId="4" fillId="10" borderId="10" xfId="56"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vertical="center"/>
    </xf>
    <xf numFmtId="1" fontId="4" fillId="10" borderId="10" xfId="56" applyNumberFormat="1" applyFont="1" applyFill="1" applyBorder="1" applyAlignment="1">
      <alignment horizontal="right" vertical="center" indent="2"/>
    </xf>
    <xf numFmtId="3" fontId="4" fillId="10" borderId="10" xfId="0" applyNumberFormat="1" applyFont="1" applyFill="1" applyBorder="1" applyAlignment="1">
      <alignment horizontal="right" vertical="center"/>
    </xf>
    <xf numFmtId="3" fontId="4" fillId="10" borderId="10" xfId="56" applyNumberFormat="1" applyFont="1" applyFill="1" applyBorder="1" applyAlignment="1">
      <alignment vertical="center"/>
    </xf>
    <xf numFmtId="0" fontId="4" fillId="4" borderId="13" xfId="0" applyFont="1" applyFill="1" applyBorder="1" applyAlignment="1">
      <alignment vertical="center"/>
    </xf>
    <xf numFmtId="3" fontId="5" fillId="4" borderId="13" xfId="0" applyNumberFormat="1" applyFont="1" applyFill="1" applyBorder="1" applyAlignment="1">
      <alignment horizontal="right" vertical="center"/>
    </xf>
    <xf numFmtId="3" fontId="5" fillId="4" borderId="13" xfId="56" applyNumberFormat="1" applyFont="1" applyFill="1" applyBorder="1" applyAlignment="1">
      <alignment vertical="center"/>
    </xf>
    <xf numFmtId="1" fontId="5" fillId="4" borderId="11" xfId="56" applyNumberFormat="1" applyFont="1" applyFill="1" applyBorder="1" applyAlignment="1">
      <alignment horizontal="right" vertical="center" indent="2"/>
    </xf>
    <xf numFmtId="0" fontId="4" fillId="4" borderId="11" xfId="0" applyFont="1" applyFill="1" applyBorder="1" applyAlignment="1">
      <alignment vertical="center"/>
    </xf>
    <xf numFmtId="3" fontId="5" fillId="4" borderId="11" xfId="0" applyNumberFormat="1" applyFont="1" applyFill="1" applyBorder="1" applyAlignment="1">
      <alignment horizontal="right" vertical="center"/>
    </xf>
    <xf numFmtId="3" fontId="5" fillId="4" borderId="11" xfId="56" applyNumberFormat="1" applyFont="1" applyFill="1" applyBorder="1" applyAlignment="1">
      <alignment vertical="center"/>
    </xf>
    <xf numFmtId="14" fontId="4" fillId="10" borderId="10" xfId="0" applyNumberFormat="1" applyFont="1" applyFill="1" applyBorder="1" applyAlignment="1" quotePrefix="1">
      <alignment horizontal="center" vertical="center" wrapText="1"/>
    </xf>
    <xf numFmtId="0" fontId="4"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textRotation="90"/>
    </xf>
    <xf numFmtId="3" fontId="4" fillId="4" borderId="11" xfId="0" applyNumberFormat="1" applyFont="1" applyFill="1" applyBorder="1" applyAlignment="1">
      <alignment horizontal="right" vertical="center"/>
    </xf>
    <xf numFmtId="1" fontId="4" fillId="10" borderId="13" xfId="0" applyNumberFormat="1" applyFont="1" applyFill="1" applyBorder="1" applyAlignment="1">
      <alignment horizontal="center" vertical="center" wrapText="1"/>
    </xf>
    <xf numFmtId="1" fontId="4" fillId="10" borderId="21" xfId="0" applyNumberFormat="1" applyFont="1" applyFill="1" applyBorder="1" applyAlignment="1">
      <alignment horizontal="center" vertical="center" wrapText="1"/>
    </xf>
    <xf numFmtId="0" fontId="4" fillId="10" borderId="10" xfId="0" applyFont="1" applyFill="1" applyBorder="1" applyAlignment="1">
      <alignment horizontal="left" vertical="center" wrapText="1"/>
    </xf>
    <xf numFmtId="193" fontId="4" fillId="10" borderId="10" xfId="56" applyNumberFormat="1" applyFont="1" applyFill="1" applyBorder="1" applyAlignment="1">
      <alignment vertical="center"/>
    </xf>
    <xf numFmtId="3" fontId="4" fillId="10" borderId="22" xfId="0" applyNumberFormat="1" applyFont="1" applyFill="1" applyBorder="1" applyAlignment="1">
      <alignment horizontal="center" vertical="center"/>
    </xf>
    <xf numFmtId="3" fontId="4" fillId="10" borderId="10" xfId="0" applyNumberFormat="1" applyFont="1" applyFill="1" applyBorder="1" applyAlignment="1">
      <alignment horizontal="center" vertical="center"/>
    </xf>
    <xf numFmtId="0" fontId="4" fillId="4" borderId="11" xfId="0" applyFont="1" applyFill="1" applyBorder="1" applyAlignment="1">
      <alignment horizontal="left" vertical="center"/>
    </xf>
    <xf numFmtId="193" fontId="4" fillId="4" borderId="11" xfId="0" applyNumberFormat="1" applyFont="1" applyFill="1" applyBorder="1" applyAlignment="1">
      <alignment vertical="center"/>
    </xf>
    <xf numFmtId="193" fontId="4" fillId="4" borderId="11" xfId="56" applyNumberFormat="1" applyFont="1" applyFill="1" applyBorder="1" applyAlignment="1">
      <alignment vertical="center"/>
    </xf>
    <xf numFmtId="3" fontId="4" fillId="4" borderId="19"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0" fontId="4" fillId="10" borderId="13"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6" xfId="0" applyNumberFormat="1" applyFont="1" applyFill="1" applyBorder="1" applyAlignment="1">
      <alignment horizontal="right" vertical="center"/>
    </xf>
    <xf numFmtId="198" fontId="4" fillId="10" borderId="24" xfId="0" applyNumberFormat="1" applyFont="1" applyFill="1" applyBorder="1" applyAlignment="1">
      <alignment horizontal="right" vertical="center"/>
    </xf>
    <xf numFmtId="0" fontId="7" fillId="4" borderId="11" xfId="0" applyFont="1" applyFill="1" applyBorder="1" applyAlignment="1">
      <alignment horizontal="left" vertical="center" wrapText="1"/>
    </xf>
    <xf numFmtId="198" fontId="4" fillId="4" borderId="11" xfId="0" applyNumberFormat="1" applyFont="1" applyFill="1" applyBorder="1" applyAlignment="1">
      <alignment horizontal="right" vertical="center"/>
    </xf>
    <xf numFmtId="198" fontId="4" fillId="4" borderId="14" xfId="0" applyNumberFormat="1" applyFont="1" applyFill="1" applyBorder="1" applyAlignment="1">
      <alignment horizontal="right" vertical="center"/>
    </xf>
    <xf numFmtId="198" fontId="4" fillId="4" borderId="16" xfId="0" applyNumberFormat="1" applyFont="1" applyFill="1" applyBorder="1" applyAlignment="1">
      <alignment horizontal="right" vertical="center"/>
    </xf>
    <xf numFmtId="198" fontId="4" fillId="4" borderId="16" xfId="0" applyNumberFormat="1" applyFont="1" applyFill="1" applyBorder="1" applyAlignment="1">
      <alignment horizontal="center" vertical="center"/>
    </xf>
    <xf numFmtId="0" fontId="5" fillId="0" borderId="12" xfId="0" applyFont="1" applyFill="1" applyBorder="1" applyAlignment="1">
      <alignment horizontal="left" vertical="center" indent="1"/>
    </xf>
    <xf numFmtId="0" fontId="4" fillId="10" borderId="10" xfId="0" applyFont="1" applyFill="1" applyBorder="1" applyAlignment="1">
      <alignment horizontal="center" vertical="center" wrapText="1"/>
    </xf>
    <xf numFmtId="1" fontId="2" fillId="0" borderId="11" xfId="0" applyNumberFormat="1" applyFont="1" applyFill="1" applyBorder="1" applyAlignment="1">
      <alignment horizontal="right" vertical="center"/>
    </xf>
    <xf numFmtId="1" fontId="2" fillId="0" borderId="10" xfId="56"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56" applyNumberFormat="1" applyFont="1" applyFill="1" applyBorder="1" applyAlignment="1">
      <alignment horizontal="center" vertical="center"/>
    </xf>
    <xf numFmtId="171" fontId="9" fillId="10" borderId="25" xfId="56" applyNumberFormat="1" applyFont="1" applyFill="1" applyBorder="1" applyAlignment="1" quotePrefix="1">
      <alignment horizontal="right" vertical="center" indent="1"/>
    </xf>
    <xf numFmtId="171" fontId="2" fillId="0" borderId="27" xfId="0" applyNumberFormat="1" applyFont="1" applyFill="1" applyBorder="1" applyAlignment="1">
      <alignment horizontal="right" vertical="center" indent="1"/>
    </xf>
    <xf numFmtId="171" fontId="9" fillId="4" borderId="27" xfId="56" applyNumberFormat="1" applyFont="1" applyFill="1" applyBorder="1" applyAlignment="1" quotePrefix="1">
      <alignment horizontal="right" vertical="center" indent="1"/>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9" fillId="0" borderId="10" xfId="56" applyNumberFormat="1" applyFont="1" applyFill="1" applyBorder="1" applyAlignment="1">
      <alignment horizontal="center" vertical="center" wrapText="1"/>
    </xf>
    <xf numFmtId="0" fontId="67" fillId="0" borderId="0" xfId="0" applyFont="1" applyAlignment="1">
      <alignment/>
    </xf>
    <xf numFmtId="0" fontId="67" fillId="0" borderId="0" xfId="0" applyFont="1" applyFill="1" applyAlignment="1">
      <alignment vertical="center"/>
    </xf>
    <xf numFmtId="0" fontId="2" fillId="0" borderId="0" xfId="0" applyFont="1" applyBorder="1" applyAlignment="1">
      <alignment/>
    </xf>
    <xf numFmtId="0" fontId="4" fillId="10" borderId="10" xfId="0" applyFont="1" applyFill="1" applyBorder="1" applyAlignment="1">
      <alignment horizontal="center" vertical="center" wrapText="1"/>
    </xf>
    <xf numFmtId="0" fontId="4" fillId="10" borderId="28" xfId="0" applyFont="1" applyFill="1" applyBorder="1" applyAlignment="1">
      <alignment horizontal="center" vertical="center" wrapText="1"/>
    </xf>
    <xf numFmtId="1" fontId="4" fillId="10" borderId="29" xfId="0" applyNumberFormat="1" applyFont="1" applyFill="1" applyBorder="1" applyAlignment="1">
      <alignment horizontal="center" vertical="center" wrapText="1"/>
    </xf>
    <xf numFmtId="193" fontId="4" fillId="10" borderId="30" xfId="56" applyNumberFormat="1" applyFont="1" applyFill="1" applyBorder="1" applyAlignment="1">
      <alignment vertical="center"/>
    </xf>
    <xf numFmtId="193" fontId="5" fillId="0" borderId="31" xfId="56" applyNumberFormat="1" applyFont="1" applyFill="1" applyBorder="1" applyAlignment="1">
      <alignment vertical="center"/>
    </xf>
    <xf numFmtId="193" fontId="5" fillId="0" borderId="32" xfId="56" applyNumberFormat="1" applyFont="1" applyFill="1" applyBorder="1" applyAlignment="1">
      <alignment vertical="center"/>
    </xf>
    <xf numFmtId="193" fontId="4" fillId="4" borderId="31" xfId="56" applyNumberFormat="1" applyFont="1" applyFill="1" applyBorder="1" applyAlignment="1">
      <alignment vertical="center"/>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1" fontId="2" fillId="4" borderId="10" xfId="56" applyNumberFormat="1" applyFont="1" applyFill="1" applyBorder="1" applyAlignment="1">
      <alignment horizontal="center"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4" fillId="10" borderId="10" xfId="0" applyFont="1" applyFill="1" applyBorder="1" applyAlignment="1">
      <alignment horizontal="center" vertical="center" wrapText="1"/>
    </xf>
    <xf numFmtId="9" fontId="4" fillId="0" borderId="0" xfId="56" applyFont="1" applyFill="1" applyBorder="1" applyAlignment="1">
      <alignment vertical="center"/>
    </xf>
    <xf numFmtId="49" fontId="5" fillId="0" borderId="16" xfId="47"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4" fillId="4" borderId="11" xfId="0" applyNumberFormat="1" applyFont="1" applyFill="1" applyBorder="1" applyAlignment="1">
      <alignment horizontal="center" vertical="center"/>
    </xf>
    <xf numFmtId="193" fontId="4" fillId="4" borderId="31" xfId="0" applyNumberFormat="1" applyFont="1" applyFill="1" applyBorder="1" applyAlignment="1">
      <alignment horizontal="center" vertical="center"/>
    </xf>
    <xf numFmtId="193" fontId="4" fillId="10" borderId="10" xfId="0" applyNumberFormat="1" applyFont="1" applyFill="1" applyBorder="1" applyAlignment="1">
      <alignment horizontal="center" vertical="center"/>
    </xf>
    <xf numFmtId="193" fontId="4" fillId="10" borderId="30" xfId="0" applyNumberFormat="1" applyFont="1" applyFill="1" applyBorder="1" applyAlignment="1">
      <alignment horizontal="center" vertical="center"/>
    </xf>
    <xf numFmtId="203" fontId="5" fillId="0" borderId="0" xfId="0" applyNumberFormat="1" applyFont="1" applyFill="1" applyAlignment="1">
      <alignment vertical="center"/>
    </xf>
    <xf numFmtId="203" fontId="4" fillId="0" borderId="0" xfId="0" applyNumberFormat="1" applyFont="1" applyFill="1" applyAlignment="1">
      <alignment horizontal="center" vertical="center"/>
    </xf>
    <xf numFmtId="203" fontId="4" fillId="0" borderId="10" xfId="0" applyNumberFormat="1" applyFont="1" applyFill="1" applyBorder="1" applyAlignment="1">
      <alignment horizontal="center" vertical="center"/>
    </xf>
    <xf numFmtId="203" fontId="5" fillId="0" borderId="10" xfId="0" applyNumberFormat="1" applyFont="1" applyFill="1" applyBorder="1" applyAlignment="1">
      <alignment vertical="center"/>
    </xf>
    <xf numFmtId="0" fontId="4" fillId="10" borderId="10" xfId="0" applyFont="1" applyFill="1" applyBorder="1" applyAlignment="1">
      <alignment horizontal="center" vertical="center" wrapText="1"/>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3" fontId="9" fillId="10" borderId="10" xfId="0" applyNumberFormat="1" applyFont="1" applyFill="1" applyBorder="1" applyAlignment="1">
      <alignment horizontal="right" vertical="center"/>
    </xf>
    <xf numFmtId="3" fontId="9" fillId="4" borderId="11" xfId="0" applyNumberFormat="1" applyFont="1" applyFill="1" applyBorder="1" applyAlignment="1">
      <alignment horizontal="right" vertical="center"/>
    </xf>
    <xf numFmtId="20" fontId="5" fillId="0" borderId="0" xfId="0" applyNumberFormat="1" applyFont="1" applyFill="1" applyAlignment="1">
      <alignment vertical="center"/>
    </xf>
    <xf numFmtId="198" fontId="4" fillId="10" borderId="24" xfId="0" applyNumberFormat="1" applyFont="1" applyFill="1" applyBorder="1" applyAlignment="1">
      <alignment horizontal="center" vertical="center"/>
    </xf>
    <xf numFmtId="198" fontId="5" fillId="0" borderId="15" xfId="0" applyNumberFormat="1" applyFont="1" applyFill="1" applyBorder="1" applyAlignment="1">
      <alignment horizontal="center" vertical="center"/>
    </xf>
    <xf numFmtId="198" fontId="4" fillId="10" borderId="26" xfId="0" applyNumberFormat="1" applyFont="1" applyFill="1" applyBorder="1" applyAlignment="1">
      <alignment horizontal="center" vertical="center"/>
    </xf>
    <xf numFmtId="198" fontId="5" fillId="0" borderId="13"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98" fontId="4" fillId="10" borderId="10" xfId="0" applyNumberFormat="1" applyFont="1" applyFill="1" applyBorder="1" applyAlignment="1">
      <alignment horizontal="center" vertical="center"/>
    </xf>
    <xf numFmtId="198" fontId="4" fillId="4" borderId="11" xfId="0" applyNumberFormat="1" applyFont="1" applyFill="1" applyBorder="1" applyAlignment="1">
      <alignment horizontal="center"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33" xfId="0" applyFont="1" applyFill="1" applyBorder="1" applyAlignment="1">
      <alignment vertical="center" wrapText="1"/>
    </xf>
    <xf numFmtId="0" fontId="4" fillId="0" borderId="33" xfId="0" applyFont="1" applyFill="1" applyBorder="1" applyAlignment="1">
      <alignment vertical="center"/>
    </xf>
    <xf numFmtId="0" fontId="4" fillId="0" borderId="33" xfId="0" applyFont="1" applyFill="1" applyBorder="1" applyAlignment="1">
      <alignment vertical="center" wrapText="1"/>
    </xf>
    <xf numFmtId="171" fontId="5" fillId="0" borderId="33" xfId="0" applyNumberFormat="1" applyFont="1" applyFill="1" applyBorder="1" applyAlignment="1">
      <alignment vertical="center" wrapText="1"/>
    </xf>
    <xf numFmtId="171" fontId="2" fillId="0" borderId="33" xfId="0" applyNumberFormat="1" applyFont="1" applyFill="1" applyBorder="1" applyAlignment="1">
      <alignment vertical="center" wrapText="1"/>
    </xf>
    <xf numFmtId="0" fontId="4" fillId="10" borderId="10" xfId="0" applyFont="1" applyFill="1" applyBorder="1" applyAlignment="1">
      <alignment horizontal="center" vertical="center" wrapText="1"/>
    </xf>
    <xf numFmtId="0" fontId="4" fillId="10" borderId="23" xfId="0" applyFont="1" applyFill="1" applyBorder="1" applyAlignment="1">
      <alignment horizontal="center" vertical="center" wrapText="1"/>
    </xf>
    <xf numFmtId="187" fontId="68" fillId="0" borderId="11" xfId="56" applyNumberFormat="1" applyFont="1" applyFill="1" applyBorder="1" applyAlignment="1">
      <alignment horizontal="center" vertical="center"/>
    </xf>
    <xf numFmtId="3" fontId="68" fillId="0" borderId="11" xfId="47" applyNumberFormat="1" applyFont="1" applyFill="1" applyBorder="1" applyAlignment="1">
      <alignment horizontal="right" vertical="center"/>
    </xf>
    <xf numFmtId="3" fontId="68" fillId="0" borderId="12" xfId="47" applyNumberFormat="1" applyFont="1" applyFill="1" applyBorder="1" applyAlignment="1">
      <alignment horizontal="right" vertical="center"/>
    </xf>
    <xf numFmtId="3" fontId="69" fillId="10" borderId="10" xfId="0" applyNumberFormat="1" applyFont="1" applyFill="1" applyBorder="1" applyAlignment="1">
      <alignment horizontal="right" vertical="center"/>
    </xf>
    <xf numFmtId="3" fontId="68" fillId="4" borderId="11" xfId="0" applyNumberFormat="1" applyFont="1" applyFill="1" applyBorder="1" applyAlignment="1">
      <alignment horizontal="right"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horizontal="lef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0" fontId="9" fillId="0" borderId="0" xfId="55" applyFont="1" applyFill="1" applyBorder="1" applyAlignment="1">
      <alignment horizontal="left"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0" fontId="2"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71" fontId="68" fillId="0" borderId="33" xfId="0" applyNumberFormat="1" applyFont="1" applyFill="1" applyBorder="1" applyAlignment="1">
      <alignment vertical="center" wrapText="1"/>
    </xf>
    <xf numFmtId="198" fontId="9" fillId="10" borderId="26" xfId="0" applyNumberFormat="1" applyFont="1" applyFill="1" applyBorder="1" applyAlignment="1">
      <alignment horizontal="right" vertical="center"/>
    </xf>
    <xf numFmtId="198" fontId="2" fillId="0" borderId="14"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4" xfId="0" applyNumberFormat="1" applyFont="1" applyFill="1" applyBorder="1" applyAlignment="1">
      <alignment horizontal="right" vertical="center"/>
    </xf>
    <xf numFmtId="0" fontId="4" fillId="10" borderId="15" xfId="0" applyFont="1" applyFill="1" applyBorder="1" applyAlignment="1">
      <alignment horizontal="center" vertical="center" wrapText="1"/>
    </xf>
    <xf numFmtId="198" fontId="2" fillId="0" borderId="12" xfId="0" applyNumberFormat="1" applyFont="1" applyFill="1" applyBorder="1" applyAlignment="1">
      <alignment horizontal="right" vertical="center"/>
    </xf>
    <xf numFmtId="198" fontId="2" fillId="0" borderId="34" xfId="0" applyNumberFormat="1" applyFont="1" applyFill="1" applyBorder="1" applyAlignment="1">
      <alignment horizontal="right" vertical="center"/>
    </xf>
    <xf numFmtId="198" fontId="2" fillId="0" borderId="35" xfId="0" applyNumberFormat="1" applyFont="1" applyFill="1" applyBorder="1" applyAlignment="1">
      <alignment horizontal="right" vertical="center"/>
    </xf>
    <xf numFmtId="198" fontId="4" fillId="10" borderId="25" xfId="0" applyNumberFormat="1" applyFont="1" applyFill="1" applyBorder="1" applyAlignment="1">
      <alignment horizontal="center" vertical="center"/>
    </xf>
    <xf numFmtId="0" fontId="4" fillId="10" borderId="36" xfId="0" applyFont="1" applyFill="1" applyBorder="1" applyAlignment="1">
      <alignment horizontal="center" vertical="center" wrapText="1"/>
    </xf>
    <xf numFmtId="198" fontId="9" fillId="10" borderId="37" xfId="0" applyNumberFormat="1" applyFont="1" applyFill="1" applyBorder="1" applyAlignment="1">
      <alignment horizontal="right" vertical="center"/>
    </xf>
    <xf numFmtId="198" fontId="5" fillId="0" borderId="38" xfId="0" applyNumberFormat="1" applyFont="1" applyFill="1" applyBorder="1" applyAlignment="1">
      <alignment horizontal="right" vertical="center"/>
    </xf>
    <xf numFmtId="198" fontId="9" fillId="4" borderId="34" xfId="0" applyNumberFormat="1" applyFont="1" applyFill="1" applyBorder="1" applyAlignment="1">
      <alignment horizontal="right" vertical="center"/>
    </xf>
    <xf numFmtId="198" fontId="4" fillId="10" borderId="37" xfId="0" applyNumberFormat="1" applyFont="1" applyFill="1" applyBorder="1" applyAlignment="1">
      <alignment horizontal="right" vertical="center"/>
    </xf>
    <xf numFmtId="198" fontId="68" fillId="0" borderId="11" xfId="0" applyNumberFormat="1" applyFont="1" applyFill="1" applyBorder="1" applyAlignment="1">
      <alignment horizontal="right" vertical="center"/>
    </xf>
    <xf numFmtId="209" fontId="2" fillId="0" borderId="3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6"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37" xfId="0" applyNumberFormat="1" applyFont="1" applyFill="1" applyBorder="1" applyAlignment="1">
      <alignment horizontal="right" vertical="center"/>
    </xf>
    <xf numFmtId="214" fontId="2" fillId="0" borderId="34" xfId="0" applyNumberFormat="1" applyFont="1" applyFill="1" applyBorder="1" applyAlignment="1">
      <alignment horizontal="right" vertical="center"/>
    </xf>
    <xf numFmtId="0" fontId="0" fillId="0" borderId="0" xfId="55">
      <alignment/>
      <protection/>
    </xf>
    <xf numFmtId="171" fontId="2" fillId="0" borderId="13" xfId="55" applyNumberFormat="1" applyFont="1" applyBorder="1">
      <alignment/>
      <protection/>
    </xf>
    <xf numFmtId="171" fontId="2" fillId="0" borderId="11" xfId="55" applyNumberFormat="1" applyFont="1" applyBorder="1">
      <alignment/>
      <protection/>
    </xf>
    <xf numFmtId="171" fontId="2" fillId="0" borderId="12" xfId="55" applyNumberFormat="1" applyFont="1" applyBorder="1">
      <alignment/>
      <protection/>
    </xf>
    <xf numFmtId="0" fontId="4" fillId="10" borderId="33" xfId="0" applyFont="1" applyFill="1" applyBorder="1" applyAlignment="1">
      <alignment vertical="center"/>
    </xf>
    <xf numFmtId="0" fontId="0" fillId="0" borderId="0" xfId="0" applyFont="1" applyFill="1" applyAlignment="1">
      <alignment/>
    </xf>
    <xf numFmtId="171" fontId="5" fillId="0" borderId="33" xfId="0" applyNumberFormat="1" applyFont="1" applyFill="1" applyBorder="1" applyAlignment="1">
      <alignment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0" fontId="9" fillId="0" borderId="20"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3" fontId="2" fillId="4" borderId="13" xfId="0" applyNumberFormat="1" applyFont="1" applyFill="1" applyBorder="1" applyAlignment="1">
      <alignment horizontal="right" vertical="center"/>
    </xf>
    <xf numFmtId="198" fontId="69" fillId="4" borderId="11" xfId="0" applyNumberFormat="1" applyFont="1" applyFill="1" applyBorder="1" applyAlignment="1">
      <alignment horizontal="right" vertical="center"/>
    </xf>
    <xf numFmtId="198" fontId="69" fillId="10" borderId="10" xfId="0" applyNumberFormat="1" applyFont="1" applyFill="1" applyBorder="1" applyAlignment="1">
      <alignment horizontal="right" vertical="center"/>
    </xf>
    <xf numFmtId="0" fontId="4" fillId="10" borderId="10" xfId="0" applyFont="1" applyFill="1" applyBorder="1" applyAlignment="1">
      <alignment horizontal="center" vertical="center" wrapText="1"/>
    </xf>
    <xf numFmtId="0" fontId="4" fillId="0" borderId="0" xfId="0" applyFont="1" applyFill="1" applyBorder="1" applyAlignment="1">
      <alignment vertical="center" wrapText="1"/>
    </xf>
    <xf numFmtId="3" fontId="37" fillId="34" borderId="0" xfId="0" applyNumberFormat="1" applyFont="1" applyFill="1" applyBorder="1" applyAlignment="1">
      <alignment/>
    </xf>
    <xf numFmtId="3" fontId="5" fillId="0" borderId="0" xfId="0" applyNumberFormat="1" applyFont="1" applyFill="1" applyBorder="1" applyAlignment="1">
      <alignment horizontal="left" vertical="center"/>
    </xf>
    <xf numFmtId="3" fontId="69" fillId="0" borderId="0" xfId="0" applyNumberFormat="1" applyFont="1" applyFill="1" applyBorder="1" applyAlignment="1">
      <alignment vertical="center"/>
    </xf>
    <xf numFmtId="3" fontId="69"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5" fillId="0" borderId="0" xfId="0" applyNumberFormat="1" applyFont="1" applyFill="1" applyAlignment="1">
      <alignment vertical="center"/>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33" borderId="10" xfId="0" applyNumberFormat="1" applyFont="1" applyFill="1" applyBorder="1" applyAlignment="1">
      <alignment horizontal="center" vertical="center"/>
    </xf>
    <xf numFmtId="3" fontId="5" fillId="0" borderId="11" xfId="56" applyNumberFormat="1" applyFont="1" applyFill="1" applyBorder="1" applyAlignment="1">
      <alignment horizontal="right" vertical="center"/>
    </xf>
    <xf numFmtId="3" fontId="2" fillId="0" borderId="11" xfId="56" applyNumberFormat="1" applyFont="1" applyFill="1" applyBorder="1" applyAlignment="1">
      <alignment horizontal="right" vertical="center"/>
    </xf>
    <xf numFmtId="3" fontId="2" fillId="0" borderId="11" xfId="0" applyNumberFormat="1" applyFont="1" applyFill="1" applyBorder="1" applyAlignment="1">
      <alignment horizontal="right" vertical="center" wrapText="1"/>
    </xf>
    <xf numFmtId="3" fontId="2" fillId="0" borderId="13" xfId="56" applyNumberFormat="1" applyFont="1" applyFill="1" applyBorder="1" applyAlignment="1">
      <alignment horizontal="right" vertical="center"/>
    </xf>
    <xf numFmtId="3" fontId="5" fillId="0" borderId="13" xfId="56" applyNumberFormat="1" applyFont="1" applyFill="1" applyBorder="1" applyAlignment="1">
      <alignment horizontal="right" vertical="center"/>
    </xf>
    <xf numFmtId="3" fontId="68" fillId="0" borderId="12" xfId="56" applyNumberFormat="1" applyFont="1" applyFill="1" applyBorder="1" applyAlignment="1">
      <alignment horizontal="right" vertical="center"/>
    </xf>
    <xf numFmtId="3" fontId="5" fillId="0" borderId="12" xfId="56" applyNumberFormat="1" applyFont="1" applyFill="1" applyBorder="1" applyAlignment="1">
      <alignment horizontal="right" vertical="center"/>
    </xf>
    <xf numFmtId="3" fontId="2" fillId="4" borderId="13" xfId="56" applyNumberFormat="1" applyFont="1" applyFill="1" applyBorder="1" applyAlignment="1">
      <alignment horizontal="right" vertical="center"/>
    </xf>
    <xf numFmtId="3" fontId="5" fillId="4" borderId="13" xfId="56" applyNumberFormat="1" applyFont="1" applyFill="1" applyBorder="1" applyAlignment="1">
      <alignment horizontal="right" vertical="center"/>
    </xf>
    <xf numFmtId="3" fontId="68" fillId="4" borderId="11" xfId="56" applyNumberFormat="1" applyFont="1" applyFill="1" applyBorder="1" applyAlignment="1">
      <alignment horizontal="right" vertical="center"/>
    </xf>
    <xf numFmtId="3" fontId="5" fillId="4" borderId="11" xfId="56" applyNumberFormat="1" applyFont="1" applyFill="1" applyBorder="1" applyAlignment="1">
      <alignment horizontal="right" vertical="center"/>
    </xf>
    <xf numFmtId="3" fontId="68" fillId="0" borderId="11" xfId="56" applyNumberFormat="1" applyFont="1" applyFill="1" applyBorder="1" applyAlignment="1">
      <alignment horizontal="right" vertical="center"/>
    </xf>
    <xf numFmtId="187" fontId="70" fillId="10" borderId="10" xfId="56" applyNumberFormat="1" applyFont="1" applyFill="1" applyBorder="1" applyAlignment="1">
      <alignment horizontal="right" vertical="center"/>
    </xf>
    <xf numFmtId="187" fontId="4" fillId="10" borderId="10" xfId="56" applyNumberFormat="1" applyFont="1" applyFill="1" applyBorder="1" applyAlignment="1">
      <alignment horizontal="right" vertical="center"/>
    </xf>
    <xf numFmtId="1" fontId="9" fillId="10" borderId="10" xfId="57" applyNumberFormat="1" applyFont="1" applyFill="1" applyBorder="1" applyAlignment="1">
      <alignment horizontal="center" vertical="center"/>
    </xf>
    <xf numFmtId="1" fontId="9" fillId="10" borderId="22"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22"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22" xfId="57" applyNumberFormat="1" applyFont="1" applyFill="1" applyBorder="1" applyAlignment="1">
      <alignment horizontal="center" vertical="center"/>
    </xf>
    <xf numFmtId="1" fontId="2" fillId="4" borderId="10" xfId="57" applyNumberFormat="1" applyFont="1" applyFill="1" applyBorder="1" applyAlignment="1">
      <alignment horizontal="center"/>
    </xf>
    <xf numFmtId="1" fontId="2" fillId="4" borderId="22" xfId="57" applyNumberFormat="1" applyFont="1" applyFill="1" applyBorder="1" applyAlignment="1">
      <alignment horizontal="center"/>
    </xf>
    <xf numFmtId="1" fontId="9" fillId="10" borderId="10" xfId="57" applyNumberFormat="1" applyFont="1" applyFill="1" applyBorder="1" applyAlignment="1">
      <alignment horizontal="center"/>
    </xf>
    <xf numFmtId="1" fontId="9" fillId="10" borderId="22" xfId="57" applyNumberFormat="1" applyFont="1" applyFill="1" applyBorder="1" applyAlignment="1">
      <alignment horizontal="center"/>
    </xf>
    <xf numFmtId="1" fontId="4" fillId="10" borderId="10" xfId="0" applyNumberFormat="1" applyFont="1" applyFill="1" applyBorder="1" applyAlignment="1">
      <alignment horizontal="center" vertical="center"/>
    </xf>
    <xf numFmtId="1" fontId="5" fillId="10" borderId="10"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3" fontId="4" fillId="4" borderId="11" xfId="56" applyNumberFormat="1" applyFont="1" applyFill="1" applyBorder="1" applyAlignment="1">
      <alignment horizontal="center" vertical="center"/>
    </xf>
    <xf numFmtId="3" fontId="5" fillId="0" borderId="11" xfId="56" applyNumberFormat="1" applyFont="1" applyFill="1" applyBorder="1" applyAlignment="1">
      <alignment horizontal="center" vertical="center"/>
    </xf>
    <xf numFmtId="3" fontId="2" fillId="0" borderId="11" xfId="56" applyNumberFormat="1" applyFont="1" applyFill="1" applyBorder="1" applyAlignment="1">
      <alignment horizontal="center" vertical="center"/>
    </xf>
    <xf numFmtId="3" fontId="4" fillId="10" borderId="10" xfId="56" applyNumberFormat="1" applyFont="1" applyFill="1" applyBorder="1" applyAlignment="1">
      <alignment horizontal="center" vertical="center"/>
    </xf>
    <xf numFmtId="0" fontId="16" fillId="0" borderId="10" xfId="0" applyFont="1" applyBorder="1" applyAlignment="1">
      <alignment horizontal="left" vertical="center"/>
    </xf>
    <xf numFmtId="1" fontId="16" fillId="0" borderId="10" xfId="0" applyNumberFormat="1" applyFont="1" applyFill="1" applyBorder="1" applyAlignment="1">
      <alignment horizontal="center" vertical="center"/>
    </xf>
    <xf numFmtId="171" fontId="4" fillId="0" borderId="0" xfId="0" applyNumberFormat="1" applyFont="1" applyFill="1" applyAlignment="1">
      <alignmen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1" fillId="0" borderId="0" xfId="45" applyFont="1" applyAlignment="1" applyProtection="1">
      <alignment/>
      <protection/>
    </xf>
    <xf numFmtId="0" fontId="72" fillId="0" borderId="0" xfId="0" applyFont="1" applyAlignment="1">
      <alignment/>
    </xf>
    <xf numFmtId="0" fontId="73" fillId="0" borderId="0" xfId="0" applyFont="1" applyAlignment="1">
      <alignment/>
    </xf>
    <xf numFmtId="0" fontId="71" fillId="0" borderId="0" xfId="0" applyFont="1" applyAlignment="1">
      <alignment/>
    </xf>
    <xf numFmtId="176" fontId="68" fillId="0" borderId="33" xfId="0" applyNumberFormat="1" applyFont="1" applyFill="1" applyBorder="1" applyAlignment="1">
      <alignment vertical="center" wrapText="1"/>
    </xf>
    <xf numFmtId="176" fontId="5" fillId="0" borderId="33" xfId="0" applyNumberFormat="1" applyFont="1" applyFill="1" applyBorder="1" applyAlignment="1">
      <alignment vertical="center" wrapText="1"/>
    </xf>
    <xf numFmtId="176" fontId="5" fillId="0" borderId="33" xfId="0" applyNumberFormat="1" applyFont="1" applyFill="1" applyBorder="1" applyAlignment="1">
      <alignment vertical="center"/>
    </xf>
    <xf numFmtId="0" fontId="74" fillId="0" borderId="0" xfId="55" applyFont="1" applyAlignment="1">
      <alignment vertical="center" wrapText="1"/>
      <protection/>
    </xf>
    <xf numFmtId="0" fontId="4" fillId="0" borderId="20"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2" xfId="55" applyFont="1" applyFill="1" applyBorder="1" applyAlignment="1">
      <alignment horizontal="left" vertical="center"/>
      <protection/>
    </xf>
    <xf numFmtId="2" fontId="4" fillId="10" borderId="26" xfId="0" applyNumberFormat="1" applyFont="1" applyFill="1" applyBorder="1" applyAlignment="1">
      <alignment horizontal="center" vertical="center" wrapText="1"/>
    </xf>
    <xf numFmtId="0" fontId="5" fillId="10" borderId="39" xfId="0" applyFont="1" applyFill="1" applyBorder="1" applyAlignment="1">
      <alignment vertical="center" wrapText="1"/>
    </xf>
    <xf numFmtId="0" fontId="5" fillId="10" borderId="22" xfId="0" applyFont="1" applyFill="1" applyBorder="1" applyAlignment="1">
      <alignment vertical="center" wrapText="1"/>
    </xf>
    <xf numFmtId="0" fontId="5" fillId="0" borderId="0" xfId="0" applyFont="1" applyFill="1" applyAlignment="1">
      <alignment vertical="center" wrapTex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4" fillId="10" borderId="2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6"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2" fillId="10" borderId="11" xfId="55" applyFont="1" applyFill="1" applyBorder="1" applyAlignment="1">
      <alignment horizontal="center" vertical="center" textRotation="90" wrapText="1"/>
      <protection/>
    </xf>
    <xf numFmtId="0" fontId="2" fillId="10" borderId="12"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20" xfId="55" applyFont="1" applyFill="1" applyBorder="1" applyAlignment="1">
      <alignment horizontal="center"/>
      <protection/>
    </xf>
    <xf numFmtId="0" fontId="2" fillId="0" borderId="12" xfId="55" applyFont="1" applyFill="1" applyBorder="1" applyAlignment="1">
      <alignment horizontal="center"/>
      <protection/>
    </xf>
    <xf numFmtId="0" fontId="2" fillId="0" borderId="22" xfId="55" applyFont="1" applyFill="1" applyBorder="1" applyAlignment="1">
      <alignment horizontal="center"/>
      <protection/>
    </xf>
    <xf numFmtId="0" fontId="2" fillId="0" borderId="10" xfId="55" applyFont="1" applyFill="1" applyBorder="1" applyAlignment="1">
      <alignment horizontal="center"/>
      <protection/>
    </xf>
    <xf numFmtId="2" fontId="4" fillId="10" borderId="39" xfId="0" applyNumberFormat="1"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0" xfId="0" applyFont="1" applyFill="1" applyBorder="1" applyAlignment="1">
      <alignment horizontal="center" vertical="center"/>
    </xf>
    <xf numFmtId="0" fontId="4" fillId="10" borderId="26" xfId="0" applyFont="1" applyFill="1" applyBorder="1" applyAlignment="1">
      <alignment vertical="center" wrapText="1"/>
    </xf>
    <xf numFmtId="0" fontId="0" fillId="10" borderId="22" xfId="0" applyFill="1" applyBorder="1" applyAlignment="1">
      <alignment vertical="center" wrapText="1"/>
    </xf>
    <xf numFmtId="0" fontId="5" fillId="4" borderId="14" xfId="0" applyFont="1" applyFill="1" applyBorder="1" applyAlignment="1">
      <alignment vertical="center" wrapText="1"/>
    </xf>
    <xf numFmtId="0" fontId="0" fillId="4" borderId="19" xfId="0" applyFill="1" applyBorder="1" applyAlignment="1">
      <alignment vertical="center" wrapText="1"/>
    </xf>
    <xf numFmtId="0" fontId="5" fillId="0" borderId="18" xfId="0" applyFont="1" applyFill="1" applyBorder="1" applyAlignment="1">
      <alignment horizontal="center" vertical="center"/>
    </xf>
    <xf numFmtId="0" fontId="5" fillId="0" borderId="39" xfId="0" applyFont="1" applyFill="1" applyBorder="1" applyAlignment="1">
      <alignment horizontal="center" vertical="center"/>
    </xf>
    <xf numFmtId="2" fontId="4" fillId="10" borderId="13" xfId="0" applyNumberFormat="1" applyFont="1" applyFill="1" applyBorder="1" applyAlignment="1">
      <alignment horizontal="center" vertical="center" wrapText="1"/>
    </xf>
    <xf numFmtId="2" fontId="4" fillId="10" borderId="12"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10" borderId="41" xfId="0" applyNumberFormat="1" applyFont="1" applyFill="1" applyBorder="1" applyAlignment="1">
      <alignment horizontal="center" vertical="center" wrapText="1"/>
    </xf>
    <xf numFmtId="2" fontId="4" fillId="10" borderId="40" xfId="0" applyNumberFormat="1" applyFont="1" applyFill="1" applyBorder="1" applyAlignment="1">
      <alignment horizontal="center" vertical="center" wrapText="1"/>
    </xf>
    <xf numFmtId="2" fontId="4" fillId="10" borderId="21" xfId="0" applyNumberFormat="1" applyFont="1" applyFill="1" applyBorder="1" applyAlignment="1">
      <alignment horizontal="center" vertical="center" wrapText="1"/>
    </xf>
    <xf numFmtId="2" fontId="4" fillId="10" borderId="42" xfId="0" applyNumberFormat="1" applyFont="1" applyFill="1" applyBorder="1" applyAlignment="1">
      <alignment horizontal="center" vertical="center" wrapText="1"/>
    </xf>
    <xf numFmtId="2" fontId="4" fillId="10" borderId="18" xfId="0" applyNumberFormat="1" applyFont="1" applyFill="1" applyBorder="1" applyAlignment="1">
      <alignment horizontal="center" vertical="center" wrapText="1"/>
    </xf>
    <xf numFmtId="2" fontId="4" fillId="10" borderId="20" xfId="0" applyNumberFormat="1" applyFont="1" applyFill="1" applyBorder="1" applyAlignment="1">
      <alignment horizontal="center" vertical="center" wrapText="1"/>
    </xf>
    <xf numFmtId="2" fontId="4" fillId="10" borderId="43" xfId="0" applyNumberFormat="1" applyFont="1" applyFill="1" applyBorder="1" applyAlignment="1">
      <alignment horizontal="center" vertical="center" wrapText="1"/>
    </xf>
    <xf numFmtId="2" fontId="4" fillId="10" borderId="44" xfId="0" applyNumberFormat="1" applyFont="1" applyFill="1" applyBorder="1" applyAlignment="1">
      <alignment horizontal="center" vertical="center" wrapText="1"/>
    </xf>
    <xf numFmtId="2" fontId="4" fillId="10" borderId="28"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5" fillId="0" borderId="19" xfId="0" applyFont="1" applyFill="1" applyBorder="1" applyAlignment="1">
      <alignment horizontal="center" vertical="center"/>
    </xf>
    <xf numFmtId="0" fontId="4" fillId="10" borderId="23"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42" xfId="0" applyFont="1" applyFill="1" applyBorder="1" applyAlignment="1">
      <alignment horizontal="center" vertical="center" wrapText="1"/>
    </xf>
    <xf numFmtId="0" fontId="74" fillId="0" borderId="0" xfId="55" applyFont="1" applyAlignment="1">
      <alignment horizontal="left" vertical="top" wrapText="1"/>
      <protection/>
    </xf>
    <xf numFmtId="0" fontId="5" fillId="0" borderId="0" xfId="0" applyFont="1" applyFill="1" applyBorder="1" applyAlignment="1">
      <alignment horizontal="center"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2034960"/>
        <c:axId val="64096913"/>
      </c:lineChart>
      <c:catAx>
        <c:axId val="220349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4096913"/>
        <c:crossesAt val="0"/>
        <c:auto val="1"/>
        <c:lblOffset val="100"/>
        <c:tickLblSkip val="1"/>
        <c:noMultiLvlLbl val="0"/>
      </c:catAx>
      <c:valAx>
        <c:axId val="6409691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22034960"/>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0001306"/>
        <c:axId val="24467435"/>
      </c:lineChart>
      <c:catAx>
        <c:axId val="400013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4467435"/>
        <c:crossesAt val="0"/>
        <c:auto val="1"/>
        <c:lblOffset val="100"/>
        <c:tickLblSkip val="1"/>
        <c:noMultiLvlLbl val="0"/>
      </c:catAx>
      <c:valAx>
        <c:axId val="24467435"/>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0001306"/>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18880324"/>
        <c:axId val="35705189"/>
      </c:lineChart>
      <c:catAx>
        <c:axId val="188803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5705189"/>
        <c:crossesAt val="0"/>
        <c:auto val="1"/>
        <c:lblOffset val="100"/>
        <c:tickLblSkip val="1"/>
        <c:noMultiLvlLbl val="0"/>
      </c:catAx>
      <c:valAx>
        <c:axId val="3570518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8880324"/>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52911246"/>
        <c:axId val="6439167"/>
      </c:lineChart>
      <c:catAx>
        <c:axId val="529112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439167"/>
        <c:crossesAt val="0"/>
        <c:auto val="1"/>
        <c:lblOffset val="100"/>
        <c:tickLblSkip val="1"/>
        <c:noMultiLvlLbl val="0"/>
      </c:catAx>
      <c:valAx>
        <c:axId val="6439167"/>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2911246"/>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57952504"/>
        <c:axId val="51810489"/>
      </c:lineChart>
      <c:catAx>
        <c:axId val="579525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1810489"/>
        <c:crossesAt val="0"/>
        <c:auto val="1"/>
        <c:lblOffset val="100"/>
        <c:tickLblSkip val="1"/>
        <c:noMultiLvlLbl val="0"/>
      </c:catAx>
      <c:valAx>
        <c:axId val="5181048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7952504"/>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63641218"/>
        <c:axId val="35900051"/>
      </c:lineChart>
      <c:catAx>
        <c:axId val="636412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5900051"/>
        <c:crossesAt val="0"/>
        <c:auto val="1"/>
        <c:lblOffset val="100"/>
        <c:tickLblSkip val="1"/>
        <c:noMultiLvlLbl val="0"/>
      </c:catAx>
      <c:valAx>
        <c:axId val="3590005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3641218"/>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54665004"/>
        <c:axId val="22222989"/>
      </c:lineChart>
      <c:catAx>
        <c:axId val="546650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2222989"/>
        <c:crossesAt val="0"/>
        <c:auto val="1"/>
        <c:lblOffset val="100"/>
        <c:tickLblSkip val="1"/>
        <c:noMultiLvlLbl val="0"/>
      </c:catAx>
      <c:valAx>
        <c:axId val="2222298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4665004"/>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65789174"/>
        <c:axId val="55231655"/>
      </c:lineChart>
      <c:catAx>
        <c:axId val="657891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5231655"/>
        <c:crossesAt val="0"/>
        <c:auto val="1"/>
        <c:lblOffset val="100"/>
        <c:tickLblSkip val="1"/>
        <c:noMultiLvlLbl val="0"/>
      </c:catAx>
      <c:valAx>
        <c:axId val="55231655"/>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5789174"/>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361950" y="5105400"/>
          <a:ext cx="1206817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4395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4395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4490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4490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11</xdr:col>
      <xdr:colOff>466725</xdr:colOff>
      <xdr:row>14</xdr:row>
      <xdr:rowOff>76200</xdr:rowOff>
    </xdr:to>
    <xdr:sp>
      <xdr:nvSpPr>
        <xdr:cNvPr id="5" name="Text Box 5"/>
        <xdr:cNvSpPr txBox="1">
          <a:spLocks noChangeArrowheads="1"/>
        </xdr:cNvSpPr>
      </xdr:nvSpPr>
      <xdr:spPr>
        <a:xfrm>
          <a:off x="200025" y="1866900"/>
          <a:ext cx="6105525" cy="8286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2016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d’adhérents pour laquelle cette information est disponible est comprise entre 79 %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18</xdr:col>
      <xdr:colOff>409575</xdr:colOff>
      <xdr:row>34</xdr:row>
      <xdr:rowOff>85725</xdr:rowOff>
    </xdr:to>
    <xdr:sp>
      <xdr:nvSpPr>
        <xdr:cNvPr id="1" name="Text Box 1"/>
        <xdr:cNvSpPr txBox="1">
          <a:spLocks noChangeArrowheads="1"/>
        </xdr:cNvSpPr>
      </xdr:nvSpPr>
      <xdr:spPr>
        <a:xfrm>
          <a:off x="276225" y="6219825"/>
          <a:ext cx="10086975" cy="1885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70% et 100%.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9</xdr:col>
      <xdr:colOff>47625</xdr:colOff>
      <xdr:row>20</xdr:row>
      <xdr:rowOff>9525</xdr:rowOff>
    </xdr:to>
    <xdr:sp>
      <xdr:nvSpPr>
        <xdr:cNvPr id="1" name="Text Box 2"/>
        <xdr:cNvSpPr txBox="1">
          <a:spLocks noChangeArrowheads="1"/>
        </xdr:cNvSpPr>
      </xdr:nvSpPr>
      <xdr:spPr>
        <a:xfrm>
          <a:off x="762000" y="1552575"/>
          <a:ext cx="6781800"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2016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84 %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85725</xdr:rowOff>
    </xdr:from>
    <xdr:to>
      <xdr:col>6</xdr:col>
      <xdr:colOff>981075</xdr:colOff>
      <xdr:row>19</xdr:row>
      <xdr:rowOff>0</xdr:rowOff>
    </xdr:to>
    <xdr:sp>
      <xdr:nvSpPr>
        <xdr:cNvPr id="1" name="Text Box 1"/>
        <xdr:cNvSpPr txBox="1">
          <a:spLocks noChangeArrowheads="1"/>
        </xdr:cNvSpPr>
      </xdr:nvSpPr>
      <xdr:spPr>
        <a:xfrm>
          <a:off x="247650" y="2657475"/>
          <a:ext cx="6924675" cy="7905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89 %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85 %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2016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266700" y="5200650"/>
          <a:ext cx="12458700"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314325" y="5038725"/>
          <a:ext cx="114871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2016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822007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20</xdr:col>
      <xdr:colOff>76200</xdr:colOff>
      <xdr:row>29</xdr:row>
      <xdr:rowOff>142875</xdr:rowOff>
    </xdr:to>
    <xdr:sp>
      <xdr:nvSpPr>
        <xdr:cNvPr id="1" name="Text Box 1"/>
        <xdr:cNvSpPr txBox="1">
          <a:spLocks noChangeArrowheads="1"/>
        </xdr:cNvSpPr>
      </xdr:nvSpPr>
      <xdr:spPr>
        <a:xfrm>
          <a:off x="276225" y="6505575"/>
          <a:ext cx="10506075"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12</xdr:col>
      <xdr:colOff>114300</xdr:colOff>
      <xdr:row>27</xdr:row>
      <xdr:rowOff>104775</xdr:rowOff>
    </xdr:to>
    <xdr:sp>
      <xdr:nvSpPr>
        <xdr:cNvPr id="1" name="Text Box 1"/>
        <xdr:cNvSpPr txBox="1">
          <a:spLocks noChangeArrowheads="1"/>
        </xdr:cNvSpPr>
      </xdr:nvSpPr>
      <xdr:spPr>
        <a:xfrm>
          <a:off x="247650" y="5334000"/>
          <a:ext cx="8267700" cy="1123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2016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17</xdr:row>
      <xdr:rowOff>47625</xdr:rowOff>
    </xdr:to>
    <xdr:sp>
      <xdr:nvSpPr>
        <xdr:cNvPr id="1" name="Text Box 1"/>
        <xdr:cNvSpPr txBox="1">
          <a:spLocks noChangeArrowheads="1"/>
        </xdr:cNvSpPr>
      </xdr:nvSpPr>
      <xdr:spPr>
        <a:xfrm>
          <a:off x="238125" y="2295525"/>
          <a:ext cx="585787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versement est connue.
</a:t>
          </a:r>
          <a:r>
            <a:rPr lang="en-US" cap="none" sz="800" b="0" i="0" u="none" baseline="0">
              <a:solidFill>
                <a:srgbClr val="000000"/>
              </a:solidFill>
              <a:latin typeface="Arial"/>
              <a:ea typeface="Arial"/>
              <a:cs typeface="Arial"/>
            </a:rPr>
            <a:t>Pour chacun des produits, la part d’adhérents pour laquelle cette information est disponible est comprise entre 86 %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a:t>
          </a:r>
          <a:r>
            <a:rPr lang="en-US" cap="none" sz="800" b="0" i="0" u="none" baseline="0">
              <a:solidFill>
                <a:srgbClr val="000000"/>
              </a:solidFill>
              <a:latin typeface="Arial"/>
              <a:ea typeface="Arial"/>
              <a:cs typeface="Arial"/>
            </a:rPr>
            <a:t>des doubles comptes.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2016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indépendants cotisant sur un contrat de retraite supplémentaire qui leur est destiné (Madelin, contrat "exploitants agricoles") est calculée en rapportant le nombre de ces cotisants au nombre de personnes en emploi non-salarié moyen sur l'année 2016. De même, la part des cotisants à un contrat de retraite supplémentaire pour les salariés ("article 83", "article 82" ou PERE) d'une part et la part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2016 de la DREES ; comptes nationaux de l’INSEE.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Pour chacun des produits, la part d’adhérents pour laquelle cette information est disponible est comprise entre 88 % et 100 % ; pour les nouveaux adhérents, elle se situe entre 78 %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enquête Emploi de 2016 de l’INSEE.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0"/>
  <sheetViews>
    <sheetView showGridLines="0" zoomScalePageLayoutView="0" workbookViewId="0" topLeftCell="A1">
      <selection activeCell="G16" sqref="G16"/>
    </sheetView>
  </sheetViews>
  <sheetFormatPr defaultColWidth="11.421875" defaultRowHeight="12.75"/>
  <cols>
    <col min="1" max="1" width="1.421875" style="0" customWidth="1"/>
    <col min="2" max="2" width="7.00390625" style="0" customWidth="1"/>
    <col min="3" max="3" width="100.28125" style="0" bestFit="1" customWidth="1"/>
  </cols>
  <sheetData>
    <row r="2" ht="18">
      <c r="B2" s="390" t="s">
        <v>247</v>
      </c>
    </row>
    <row r="3" ht="15">
      <c r="B3" s="391" t="s">
        <v>254</v>
      </c>
    </row>
    <row r="4" ht="12.75">
      <c r="B4" s="392" t="s">
        <v>258</v>
      </c>
    </row>
    <row r="5" ht="12.75">
      <c r="B5" s="392"/>
    </row>
    <row r="6" ht="15">
      <c r="B6" s="391" t="s">
        <v>255</v>
      </c>
    </row>
    <row r="7" ht="15">
      <c r="B7" s="391"/>
    </row>
    <row r="8" ht="15">
      <c r="B8" s="391" t="s">
        <v>253</v>
      </c>
    </row>
    <row r="9" ht="12.75">
      <c r="B9" s="392" t="s">
        <v>251</v>
      </c>
    </row>
    <row r="11" ht="12.75">
      <c r="B11" s="126"/>
    </row>
    <row r="12" spans="1:3" ht="12.75">
      <c r="A12" s="386"/>
      <c r="B12" s="384" t="s">
        <v>248</v>
      </c>
      <c r="C12" s="126"/>
    </row>
    <row r="13" spans="1:3" ht="12.75">
      <c r="A13" s="386"/>
      <c r="B13" s="385" t="s">
        <v>176</v>
      </c>
      <c r="C13" s="389" t="s">
        <v>85</v>
      </c>
    </row>
    <row r="14" spans="1:3" ht="12.75">
      <c r="A14" s="386"/>
      <c r="B14" s="385" t="s">
        <v>177</v>
      </c>
      <c r="C14" s="389" t="s">
        <v>188</v>
      </c>
    </row>
    <row r="15" spans="1:3" ht="12.75">
      <c r="A15" s="386"/>
      <c r="B15" s="385" t="s">
        <v>222</v>
      </c>
      <c r="C15" s="389" t="s">
        <v>86</v>
      </c>
    </row>
    <row r="16" spans="1:3" ht="12.75">
      <c r="A16" s="386"/>
      <c r="B16" s="385" t="s">
        <v>223</v>
      </c>
      <c r="C16" s="389" t="s">
        <v>192</v>
      </c>
    </row>
    <row r="17" spans="1:3" ht="12.75">
      <c r="A17" s="386"/>
      <c r="B17" s="385" t="s">
        <v>178</v>
      </c>
      <c r="C17" s="389" t="s">
        <v>189</v>
      </c>
    </row>
    <row r="18" spans="2:3" ht="12.75">
      <c r="B18" s="323"/>
      <c r="C18" s="388"/>
    </row>
    <row r="19" spans="1:3" ht="12.75">
      <c r="A19" s="387"/>
      <c r="B19" s="384" t="s">
        <v>249</v>
      </c>
      <c r="C19" s="388"/>
    </row>
    <row r="20" spans="1:3" ht="12.75">
      <c r="A20" s="387"/>
      <c r="B20" s="385" t="s">
        <v>179</v>
      </c>
      <c r="C20" s="389" t="s">
        <v>87</v>
      </c>
    </row>
    <row r="21" spans="1:3" ht="12.75">
      <c r="A21" s="387"/>
      <c r="B21" s="385" t="s">
        <v>221</v>
      </c>
      <c r="C21" s="389" t="s">
        <v>88</v>
      </c>
    </row>
    <row r="22" spans="1:3" ht="12.75">
      <c r="A22" s="387"/>
      <c r="B22" s="385" t="s">
        <v>180</v>
      </c>
      <c r="C22" s="389" t="s">
        <v>125</v>
      </c>
    </row>
    <row r="23" spans="1:3" ht="12.75">
      <c r="A23" s="387"/>
      <c r="B23" s="385" t="s">
        <v>181</v>
      </c>
      <c r="C23" s="389" t="s">
        <v>190</v>
      </c>
    </row>
    <row r="24" spans="1:3" ht="12.75">
      <c r="A24" s="387"/>
      <c r="B24" s="385" t="s">
        <v>182</v>
      </c>
      <c r="C24" s="389" t="s">
        <v>126</v>
      </c>
    </row>
    <row r="25" spans="1:3" ht="12.75">
      <c r="A25" s="387"/>
      <c r="B25" s="385" t="s">
        <v>183</v>
      </c>
      <c r="C25" s="389" t="s">
        <v>89</v>
      </c>
    </row>
    <row r="26" spans="1:3" ht="12.75">
      <c r="A26" s="387"/>
      <c r="B26" s="385" t="s">
        <v>184</v>
      </c>
      <c r="C26" s="389" t="s">
        <v>224</v>
      </c>
    </row>
    <row r="27" spans="2:3" ht="12.75">
      <c r="B27" s="323"/>
      <c r="C27" s="388"/>
    </row>
    <row r="28" spans="1:3" ht="12.75">
      <c r="A28" s="386"/>
      <c r="B28" s="384" t="s">
        <v>250</v>
      </c>
      <c r="C28" s="388"/>
    </row>
    <row r="29" spans="1:3" ht="12.75">
      <c r="A29" s="386"/>
      <c r="B29" s="385" t="s">
        <v>187</v>
      </c>
      <c r="C29" s="389" t="s">
        <v>193</v>
      </c>
    </row>
    <row r="30" spans="1:3" ht="12.75">
      <c r="A30" s="386"/>
      <c r="B30" s="385" t="s">
        <v>185</v>
      </c>
      <c r="C30" s="389" t="s">
        <v>191</v>
      </c>
    </row>
    <row r="31" spans="1:3" ht="12.75">
      <c r="A31" s="386"/>
      <c r="B31" s="385" t="s">
        <v>186</v>
      </c>
      <c r="C31" s="389" t="s">
        <v>225</v>
      </c>
    </row>
    <row r="32" spans="1:3" ht="12.75">
      <c r="A32" s="386"/>
      <c r="B32" s="385" t="s">
        <v>218</v>
      </c>
      <c r="C32" s="389" t="s">
        <v>226</v>
      </c>
    </row>
    <row r="33" spans="1:3" ht="12.75">
      <c r="A33" s="386"/>
      <c r="B33" s="385" t="s">
        <v>219</v>
      </c>
      <c r="C33" s="389" t="s">
        <v>227</v>
      </c>
    </row>
    <row r="34" spans="1:3" ht="12.75">
      <c r="A34" s="386"/>
      <c r="B34" s="385" t="s">
        <v>220</v>
      </c>
      <c r="C34" s="389" t="s">
        <v>228</v>
      </c>
    </row>
    <row r="35" spans="2:3" ht="12.75">
      <c r="B35" s="323"/>
      <c r="C35" s="388"/>
    </row>
    <row r="36" ht="12.75">
      <c r="C36" s="126"/>
    </row>
    <row r="37" ht="12.75">
      <c r="B37" s="126" t="s">
        <v>90</v>
      </c>
    </row>
    <row r="38" ht="12.75">
      <c r="B38" s="127" t="s">
        <v>257</v>
      </c>
    </row>
    <row r="39" ht="12.75">
      <c r="B39" s="127" t="s">
        <v>91</v>
      </c>
    </row>
    <row r="40" ht="12.75">
      <c r="B40" s="127" t="s">
        <v>92</v>
      </c>
    </row>
  </sheetData>
  <sheetProtection/>
  <hyperlinks>
    <hyperlink ref="C13" location="'27-T1'!A1" display="Montants des versements effectués au titre de la retraite supplémentaire"/>
    <hyperlink ref="C20" location="'28-T1'!A1" display="Adhérents aux dispositifs de retraite supplémentaire"/>
    <hyperlink ref="C21" location="'28-T2'!A1" display="Montant de la cotisation annuelle moyenne versée par type de contrat de retraite supplémentaire"/>
    <hyperlink ref="C22" location="'28-G1'!A1" display="Part des cotisants à un produit de retraite supplémentaire selon la tranche annuelle de versement (hors « art. 82 et 39 »)"/>
    <hyperlink ref="C24" location="'28-G3'!A1" display="Part des classes d’âges parmi les adhérents (nouveaux adhérents inclus) à un contrat de retraite supplémentaire (hors « articles 82 et 39 »)"/>
    <hyperlink ref="C25" location="'28-G4'!A1" display="Évolution de la répartition de nouveaux adhérents à un produit de retraite supplémentaire par classe d'âge"/>
    <hyperlink ref="C26" location="'28-G5'!A1" display="Les adhérents à un produit de retraite supplémentaire en 2016 par sexe selon les dispositifs"/>
    <hyperlink ref="C29" location="'29-T1'!A1" display="Bénéficiaires d'une rente et montants moyens des prestations annuelles de retraite supplémentaire facultative de 2009 à 2013"/>
    <hyperlink ref="C31" location="'29-G2'!A1" display="Bénéficiaires de rentes viagères perçues en 2016 par tranche de rente annuelle"/>
    <hyperlink ref="C32" location="'29-G3'!A1" display="Nature de la rente viagère en fonction du type de contrat en 2016"/>
    <hyperlink ref="C33" location="'29-G4'!A1" display="Bénéficiaires de rentes viagères en 2016 par tranche d'âge selon le dispositif"/>
    <hyperlink ref="C34" location="'29-G5'!A1" display="Bénéficiaires de rentes en 2016 par sexe selon les dispositifs"/>
    <hyperlink ref="C14" location="'27-T2'!A1" display="Montants des prestations au titre de la retraite supplémentaire "/>
    <hyperlink ref="C15" location="'27-T3'!A1" display="Montants des provisions mathématiques au titre de la retraite supplémentaire "/>
    <hyperlink ref="C16" location="'27-T4'!A1" display="Part des versements effectués, prestations et provisions mathématiques au titre de la retraite supplémentaire, par type d'organisme"/>
    <hyperlink ref="C17" location="'27-G1'!A1" display="Part de la retraite supplémentaire dans l'ensemble des régimes de retraite (obligatoire et facultative)"/>
    <hyperlink ref="C23" location="'28-G2'!A1" display="Évolution de la répartition d'adhérents à un produit de retraite supplémentaire parmi les actifs par type de produit"/>
    <hyperlink ref="C30" location="'29-G1'!A1" display="Évolution de la part de bénéficiaires d'une rente viagère issue d'un produit de retraite supplémentaire parmi les retraités du régime obligatoire par répartition, par type de produit"/>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B1:J41"/>
  <sheetViews>
    <sheetView showGridLines="0" zoomScalePageLayoutView="0" workbookViewId="0" topLeftCell="A1">
      <selection activeCell="E29" sqref="E29"/>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49" t="s">
        <v>256</v>
      </c>
      <c r="C1" s="449"/>
      <c r="D1" s="449"/>
      <c r="E1" s="449"/>
      <c r="F1" s="449"/>
      <c r="G1" s="449"/>
      <c r="H1" s="449"/>
      <c r="I1" s="449"/>
      <c r="J1" s="449"/>
    </row>
    <row r="2" spans="2:10" ht="15" customHeight="1">
      <c r="B2" s="1"/>
      <c r="C2" s="4"/>
      <c r="G2" s="31"/>
      <c r="H2" s="31"/>
      <c r="J2" s="123" t="s">
        <v>81</v>
      </c>
    </row>
    <row r="3" spans="2:10" s="3" customFormat="1" ht="15" customHeight="1">
      <c r="B3" s="212" t="s">
        <v>144</v>
      </c>
      <c r="C3" s="212">
        <v>2009</v>
      </c>
      <c r="D3" s="212">
        <v>2010</v>
      </c>
      <c r="E3" s="212">
        <v>2011</v>
      </c>
      <c r="F3" s="212">
        <v>2012</v>
      </c>
      <c r="G3" s="212">
        <v>2013</v>
      </c>
      <c r="H3" s="212">
        <v>2014</v>
      </c>
      <c r="I3" s="212">
        <v>2015</v>
      </c>
      <c r="J3" s="212">
        <v>2016</v>
      </c>
    </row>
    <row r="4" spans="2:10" ht="15" customHeight="1">
      <c r="B4" s="11" t="s">
        <v>211</v>
      </c>
      <c r="C4" s="190">
        <v>41.07741951126911</v>
      </c>
      <c r="D4" s="190">
        <v>38.53810958357064</v>
      </c>
      <c r="E4" s="190">
        <v>38.411008995087776</v>
      </c>
      <c r="F4" s="190">
        <v>38.85063982747394</v>
      </c>
      <c r="G4" s="190">
        <v>37.130170283921935</v>
      </c>
      <c r="H4" s="190">
        <v>36.10160069920006</v>
      </c>
      <c r="I4" s="190">
        <v>35.411295210130696</v>
      </c>
      <c r="J4" s="190">
        <v>35.60893129754875</v>
      </c>
    </row>
    <row r="5" spans="2:10" ht="30" customHeight="1">
      <c r="B5" s="95" t="s">
        <v>212</v>
      </c>
      <c r="C5" s="190">
        <v>9.359891104183461</v>
      </c>
      <c r="D5" s="190">
        <v>7.2563619767305685</v>
      </c>
      <c r="E5" s="190">
        <v>8.098919850853179</v>
      </c>
      <c r="F5" s="190">
        <v>7.960150931301098</v>
      </c>
      <c r="G5" s="190">
        <v>8.095384868906493</v>
      </c>
      <c r="H5" s="190">
        <v>8.864817751446806</v>
      </c>
      <c r="I5" s="190">
        <v>9.184225694502949</v>
      </c>
      <c r="J5" s="190">
        <v>9.809278904226272</v>
      </c>
    </row>
    <row r="6" spans="2:10" ht="30" customHeight="1">
      <c r="B6" s="95" t="s">
        <v>171</v>
      </c>
      <c r="C6" s="190">
        <v>6.18011249140862</v>
      </c>
      <c r="D6" s="190">
        <v>6.242141808963033</v>
      </c>
      <c r="E6" s="190">
        <v>6.058012102314107</v>
      </c>
      <c r="F6" s="190">
        <v>6.034724220048027</v>
      </c>
      <c r="G6" s="190">
        <v>5.540558694198359</v>
      </c>
      <c r="H6" s="190">
        <v>5.749138486666587</v>
      </c>
      <c r="I6" s="190">
        <v>4.860584400263314</v>
      </c>
      <c r="J6" s="190">
        <v>5.29075582868496</v>
      </c>
    </row>
    <row r="7" spans="2:10" ht="15" customHeight="1">
      <c r="B7" s="95" t="s">
        <v>145</v>
      </c>
      <c r="C7" s="190">
        <v>1.3863390488946827</v>
      </c>
      <c r="D7" s="190">
        <v>1.8547951853619675</v>
      </c>
      <c r="E7" s="190">
        <v>2.842877298443256</v>
      </c>
      <c r="F7" s="190">
        <v>3.2333580506052164</v>
      </c>
      <c r="G7" s="190">
        <v>4.045991636301211</v>
      </c>
      <c r="H7" s="190">
        <v>4.264642122497605</v>
      </c>
      <c r="I7" s="190">
        <v>4.452526890215284</v>
      </c>
      <c r="J7" s="190">
        <v>4.6205682625113385</v>
      </c>
    </row>
    <row r="8" spans="2:10" ht="26.25" customHeight="1">
      <c r="B8" s="95" t="s">
        <v>213</v>
      </c>
      <c r="C8" s="190">
        <v>20.442915414511354</v>
      </c>
      <c r="D8" s="190">
        <v>18.990563065450843</v>
      </c>
      <c r="E8" s="190">
        <v>20.462136418833925</v>
      </c>
      <c r="F8" s="190">
        <v>20.81042365459217</v>
      </c>
      <c r="G8" s="190">
        <v>21.035866668958374</v>
      </c>
      <c r="H8" s="190">
        <v>21.650782649025455</v>
      </c>
      <c r="I8" s="190">
        <v>21.603199867169366</v>
      </c>
      <c r="J8" s="190">
        <v>21.88526625098844</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62"/>
      <c r="J27" s="28"/>
    </row>
    <row r="28" spans="8:10" ht="11.25">
      <c r="H28" s="4"/>
      <c r="I28" s="62"/>
      <c r="J28" s="28"/>
    </row>
    <row r="29" spans="8:10" ht="11.25">
      <c r="H29" s="4"/>
      <c r="I29" s="62"/>
      <c r="J29" s="28"/>
    </row>
    <row r="30" spans="9:10" ht="11.25">
      <c r="I30" s="62"/>
      <c r="J30" s="28"/>
    </row>
    <row r="31" spans="9:10" ht="11.25">
      <c r="I31" s="62"/>
      <c r="J31" s="28"/>
    </row>
    <row r="34" ht="11.25">
      <c r="C34" s="14"/>
    </row>
    <row r="41" spans="4:8" ht="11.25">
      <c r="D41" s="28"/>
      <c r="E41" s="28"/>
      <c r="F41" s="28"/>
      <c r="G41" s="28"/>
      <c r="H41" s="28"/>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1:J34"/>
  <sheetViews>
    <sheetView showGridLines="0" zoomScalePageLayoutView="0" workbookViewId="0" topLeftCell="A1">
      <selection activeCell="E33" sqref="E33"/>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48" t="s">
        <v>241</v>
      </c>
      <c r="C1" s="448"/>
      <c r="D1" s="448"/>
      <c r="E1" s="448"/>
      <c r="F1" s="448"/>
      <c r="G1" s="448"/>
      <c r="H1" s="448"/>
      <c r="I1" s="14"/>
      <c r="J1" s="14"/>
    </row>
    <row r="3" ht="16.5" customHeight="1">
      <c r="H3" s="31" t="s">
        <v>81</v>
      </c>
    </row>
    <row r="4" spans="2:8" s="1" customFormat="1" ht="15" customHeight="1">
      <c r="B4" s="210"/>
      <c r="C4" s="210"/>
      <c r="D4" s="208" t="s">
        <v>49</v>
      </c>
      <c r="E4" s="208" t="s">
        <v>54</v>
      </c>
      <c r="F4" s="208" t="s">
        <v>55</v>
      </c>
      <c r="G4" s="208" t="s">
        <v>56</v>
      </c>
      <c r="H4" s="208" t="s">
        <v>20</v>
      </c>
    </row>
    <row r="5" spans="2:8" ht="15" customHeight="1">
      <c r="B5" s="209"/>
      <c r="C5" s="211" t="s">
        <v>21</v>
      </c>
      <c r="D5" s="213">
        <v>19.32667079053182</v>
      </c>
      <c r="E5" s="213">
        <v>23.996347465946222</v>
      </c>
      <c r="F5" s="213">
        <v>26.496572399431383</v>
      </c>
      <c r="G5" s="213">
        <v>24.076680611809607</v>
      </c>
      <c r="H5" s="213">
        <v>6.103728732280969</v>
      </c>
    </row>
    <row r="6" spans="2:8" ht="15" customHeight="1">
      <c r="B6" s="450" t="s">
        <v>22</v>
      </c>
      <c r="C6" s="214" t="s">
        <v>58</v>
      </c>
      <c r="D6" s="215">
        <v>7.909057577915633</v>
      </c>
      <c r="E6" s="215">
        <v>20.75469074297475</v>
      </c>
      <c r="F6" s="215">
        <v>27.719809923320547</v>
      </c>
      <c r="G6" s="215">
        <v>29.979437509309815</v>
      </c>
      <c r="H6" s="215">
        <v>13.63700424647925</v>
      </c>
    </row>
    <row r="7" spans="2:8" ht="15" customHeight="1">
      <c r="B7" s="450"/>
      <c r="C7" s="10" t="s">
        <v>19</v>
      </c>
      <c r="D7" s="190">
        <v>1.1584196434843648</v>
      </c>
      <c r="E7" s="190">
        <v>18.30051619711726</v>
      </c>
      <c r="F7" s="190">
        <v>28.852424034830758</v>
      </c>
      <c r="G7" s="190">
        <v>35.31568942395402</v>
      </c>
      <c r="H7" s="190">
        <v>16.372950700613593</v>
      </c>
    </row>
    <row r="8" spans="2:8" ht="15" customHeight="1">
      <c r="B8" s="450"/>
      <c r="C8" s="10" t="s">
        <v>48</v>
      </c>
      <c r="D8" s="190">
        <v>3.5834719498767416</v>
      </c>
      <c r="E8" s="190">
        <v>16.984078899871392</v>
      </c>
      <c r="F8" s="190">
        <v>32.79416486329114</v>
      </c>
      <c r="G8" s="190">
        <v>33.73968992219938</v>
      </c>
      <c r="H8" s="190">
        <v>12.898594364761346</v>
      </c>
    </row>
    <row r="9" spans="2:8" ht="15" customHeight="1">
      <c r="B9" s="450"/>
      <c r="C9" s="10" t="s">
        <v>109</v>
      </c>
      <c r="D9" s="190">
        <v>2.0329992946174187</v>
      </c>
      <c r="E9" s="190">
        <v>9.579804778474402</v>
      </c>
      <c r="F9" s="190">
        <v>25.147086060615614</v>
      </c>
      <c r="G9" s="190">
        <v>44.513975638686496</v>
      </c>
      <c r="H9" s="190">
        <v>18.726134227606074</v>
      </c>
    </row>
    <row r="10" spans="2:8" ht="15" customHeight="1">
      <c r="B10" s="450"/>
      <c r="C10" s="64" t="s">
        <v>32</v>
      </c>
      <c r="D10" s="190">
        <v>1.9558217441613543</v>
      </c>
      <c r="E10" s="190">
        <v>10.913106851515584</v>
      </c>
      <c r="F10" s="190">
        <v>28.94699967207952</v>
      </c>
      <c r="G10" s="190">
        <v>42.792466785411435</v>
      </c>
      <c r="H10" s="190">
        <v>15.3916049468321</v>
      </c>
    </row>
    <row r="11" spans="2:8" ht="15" customHeight="1">
      <c r="B11" s="450"/>
      <c r="C11" s="10" t="s">
        <v>6</v>
      </c>
      <c r="D11" s="190">
        <v>12.446206929498638</v>
      </c>
      <c r="E11" s="190">
        <v>22.717062759550625</v>
      </c>
      <c r="F11" s="190">
        <v>25.53868388331848</v>
      </c>
      <c r="G11" s="190">
        <v>26.902582196500347</v>
      </c>
      <c r="H11" s="190">
        <v>12.395464231131916</v>
      </c>
    </row>
    <row r="12" spans="2:8" ht="15" customHeight="1">
      <c r="B12" s="451"/>
      <c r="C12" s="11" t="s">
        <v>83</v>
      </c>
      <c r="D12" s="190">
        <v>10.457213341390927</v>
      </c>
      <c r="E12" s="190">
        <v>23.559783930993277</v>
      </c>
      <c r="F12" s="190">
        <v>27.140736211951637</v>
      </c>
      <c r="G12" s="190">
        <v>26.010297057530707</v>
      </c>
      <c r="H12" s="190">
        <v>12.831969458133448</v>
      </c>
    </row>
    <row r="13" spans="2:8" ht="15" customHeight="1">
      <c r="B13" s="450" t="s">
        <v>23</v>
      </c>
      <c r="C13" s="214" t="s">
        <v>59</v>
      </c>
      <c r="D13" s="215">
        <v>25.963890862173905</v>
      </c>
      <c r="E13" s="215">
        <v>23.411599751111776</v>
      </c>
      <c r="F13" s="215">
        <v>23.741868323208827</v>
      </c>
      <c r="G13" s="215">
        <v>21.010201365494392</v>
      </c>
      <c r="H13" s="215">
        <v>5.872439698011099</v>
      </c>
    </row>
    <row r="14" spans="2:8" ht="15" customHeight="1">
      <c r="B14" s="451"/>
      <c r="C14" s="10" t="s">
        <v>19</v>
      </c>
      <c r="D14" s="190">
        <v>4.115535395106418</v>
      </c>
      <c r="E14" s="190">
        <v>14.500503176772758</v>
      </c>
      <c r="F14" s="190">
        <v>27.413370983973444</v>
      </c>
      <c r="G14" s="190">
        <v>40.9045165747931</v>
      </c>
      <c r="H14" s="190">
        <v>13.06607386935428</v>
      </c>
    </row>
    <row r="15" spans="2:8" ht="15" customHeight="1">
      <c r="B15" s="451"/>
      <c r="C15" s="10" t="s">
        <v>48</v>
      </c>
      <c r="D15" s="190">
        <v>14.715887361365512</v>
      </c>
      <c r="E15" s="190">
        <v>30.719993558905816</v>
      </c>
      <c r="F15" s="190">
        <v>31.77270988909241</v>
      </c>
      <c r="G15" s="190">
        <v>20.158611944204022</v>
      </c>
      <c r="H15" s="190">
        <v>2.632797246432238</v>
      </c>
    </row>
    <row r="16" spans="2:8" ht="15" customHeight="1">
      <c r="B16" s="451"/>
      <c r="C16" s="10" t="s">
        <v>109</v>
      </c>
      <c r="D16" s="190">
        <v>14.905694927668925</v>
      </c>
      <c r="E16" s="190">
        <v>22.83464566929134</v>
      </c>
      <c r="F16" s="190">
        <v>28.090093389489105</v>
      </c>
      <c r="G16" s="190">
        <v>30.21424647500458</v>
      </c>
      <c r="H16" s="190">
        <v>3.955319538546054</v>
      </c>
    </row>
    <row r="17" spans="2:8" ht="15" customHeight="1">
      <c r="B17" s="451"/>
      <c r="C17" s="64" t="s">
        <v>32</v>
      </c>
      <c r="D17" s="190">
        <v>10.913095714857828</v>
      </c>
      <c r="E17" s="190">
        <v>26.87224669603524</v>
      </c>
      <c r="F17" s="190">
        <v>32.67921505806968</v>
      </c>
      <c r="G17" s="190">
        <v>19.763716459751702</v>
      </c>
      <c r="H17" s="190">
        <v>9.771726071285542</v>
      </c>
    </row>
    <row r="18" spans="2:8" ht="14.25" customHeight="1">
      <c r="B18" s="451"/>
      <c r="C18" s="10" t="s">
        <v>6</v>
      </c>
      <c r="D18" s="190">
        <v>23.502216215141818</v>
      </c>
      <c r="E18" s="190">
        <v>24.294488282880483</v>
      </c>
      <c r="F18" s="190">
        <v>23.52288763888613</v>
      </c>
      <c r="G18" s="190">
        <v>21.32217606487647</v>
      </c>
      <c r="H18" s="190">
        <v>7.358231798215102</v>
      </c>
    </row>
    <row r="19" spans="2:8" ht="15" customHeight="1">
      <c r="B19" s="451"/>
      <c r="C19" s="11" t="s">
        <v>83</v>
      </c>
      <c r="D19" s="190">
        <v>39.04894708231902</v>
      </c>
      <c r="E19" s="190">
        <v>23.383044598331402</v>
      </c>
      <c r="F19" s="190">
        <v>20.63765923755052</v>
      </c>
      <c r="G19" s="190">
        <v>14.370258325258206</v>
      </c>
      <c r="H19" s="190">
        <v>2.560090756540852</v>
      </c>
    </row>
    <row r="20" spans="3:8" ht="11.25">
      <c r="C20" s="24"/>
      <c r="D20" s="65"/>
      <c r="E20" s="65"/>
      <c r="F20" s="65"/>
      <c r="G20" s="65"/>
      <c r="H20" s="65"/>
    </row>
    <row r="21" spans="3:8" ht="11.25">
      <c r="C21" s="24"/>
      <c r="D21" s="65"/>
      <c r="E21" s="65"/>
      <c r="F21" s="65"/>
      <c r="G21" s="65"/>
      <c r="H21" s="65"/>
    </row>
    <row r="22" spans="4:8" ht="11.25">
      <c r="D22" s="20"/>
      <c r="E22" s="20"/>
      <c r="F22" s="20"/>
      <c r="G22" s="20"/>
      <c r="H22" s="20"/>
    </row>
    <row r="26" ht="11.25">
      <c r="B26" s="35"/>
    </row>
    <row r="31" ht="11.25">
      <c r="B31" s="4"/>
    </row>
    <row r="32" ht="11.25">
      <c r="B32" s="4"/>
    </row>
    <row r="33" spans="3:8" ht="11.25">
      <c r="C33" s="24"/>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M42"/>
  <sheetViews>
    <sheetView showGridLines="0" zoomScalePageLayoutView="0" workbookViewId="0" topLeftCell="A1">
      <selection activeCell="G18" sqref="G18"/>
    </sheetView>
  </sheetViews>
  <sheetFormatPr defaultColWidth="11.421875" defaultRowHeight="12.75"/>
  <cols>
    <col min="1" max="1" width="3.7109375" style="2" customWidth="1"/>
    <col min="2" max="2" width="17.00390625" style="2" customWidth="1"/>
    <col min="3" max="11" width="7.421875" style="2" customWidth="1"/>
    <col min="12" max="13" width="7.7109375" style="2" customWidth="1"/>
    <col min="14" max="16384" width="11.421875" style="2" customWidth="1"/>
  </cols>
  <sheetData>
    <row r="1" spans="2:8" ht="33.75" customHeight="1">
      <c r="B1" s="1" t="s">
        <v>149</v>
      </c>
      <c r="H1" s="4"/>
    </row>
    <row r="2" spans="2:13" ht="15" customHeight="1">
      <c r="B2" s="1"/>
      <c r="C2" s="4"/>
      <c r="G2" s="31"/>
      <c r="H2" s="31"/>
      <c r="I2" s="123"/>
      <c r="M2" s="123" t="s">
        <v>81</v>
      </c>
    </row>
    <row r="3" spans="2:13" s="3" customFormat="1" ht="15" customHeight="1">
      <c r="B3" s="212" t="s">
        <v>73</v>
      </c>
      <c r="C3" s="212">
        <v>2006</v>
      </c>
      <c r="D3" s="212">
        <v>2007</v>
      </c>
      <c r="E3" s="212">
        <v>2008</v>
      </c>
      <c r="F3" s="212">
        <v>2009</v>
      </c>
      <c r="G3" s="212">
        <v>2010</v>
      </c>
      <c r="H3" s="212">
        <v>2011</v>
      </c>
      <c r="I3" s="212">
        <v>2012</v>
      </c>
      <c r="J3" s="212">
        <v>2013</v>
      </c>
      <c r="K3" s="212">
        <v>2014</v>
      </c>
      <c r="L3" s="212">
        <v>2015</v>
      </c>
      <c r="M3" s="212">
        <v>2016</v>
      </c>
    </row>
    <row r="4" spans="2:13" ht="15" customHeight="1">
      <c r="B4" s="11" t="s">
        <v>24</v>
      </c>
      <c r="C4" s="63">
        <v>14.201982959057899</v>
      </c>
      <c r="D4" s="63">
        <v>14.303824969009188</v>
      </c>
      <c r="E4" s="63">
        <v>12</v>
      </c>
      <c r="F4" s="63">
        <v>15.322499187347226</v>
      </c>
      <c r="G4" s="63">
        <v>18.81219837341242</v>
      </c>
      <c r="H4" s="63">
        <v>24.38299605952817</v>
      </c>
      <c r="I4" s="63">
        <v>23.088041242542783</v>
      </c>
      <c r="J4" s="63">
        <v>24.504848122788474</v>
      </c>
      <c r="K4" s="63">
        <v>26.095808196000842</v>
      </c>
      <c r="L4" s="63">
        <v>26.11379252788828</v>
      </c>
      <c r="M4" s="63">
        <v>25.963890862173905</v>
      </c>
    </row>
    <row r="5" spans="2:13" ht="15" customHeight="1">
      <c r="B5" s="11" t="s">
        <v>54</v>
      </c>
      <c r="C5" s="66">
        <v>22.722454010658673</v>
      </c>
      <c r="D5" s="66">
        <v>23.921072473769634</v>
      </c>
      <c r="E5" s="66">
        <v>25</v>
      </c>
      <c r="F5" s="66">
        <v>25.34099277703195</v>
      </c>
      <c r="G5" s="66">
        <v>24.52013599677576</v>
      </c>
      <c r="H5" s="66">
        <v>26.91486047443144</v>
      </c>
      <c r="I5" s="66">
        <v>26.315673980274035</v>
      </c>
      <c r="J5" s="66">
        <v>25.55290044881516</v>
      </c>
      <c r="K5" s="66">
        <v>23.8674520689769</v>
      </c>
      <c r="L5" s="66">
        <v>24.07919993323504</v>
      </c>
      <c r="M5" s="66">
        <v>23.411599751111776</v>
      </c>
    </row>
    <row r="6" spans="2:13" ht="15" customHeight="1">
      <c r="B6" s="11" t="s">
        <v>55</v>
      </c>
      <c r="C6" s="63">
        <v>27.544012850782153</v>
      </c>
      <c r="D6" s="63">
        <v>30.778156909353477</v>
      </c>
      <c r="E6" s="63">
        <v>28.999999999999996</v>
      </c>
      <c r="F6" s="63">
        <v>29.46816696754715</v>
      </c>
      <c r="G6" s="63">
        <v>29.063007016854918</v>
      </c>
      <c r="H6" s="63">
        <v>24.969445081599606</v>
      </c>
      <c r="I6" s="63">
        <v>24.601574683351718</v>
      </c>
      <c r="J6" s="63">
        <v>24.68314875235513</v>
      </c>
      <c r="K6" s="63">
        <v>24.301206765669974</v>
      </c>
      <c r="L6" s="63">
        <v>23.435022394080175</v>
      </c>
      <c r="M6" s="63">
        <v>23.741868323208827</v>
      </c>
    </row>
    <row r="7" spans="2:13" ht="15" customHeight="1">
      <c r="B7" s="11" t="s">
        <v>56</v>
      </c>
      <c r="C7" s="63">
        <v>30.81312820955112</v>
      </c>
      <c r="D7" s="63">
        <v>27.577604825620778</v>
      </c>
      <c r="E7" s="63">
        <v>28.999999999999996</v>
      </c>
      <c r="F7" s="63">
        <v>25.65319836257353</v>
      </c>
      <c r="G7" s="63">
        <v>23.133299575268428</v>
      </c>
      <c r="H7" s="63">
        <v>18.401250269602222</v>
      </c>
      <c r="I7" s="63">
        <v>19.576602698203246</v>
      </c>
      <c r="J7" s="63">
        <v>20.6528498996676</v>
      </c>
      <c r="K7" s="63">
        <v>20.964578726390595</v>
      </c>
      <c r="L7" s="63">
        <v>19.622638885025175</v>
      </c>
      <c r="M7" s="63">
        <v>21.010201365494392</v>
      </c>
    </row>
    <row r="8" spans="2:13" ht="15" customHeight="1">
      <c r="B8" s="11" t="s">
        <v>20</v>
      </c>
      <c r="C8" s="63">
        <v>4.718421969950157</v>
      </c>
      <c r="D8" s="63">
        <v>3.4193408222469293</v>
      </c>
      <c r="E8" s="63">
        <v>5</v>
      </c>
      <c r="F8" s="63">
        <v>4.215142705500144</v>
      </c>
      <c r="G8" s="63">
        <v>4.471359037688468</v>
      </c>
      <c r="H8" s="63">
        <v>5.331448114838564</v>
      </c>
      <c r="I8" s="63">
        <v>6.41810739562822</v>
      </c>
      <c r="J8" s="63">
        <v>4.606252776373635</v>
      </c>
      <c r="K8" s="63">
        <v>4.770954242961692</v>
      </c>
      <c r="L8" s="63">
        <v>6.74934625977133</v>
      </c>
      <c r="M8" s="63">
        <v>5.872439698011099</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62"/>
      <c r="J28" s="28"/>
    </row>
    <row r="29" spans="8:10" ht="11.25">
      <c r="H29" s="4"/>
      <c r="I29" s="62"/>
      <c r="J29" s="28"/>
    </row>
    <row r="30" spans="8:10" ht="11.25">
      <c r="H30" s="4"/>
      <c r="I30" s="62"/>
      <c r="J30" s="28"/>
    </row>
    <row r="31" spans="9:10" ht="11.25">
      <c r="I31" s="62"/>
      <c r="J31" s="28"/>
    </row>
    <row r="32" spans="9:10" ht="11.25">
      <c r="I32" s="62"/>
      <c r="J32" s="28"/>
    </row>
    <row r="35" ht="11.25">
      <c r="C35" s="14"/>
    </row>
    <row r="42" spans="4:8" ht="11.25">
      <c r="D42" s="28"/>
      <c r="E42" s="28"/>
      <c r="F42" s="28"/>
      <c r="G42" s="28"/>
      <c r="H42" s="2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B1:K65"/>
  <sheetViews>
    <sheetView showGridLines="0" zoomScalePageLayoutView="0" workbookViewId="0" topLeftCell="A1">
      <selection activeCell="F31" sqref="F3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210</v>
      </c>
    </row>
    <row r="2" ht="10.5" customHeight="1">
      <c r="B2" s="1"/>
    </row>
    <row r="3" ht="11.25">
      <c r="D3" s="61" t="s">
        <v>81</v>
      </c>
    </row>
    <row r="4" spans="2:4" s="1" customFormat="1" ht="15" customHeight="1">
      <c r="B4" s="326"/>
      <c r="C4" s="212" t="s">
        <v>25</v>
      </c>
      <c r="D4" s="212" t="s">
        <v>26</v>
      </c>
    </row>
    <row r="5" spans="2:4" ht="15" customHeight="1">
      <c r="B5" s="11" t="s">
        <v>19</v>
      </c>
      <c r="C5" s="189">
        <v>52.58334710942406</v>
      </c>
      <c r="D5" s="189">
        <v>47.41665289057594</v>
      </c>
    </row>
    <row r="6" spans="2:4" ht="15" customHeight="1">
      <c r="B6" s="11" t="s">
        <v>32</v>
      </c>
      <c r="C6" s="189">
        <v>29.764644814969554</v>
      </c>
      <c r="D6" s="189">
        <v>70.23535518503044</v>
      </c>
    </row>
    <row r="7" spans="2:4" ht="15" customHeight="1">
      <c r="B7" s="11" t="s">
        <v>33</v>
      </c>
      <c r="C7" s="189">
        <v>92.07604848224821</v>
      </c>
      <c r="D7" s="189">
        <v>7.923951517751797</v>
      </c>
    </row>
    <row r="8" spans="2:4" ht="15" customHeight="1">
      <c r="B8" s="11" t="s">
        <v>34</v>
      </c>
      <c r="C8" s="189">
        <v>68.60527204768599</v>
      </c>
      <c r="D8" s="189">
        <v>31.39472795231401</v>
      </c>
    </row>
    <row r="9" spans="2:4" ht="15" customHeight="1">
      <c r="B9" s="11" t="s">
        <v>98</v>
      </c>
      <c r="C9" s="189">
        <v>75.86617416910747</v>
      </c>
      <c r="D9" s="189">
        <v>24.133825830892526</v>
      </c>
    </row>
    <row r="10" spans="2:4" ht="15" customHeight="1">
      <c r="B10" s="11" t="s">
        <v>6</v>
      </c>
      <c r="C10" s="189">
        <v>61.63611510883129</v>
      </c>
      <c r="D10" s="189">
        <v>38.36388489116871</v>
      </c>
    </row>
    <row r="11" spans="2:4" ht="15" customHeight="1">
      <c r="B11" s="11" t="s">
        <v>83</v>
      </c>
      <c r="C11" s="189">
        <v>57.27537033581308</v>
      </c>
      <c r="D11" s="189">
        <v>42.72462966418692</v>
      </c>
    </row>
    <row r="12" spans="2:4" ht="15" customHeight="1">
      <c r="B12" s="11" t="s">
        <v>110</v>
      </c>
      <c r="C12" s="189">
        <v>68.39880444064902</v>
      </c>
      <c r="D12" s="189">
        <v>31.60119555935098</v>
      </c>
    </row>
    <row r="13" spans="2:4" ht="15" customHeight="1">
      <c r="B13" s="381" t="s">
        <v>242</v>
      </c>
      <c r="C13" s="382">
        <v>58.388224269973875</v>
      </c>
      <c r="D13" s="382">
        <v>41.61177573002612</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33"/>
      <c r="C42" s="4"/>
      <c r="D42" s="4"/>
      <c r="E42" s="4"/>
      <c r="F42" s="4"/>
    </row>
    <row r="43" spans="2:6" ht="11.25">
      <c r="B43" s="4"/>
      <c r="C43" s="57"/>
      <c r="D43" s="57"/>
      <c r="E43" s="57"/>
      <c r="F43" s="4"/>
    </row>
    <row r="44" spans="2:11" ht="11.25">
      <c r="B44" s="4"/>
      <c r="C44" s="57"/>
      <c r="D44" s="57"/>
      <c r="E44" s="57"/>
      <c r="F44" s="4"/>
      <c r="I44" s="3"/>
      <c r="J44" s="14"/>
      <c r="K44" s="14"/>
    </row>
    <row r="45" spans="2:11" ht="11.25">
      <c r="B45" s="4"/>
      <c r="C45" s="57"/>
      <c r="D45" s="57"/>
      <c r="E45" s="57"/>
      <c r="F45" s="4"/>
      <c r="I45" s="3"/>
      <c r="J45" s="14"/>
      <c r="K45" s="14"/>
    </row>
    <row r="46" spans="2:11" ht="11.25">
      <c r="B46" s="4"/>
      <c r="C46" s="57"/>
      <c r="D46" s="57"/>
      <c r="E46" s="57"/>
      <c r="F46" s="4"/>
      <c r="I46" s="3"/>
      <c r="J46" s="14"/>
      <c r="K46" s="14"/>
    </row>
    <row r="47" spans="2:11" ht="11.25">
      <c r="B47" s="4"/>
      <c r="C47" s="57"/>
      <c r="D47" s="57"/>
      <c r="E47" s="57"/>
      <c r="F47" s="4"/>
      <c r="I47" s="3"/>
      <c r="J47" s="14"/>
      <c r="K47" s="14"/>
    </row>
    <row r="48" spans="2:11" ht="11.25">
      <c r="B48" s="4"/>
      <c r="C48" s="57"/>
      <c r="D48" s="57"/>
      <c r="E48" s="57"/>
      <c r="F48" s="4"/>
      <c r="I48" s="3"/>
      <c r="J48" s="14"/>
      <c r="K48" s="14"/>
    </row>
    <row r="49" spans="2:11" ht="11.25">
      <c r="B49" s="4"/>
      <c r="C49" s="57"/>
      <c r="D49" s="57"/>
      <c r="E49" s="57"/>
      <c r="F49" s="4"/>
      <c r="I49" s="3"/>
      <c r="J49" s="14"/>
      <c r="K49" s="14"/>
    </row>
    <row r="50" spans="2:11" ht="11.25">
      <c r="B50" s="4"/>
      <c r="C50" s="57"/>
      <c r="D50" s="57"/>
      <c r="E50" s="57"/>
      <c r="F50" s="4"/>
      <c r="I50" s="3"/>
      <c r="J50" s="14"/>
      <c r="K50" s="14"/>
    </row>
    <row r="51" spans="2:11" ht="11.25">
      <c r="B51" s="4"/>
      <c r="C51" s="57"/>
      <c r="D51" s="57"/>
      <c r="E51" s="57"/>
      <c r="F51" s="4"/>
      <c r="I51" s="3"/>
      <c r="J51" s="14"/>
      <c r="K51" s="14"/>
    </row>
    <row r="52" spans="2:11" ht="11.25">
      <c r="B52" s="4"/>
      <c r="C52" s="4"/>
      <c r="D52" s="4"/>
      <c r="E52" s="4"/>
      <c r="F52" s="4"/>
      <c r="I52" s="3"/>
      <c r="J52" s="14"/>
      <c r="K52" s="14"/>
    </row>
    <row r="55" spans="9:11" ht="11.25">
      <c r="I55" s="3"/>
      <c r="J55" s="14"/>
      <c r="K55" s="14"/>
    </row>
    <row r="56" spans="4:6" ht="11.25">
      <c r="D56" s="60"/>
      <c r="E56" s="14"/>
      <c r="F56" s="14"/>
    </row>
    <row r="57" spans="4:6" ht="11.25">
      <c r="D57" s="60"/>
      <c r="E57" s="14"/>
      <c r="F57" s="14"/>
    </row>
    <row r="58" spans="4:6" ht="11.25">
      <c r="D58" s="60"/>
      <c r="E58" s="14"/>
      <c r="F58" s="14"/>
    </row>
    <row r="59" spans="4:6" ht="11.25">
      <c r="D59" s="60"/>
      <c r="E59" s="14"/>
      <c r="F59" s="14"/>
    </row>
    <row r="60" spans="4:6" ht="11.25">
      <c r="D60" s="60"/>
      <c r="E60" s="14"/>
      <c r="F60" s="14"/>
    </row>
    <row r="61" spans="4:11" ht="11.25">
      <c r="D61" s="60"/>
      <c r="E61" s="14"/>
      <c r="F61" s="14"/>
      <c r="I61" s="3"/>
      <c r="J61" s="14"/>
      <c r="K61" s="14"/>
    </row>
    <row r="62" spans="4:6" ht="11.25">
      <c r="D62" s="60"/>
      <c r="E62" s="14"/>
      <c r="F62" s="14"/>
    </row>
    <row r="63" spans="4:11" ht="11.25">
      <c r="D63" s="60"/>
      <c r="E63" s="14"/>
      <c r="F63" s="14"/>
      <c r="I63" s="3"/>
      <c r="J63" s="14"/>
      <c r="K63" s="14"/>
    </row>
    <row r="64" spans="4:6" ht="11.25">
      <c r="D64" s="60"/>
      <c r="E64" s="14"/>
      <c r="F64" s="14"/>
    </row>
    <row r="65" spans="4:6" ht="11.25">
      <c r="D65" s="60"/>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B1:AN31"/>
  <sheetViews>
    <sheetView showGridLines="0" zoomScalePageLayoutView="0" workbookViewId="0" topLeftCell="A4">
      <selection activeCell="V26" sqref="V26"/>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6.140625" style="2" customWidth="1"/>
    <col min="11" max="11" width="8.57421875" style="2" customWidth="1"/>
    <col min="12" max="19" width="7.00390625" style="2" customWidth="1"/>
    <col min="20" max="20" width="8.421875" style="2" customWidth="1"/>
    <col min="21" max="21" width="9.00390625" style="2" customWidth="1"/>
    <col min="22" max="22" width="11.421875" style="2" customWidth="1"/>
    <col min="23" max="30" width="6.140625" style="2" customWidth="1"/>
    <col min="31" max="31" width="10.00390625" style="2" customWidth="1"/>
    <col min="32" max="39" width="7.00390625" style="2" customWidth="1"/>
    <col min="40" max="40" width="10.140625" style="2" customWidth="1"/>
    <col min="41" max="16384" width="11.421875" style="2" customWidth="1"/>
  </cols>
  <sheetData>
    <row r="1" ht="11.25">
      <c r="B1" s="1" t="s">
        <v>207</v>
      </c>
    </row>
    <row r="3" spans="2:40" ht="41.25" customHeight="1">
      <c r="B3" s="454"/>
      <c r="C3" s="455" t="s">
        <v>100</v>
      </c>
      <c r="D3" s="456"/>
      <c r="E3" s="456"/>
      <c r="F3" s="456"/>
      <c r="G3" s="456"/>
      <c r="H3" s="456"/>
      <c r="I3" s="456"/>
      <c r="J3" s="456"/>
      <c r="K3" s="457"/>
      <c r="L3" s="455" t="s">
        <v>101</v>
      </c>
      <c r="M3" s="456"/>
      <c r="N3" s="456"/>
      <c r="O3" s="456"/>
      <c r="P3" s="456"/>
      <c r="Q3" s="456"/>
      <c r="R3" s="456"/>
      <c r="S3" s="456"/>
      <c r="T3" s="456"/>
      <c r="U3" s="452"/>
      <c r="V3" s="462" t="s">
        <v>127</v>
      </c>
      <c r="W3" s="464" t="s">
        <v>102</v>
      </c>
      <c r="X3" s="456"/>
      <c r="Y3" s="456"/>
      <c r="Z3" s="456"/>
      <c r="AA3" s="456"/>
      <c r="AB3" s="456"/>
      <c r="AC3" s="456"/>
      <c r="AD3" s="452"/>
      <c r="AE3" s="452" t="s">
        <v>174</v>
      </c>
      <c r="AF3" s="464" t="s">
        <v>173</v>
      </c>
      <c r="AG3" s="456"/>
      <c r="AH3" s="456"/>
      <c r="AI3" s="456"/>
      <c r="AJ3" s="456"/>
      <c r="AK3" s="456"/>
      <c r="AL3" s="456"/>
      <c r="AM3" s="452"/>
      <c r="AN3" s="452" t="s">
        <v>175</v>
      </c>
    </row>
    <row r="4" spans="2:40" ht="86.25" customHeight="1">
      <c r="B4" s="454"/>
      <c r="C4" s="458"/>
      <c r="D4" s="459"/>
      <c r="E4" s="459"/>
      <c r="F4" s="459"/>
      <c r="G4" s="459"/>
      <c r="H4" s="459"/>
      <c r="I4" s="459"/>
      <c r="J4" s="459"/>
      <c r="K4" s="460"/>
      <c r="L4" s="458"/>
      <c r="M4" s="459"/>
      <c r="N4" s="459"/>
      <c r="O4" s="459"/>
      <c r="P4" s="459"/>
      <c r="Q4" s="459"/>
      <c r="R4" s="459"/>
      <c r="S4" s="459"/>
      <c r="T4" s="459"/>
      <c r="U4" s="461"/>
      <c r="V4" s="463"/>
      <c r="W4" s="465"/>
      <c r="X4" s="459"/>
      <c r="Y4" s="459"/>
      <c r="Z4" s="459"/>
      <c r="AA4" s="459"/>
      <c r="AB4" s="459"/>
      <c r="AC4" s="459"/>
      <c r="AD4" s="461"/>
      <c r="AE4" s="453"/>
      <c r="AF4" s="465"/>
      <c r="AG4" s="459"/>
      <c r="AH4" s="459"/>
      <c r="AI4" s="459"/>
      <c r="AJ4" s="459"/>
      <c r="AK4" s="459"/>
      <c r="AL4" s="459"/>
      <c r="AM4" s="461"/>
      <c r="AN4" s="453"/>
    </row>
    <row r="5" spans="2:40" ht="56.25">
      <c r="B5" s="131"/>
      <c r="C5" s="173">
        <v>2009</v>
      </c>
      <c r="D5" s="173">
        <v>2010</v>
      </c>
      <c r="E5" s="173">
        <v>2011</v>
      </c>
      <c r="F5" s="173">
        <v>2012</v>
      </c>
      <c r="G5" s="173">
        <v>2013</v>
      </c>
      <c r="H5" s="173">
        <v>2014</v>
      </c>
      <c r="I5" s="173">
        <v>2015</v>
      </c>
      <c r="J5" s="173">
        <v>2016</v>
      </c>
      <c r="K5" s="173" t="s">
        <v>246</v>
      </c>
      <c r="L5" s="253">
        <v>2009</v>
      </c>
      <c r="M5" s="174">
        <v>2010</v>
      </c>
      <c r="N5" s="174">
        <v>2011</v>
      </c>
      <c r="O5" s="174">
        <v>2012</v>
      </c>
      <c r="P5" s="173">
        <v>2013</v>
      </c>
      <c r="Q5" s="173">
        <v>2014</v>
      </c>
      <c r="R5" s="173">
        <v>2015</v>
      </c>
      <c r="S5" s="173">
        <v>2016</v>
      </c>
      <c r="T5" s="173" t="s">
        <v>150</v>
      </c>
      <c r="U5" s="202" t="s">
        <v>206</v>
      </c>
      <c r="V5" s="176">
        <v>2016</v>
      </c>
      <c r="W5" s="302">
        <v>2009</v>
      </c>
      <c r="X5" s="173">
        <v>2010</v>
      </c>
      <c r="Y5" s="173">
        <v>2011</v>
      </c>
      <c r="Z5" s="173">
        <v>2012</v>
      </c>
      <c r="AA5" s="173">
        <v>2013</v>
      </c>
      <c r="AB5" s="173">
        <v>2014</v>
      </c>
      <c r="AC5" s="173">
        <v>2015</v>
      </c>
      <c r="AD5" s="297">
        <v>2015</v>
      </c>
      <c r="AE5" s="175">
        <v>2016</v>
      </c>
      <c r="AF5" s="302">
        <v>2009</v>
      </c>
      <c r="AG5" s="173">
        <v>2010</v>
      </c>
      <c r="AH5" s="173">
        <v>2011</v>
      </c>
      <c r="AI5" s="173">
        <v>2012</v>
      </c>
      <c r="AJ5" s="173">
        <v>2013</v>
      </c>
      <c r="AK5" s="173">
        <v>2014</v>
      </c>
      <c r="AL5" s="173">
        <v>2015</v>
      </c>
      <c r="AM5" s="297">
        <v>2016</v>
      </c>
      <c r="AN5" s="175">
        <v>2016</v>
      </c>
    </row>
    <row r="6" spans="2:40" ht="21.75" customHeight="1">
      <c r="B6" s="164" t="s">
        <v>67</v>
      </c>
      <c r="C6" s="290">
        <v>805.47</v>
      </c>
      <c r="D6" s="290">
        <v>842.3188428876105</v>
      </c>
      <c r="E6" s="290">
        <v>860.2373881493613</v>
      </c>
      <c r="F6" s="290">
        <v>877.3385329794274</v>
      </c>
      <c r="G6" s="290">
        <v>890.9840443650445</v>
      </c>
      <c r="H6" s="178">
        <v>915.494676932368</v>
      </c>
      <c r="I6" s="178">
        <v>925.5451437001155</v>
      </c>
      <c r="J6" s="178">
        <v>943.779050329256</v>
      </c>
      <c r="K6" s="240">
        <f>(J6/I6-1)*100</f>
        <v>1.9700720978606867</v>
      </c>
      <c r="L6" s="290">
        <v>1519.8337755596112</v>
      </c>
      <c r="M6" s="290">
        <v>1581.1575492919358</v>
      </c>
      <c r="N6" s="290">
        <v>1581.9016439714271</v>
      </c>
      <c r="O6" s="290">
        <v>1614.0005453320027</v>
      </c>
      <c r="P6" s="290">
        <v>1617.2496922570988</v>
      </c>
      <c r="Q6" s="178">
        <v>1596.7522667598244</v>
      </c>
      <c r="R6" s="178">
        <v>1563.427098546939</v>
      </c>
      <c r="S6" s="178">
        <v>1580.9618156952913</v>
      </c>
      <c r="T6" s="178">
        <f aca="true" t="shared" si="0" ref="T6:T14">(R6/(Q6*100/99.96)-1)*100</f>
        <v>-2.1262245721559325</v>
      </c>
      <c r="U6" s="238">
        <f>(S6/(R6*100.18/100)-1)*100.18</f>
        <v>0.9415564297592822</v>
      </c>
      <c r="V6" s="191">
        <v>24.069575393258226</v>
      </c>
      <c r="W6" s="303">
        <v>14.269</v>
      </c>
      <c r="X6" s="293">
        <v>22.31280516110099</v>
      </c>
      <c r="Y6" s="293">
        <v>22.20007233082909</v>
      </c>
      <c r="Z6" s="293">
        <v>27.69199782698818</v>
      </c>
      <c r="AA6" s="293">
        <v>25.017635522121275</v>
      </c>
      <c r="AB6" s="177">
        <v>35.17707820611617</v>
      </c>
      <c r="AC6" s="177">
        <v>32.799244879266986</v>
      </c>
      <c r="AD6" s="179">
        <v>41.218324150277965</v>
      </c>
      <c r="AE6" s="179">
        <v>5698.649856555262</v>
      </c>
      <c r="AF6" s="316">
        <v>0.012</v>
      </c>
      <c r="AG6" s="314">
        <v>0.1804625900182435</v>
      </c>
      <c r="AH6" s="314">
        <v>3.0753770345255584</v>
      </c>
      <c r="AI6" s="314">
        <v>1.518090335590081</v>
      </c>
      <c r="AJ6" s="314">
        <v>5.491846248820132</v>
      </c>
      <c r="AK6" s="315">
        <v>0.9694546151460048</v>
      </c>
      <c r="AL6" s="315">
        <v>6.109071795801533</v>
      </c>
      <c r="AM6" s="179">
        <v>7.398941418788597</v>
      </c>
      <c r="AN6" s="179">
        <v>4129.945520619486</v>
      </c>
    </row>
    <row r="7" spans="2:40" ht="15" customHeight="1">
      <c r="B7" s="130" t="s">
        <v>19</v>
      </c>
      <c r="C7" s="295">
        <v>1.6580000000000001</v>
      </c>
      <c r="D7" s="291">
        <v>3.839842887610404</v>
      </c>
      <c r="E7" s="291">
        <v>5.721388149361396</v>
      </c>
      <c r="F7" s="291">
        <v>9.12753297942746</v>
      </c>
      <c r="G7" s="291">
        <v>12.017044365044375</v>
      </c>
      <c r="H7" s="47">
        <v>17.081676932367913</v>
      </c>
      <c r="I7" s="47">
        <v>20.779143700115497</v>
      </c>
      <c r="J7" s="47">
        <v>30.975050329256057</v>
      </c>
      <c r="K7" s="241">
        <f aca="true" t="shared" si="1" ref="K7:K21">(J7/I7-1)*100</f>
        <v>49.06798266708117</v>
      </c>
      <c r="L7" s="291">
        <v>2018.6996381182148</v>
      </c>
      <c r="M7" s="291">
        <v>2078.3659082431927</v>
      </c>
      <c r="N7" s="291">
        <v>1859.803538743136</v>
      </c>
      <c r="O7" s="291">
        <v>1345.1305591677506</v>
      </c>
      <c r="P7" s="291">
        <v>1209.5549874500325</v>
      </c>
      <c r="Q7" s="46">
        <v>1288.9863923000332</v>
      </c>
      <c r="R7" s="46">
        <v>1374.342232510288</v>
      </c>
      <c r="S7" s="46">
        <v>1243.469513918327</v>
      </c>
      <c r="T7" s="46">
        <f t="shared" si="0"/>
        <v>6.579286160339137</v>
      </c>
      <c r="U7" s="239">
        <f aca="true" t="shared" si="2" ref="U7:U14">(S7/(R7*100.18/100)-1)*100.18</f>
        <v>-9.702571270542798</v>
      </c>
      <c r="V7" s="192">
        <v>8.462334027691998</v>
      </c>
      <c r="W7" s="299">
        <v>14.269</v>
      </c>
      <c r="X7" s="295">
        <v>21.881805161100992</v>
      </c>
      <c r="Y7" s="295">
        <v>21.61607233082909</v>
      </c>
      <c r="Z7" s="295">
        <v>27.200997826988182</v>
      </c>
      <c r="AA7" s="295">
        <v>24.382635522121276</v>
      </c>
      <c r="AB7" s="47">
        <v>28.88407820611617</v>
      </c>
      <c r="AC7" s="47">
        <v>31.006244879266994</v>
      </c>
      <c r="AD7" s="48">
        <v>39.700324150277964</v>
      </c>
      <c r="AE7" s="48">
        <v>6142.875723499255</v>
      </c>
      <c r="AF7" s="317">
        <v>0.012</v>
      </c>
      <c r="AG7" s="309">
        <v>0.180462590018243</v>
      </c>
      <c r="AH7" s="309">
        <v>3.0753770345255584</v>
      </c>
      <c r="AI7" s="309">
        <v>1.518090335590081</v>
      </c>
      <c r="AJ7" s="309">
        <v>5.491846248820132</v>
      </c>
      <c r="AK7" s="312">
        <v>0.9694546151460048</v>
      </c>
      <c r="AL7" s="312">
        <v>2.704071795801533</v>
      </c>
      <c r="AM7" s="313">
        <v>3.902941418788598</v>
      </c>
      <c r="AN7" s="48">
        <v>5541.914536960703</v>
      </c>
    </row>
    <row r="8" spans="2:40" ht="30" customHeight="1">
      <c r="B8" s="129" t="s">
        <v>74</v>
      </c>
      <c r="C8" s="295">
        <v>424.176</v>
      </c>
      <c r="D8" s="291">
        <v>448.315</v>
      </c>
      <c r="E8" s="291">
        <v>470.276</v>
      </c>
      <c r="F8" s="291">
        <v>491.3</v>
      </c>
      <c r="G8" s="291">
        <v>509.392</v>
      </c>
      <c r="H8" s="45">
        <v>535.765</v>
      </c>
      <c r="I8" s="45">
        <v>550.124</v>
      </c>
      <c r="J8" s="45">
        <v>567.552</v>
      </c>
      <c r="K8" s="54">
        <f t="shared" si="1"/>
        <v>3.1680130297896403</v>
      </c>
      <c r="L8" s="291">
        <v>1499.3948974010789</v>
      </c>
      <c r="M8" s="291">
        <v>1534.8473863243478</v>
      </c>
      <c r="N8" s="291">
        <v>1569.881416444811</v>
      </c>
      <c r="O8" s="291">
        <v>1606.5116324038265</v>
      </c>
      <c r="P8" s="291">
        <v>1616.5532026415806</v>
      </c>
      <c r="Q8" s="46">
        <v>1570.549630901608</v>
      </c>
      <c r="R8" s="46">
        <v>1521.4585857006784</v>
      </c>
      <c r="S8" s="46">
        <v>1530.9743160098105</v>
      </c>
      <c r="T8" s="46">
        <f t="shared" si="0"/>
        <v>-3.1644736121251293</v>
      </c>
      <c r="U8" s="53">
        <f t="shared" si="2"/>
        <v>0.4454347241893433</v>
      </c>
      <c r="V8" s="192">
        <v>7.278965204364218</v>
      </c>
      <c r="W8" s="299">
        <v>0</v>
      </c>
      <c r="X8" s="309">
        <v>0.43100000000000005</v>
      </c>
      <c r="Y8" s="309">
        <v>0.584</v>
      </c>
      <c r="Z8" s="309">
        <v>0.49099999999999994</v>
      </c>
      <c r="AA8" s="309">
        <v>0.635</v>
      </c>
      <c r="AB8" s="310">
        <v>6.293</v>
      </c>
      <c r="AC8" s="310">
        <v>1.782</v>
      </c>
      <c r="AD8" s="311">
        <v>1.4920000000000002</v>
      </c>
      <c r="AE8" s="49">
        <v>5597.054289544236</v>
      </c>
      <c r="AF8" s="299">
        <v>0</v>
      </c>
      <c r="AG8" s="295">
        <v>0</v>
      </c>
      <c r="AH8" s="295">
        <v>0</v>
      </c>
      <c r="AI8" s="295">
        <v>0</v>
      </c>
      <c r="AJ8" s="295">
        <v>0</v>
      </c>
      <c r="AK8" s="45">
        <v>0</v>
      </c>
      <c r="AL8" s="45">
        <v>3.405</v>
      </c>
      <c r="AM8" s="311">
        <v>3.4959999999999996</v>
      </c>
      <c r="AN8" s="49">
        <v>2956.1556064073225</v>
      </c>
    </row>
    <row r="9" spans="2:40" ht="15" customHeight="1">
      <c r="B9" s="129" t="s">
        <v>0</v>
      </c>
      <c r="C9" s="295">
        <v>379.636</v>
      </c>
      <c r="D9" s="291">
        <v>373.831</v>
      </c>
      <c r="E9" s="291">
        <v>367.888</v>
      </c>
      <c r="F9" s="291">
        <v>360.99</v>
      </c>
      <c r="G9" s="291">
        <v>354.438</v>
      </c>
      <c r="H9" s="45">
        <v>347.638</v>
      </c>
      <c r="I9" s="45">
        <v>339.847</v>
      </c>
      <c r="J9" s="45">
        <v>324.378</v>
      </c>
      <c r="K9" s="54">
        <f t="shared" si="1"/>
        <v>-4.551754171730216</v>
      </c>
      <c r="L9" s="291">
        <v>1540.4918848581274</v>
      </c>
      <c r="M9" s="291">
        <v>1597.2347023120074</v>
      </c>
      <c r="N9" s="291">
        <v>1579.067661897099</v>
      </c>
      <c r="O9" s="291">
        <v>1598.3803540264273</v>
      </c>
      <c r="P9" s="291">
        <v>1615.440062860077</v>
      </c>
      <c r="Q9" s="46">
        <v>1626.0796201796122</v>
      </c>
      <c r="R9" s="46">
        <v>1632.9417620282068</v>
      </c>
      <c r="S9" s="46">
        <v>1682.3132456578437</v>
      </c>
      <c r="T9" s="46">
        <f t="shared" si="0"/>
        <v>0.38183647754574945</v>
      </c>
      <c r="U9" s="53">
        <f t="shared" si="2"/>
        <v>2.8434687346298735</v>
      </c>
      <c r="V9" s="192">
        <v>8.030916775401252</v>
      </c>
      <c r="W9" s="299">
        <v>0</v>
      </c>
      <c r="X9" s="295">
        <v>0</v>
      </c>
      <c r="Y9" s="295">
        <v>0</v>
      </c>
      <c r="Z9" s="295">
        <v>0</v>
      </c>
      <c r="AA9" s="295">
        <v>0</v>
      </c>
      <c r="AB9" s="45">
        <v>0</v>
      </c>
      <c r="AC9" s="45">
        <v>0</v>
      </c>
      <c r="AD9" s="49"/>
      <c r="AE9" s="223"/>
      <c r="AF9" s="299">
        <v>0</v>
      </c>
      <c r="AG9" s="295">
        <v>0</v>
      </c>
      <c r="AH9" s="295">
        <v>0</v>
      </c>
      <c r="AI9" s="295">
        <v>0</v>
      </c>
      <c r="AJ9" s="295">
        <v>0</v>
      </c>
      <c r="AK9" s="45">
        <v>0</v>
      </c>
      <c r="AL9" s="45">
        <v>0</v>
      </c>
      <c r="AM9" s="49">
        <v>0</v>
      </c>
      <c r="AN9" s="223"/>
    </row>
    <row r="10" spans="2:40" ht="15" customHeight="1">
      <c r="B10" s="185" t="s">
        <v>99</v>
      </c>
      <c r="C10" s="298">
        <v>0</v>
      </c>
      <c r="D10" s="292">
        <v>16.333</v>
      </c>
      <c r="E10" s="292">
        <v>16.352</v>
      </c>
      <c r="F10" s="292">
        <v>15.921000000000001</v>
      </c>
      <c r="G10" s="292">
        <v>15.137</v>
      </c>
      <c r="H10" s="50">
        <v>15.009999999999998</v>
      </c>
      <c r="I10" s="50">
        <v>14.795</v>
      </c>
      <c r="J10" s="50">
        <v>20.874</v>
      </c>
      <c r="K10" s="242">
        <f t="shared" si="1"/>
        <v>41.08820547482257</v>
      </c>
      <c r="L10" s="292"/>
      <c r="M10" s="292">
        <v>1020.9859180799608</v>
      </c>
      <c r="N10" s="292">
        <v>1041.2070083170254</v>
      </c>
      <c r="O10" s="292">
        <v>1043.3490986747063</v>
      </c>
      <c r="P10" s="292">
        <v>1015.1924423597807</v>
      </c>
      <c r="Q10" s="51">
        <v>1038.5750832778149</v>
      </c>
      <c r="R10" s="51">
        <v>1013.2267657992566</v>
      </c>
      <c r="S10" s="51">
        <v>960.1453482801571</v>
      </c>
      <c r="T10" s="51">
        <f t="shared" si="0"/>
        <v>-2.4797059547777556</v>
      </c>
      <c r="U10" s="53">
        <f t="shared" si="2"/>
        <v>-5.4188487267435805</v>
      </c>
      <c r="V10" s="192">
        <v>0.29735938580075727</v>
      </c>
      <c r="W10" s="300">
        <v>0</v>
      </c>
      <c r="X10" s="298">
        <v>0</v>
      </c>
      <c r="Y10" s="298">
        <v>0</v>
      </c>
      <c r="Z10" s="298">
        <v>0</v>
      </c>
      <c r="AA10" s="298">
        <v>0</v>
      </c>
      <c r="AB10" s="50">
        <v>0</v>
      </c>
      <c r="AC10" s="50">
        <v>0</v>
      </c>
      <c r="AD10" s="304">
        <v>0.026000000000000002</v>
      </c>
      <c r="AE10" s="53">
        <v>6294.884615384615</v>
      </c>
      <c r="AF10" s="300">
        <v>0</v>
      </c>
      <c r="AG10" s="298">
        <v>0</v>
      </c>
      <c r="AH10" s="298">
        <v>0</v>
      </c>
      <c r="AI10" s="298">
        <v>0</v>
      </c>
      <c r="AJ10" s="298">
        <v>0</v>
      </c>
      <c r="AK10" s="50">
        <v>0</v>
      </c>
      <c r="AL10" s="50">
        <v>0</v>
      </c>
      <c r="AM10" s="304">
        <v>0</v>
      </c>
      <c r="AN10" s="53"/>
    </row>
    <row r="11" spans="2:40" ht="30" customHeight="1">
      <c r="B11" s="164" t="s">
        <v>8</v>
      </c>
      <c r="C11" s="333">
        <v>1330.692718263752</v>
      </c>
      <c r="D11" s="293">
        <v>1137.7949149091498</v>
      </c>
      <c r="E11" s="293">
        <v>1123.674030647496</v>
      </c>
      <c r="F11" s="293">
        <v>1165.4212009216878</v>
      </c>
      <c r="G11" s="293">
        <v>1179.1499960977</v>
      </c>
      <c r="H11" s="177">
        <v>1279.6606593073093</v>
      </c>
      <c r="I11" s="177">
        <v>1183.929143611115</v>
      </c>
      <c r="J11" s="177">
        <v>1257.8831511648916</v>
      </c>
      <c r="K11" s="243">
        <f t="shared" si="1"/>
        <v>6.246489323525628</v>
      </c>
      <c r="L11" s="290">
        <v>3071.455200816882</v>
      </c>
      <c r="M11" s="290">
        <v>3164.587347903582</v>
      </c>
      <c r="N11" s="290">
        <v>2836.3374068824296</v>
      </c>
      <c r="O11" s="290">
        <v>2796.26512950962</v>
      </c>
      <c r="P11" s="290">
        <v>2894.754209660024</v>
      </c>
      <c r="Q11" s="178">
        <v>2618.1675168575507</v>
      </c>
      <c r="R11" s="178">
        <v>2752.6965999747085</v>
      </c>
      <c r="S11" s="178">
        <v>2752.2948362149664</v>
      </c>
      <c r="T11" s="178">
        <f t="shared" si="0"/>
        <v>5.096236341565907</v>
      </c>
      <c r="U11" s="238">
        <f t="shared" si="2"/>
        <v>-0.1945952793978965</v>
      </c>
      <c r="V11" s="191">
        <v>75.93042460674178</v>
      </c>
      <c r="W11" s="303">
        <v>29.69379947414165</v>
      </c>
      <c r="X11" s="293">
        <v>40.294764738589116</v>
      </c>
      <c r="Y11" s="293">
        <v>31.625627193478074</v>
      </c>
      <c r="Z11" s="293">
        <v>3.7901252642076924</v>
      </c>
      <c r="AA11" s="293">
        <v>46.36165299207998</v>
      </c>
      <c r="AB11" s="177">
        <v>45.8007127762638</v>
      </c>
      <c r="AC11" s="177">
        <v>46.99505453492703</v>
      </c>
      <c r="AD11" s="179">
        <v>87.37256153003051</v>
      </c>
      <c r="AE11" s="179">
        <v>3509.3692148558252</v>
      </c>
      <c r="AF11" s="303">
        <v>13.4215003416422</v>
      </c>
      <c r="AG11" s="293">
        <v>15.805733416946982</v>
      </c>
      <c r="AH11" s="293">
        <v>19.958714356106842</v>
      </c>
      <c r="AI11" s="293">
        <v>35.3504641387019</v>
      </c>
      <c r="AJ11" s="293">
        <v>25.693012677760393</v>
      </c>
      <c r="AK11" s="177">
        <v>34.905904982370394</v>
      </c>
      <c r="AL11" s="177">
        <v>34.13384653290471</v>
      </c>
      <c r="AM11" s="179">
        <v>52.143668458852495</v>
      </c>
      <c r="AN11" s="179">
        <v>10808.98946101648</v>
      </c>
    </row>
    <row r="12" spans="2:40" ht="15" customHeight="1">
      <c r="B12" s="180" t="s">
        <v>4</v>
      </c>
      <c r="C12" s="294">
        <v>127.803</v>
      </c>
      <c r="D12" s="294">
        <v>155.2428870687014</v>
      </c>
      <c r="E12" s="294">
        <v>175.42496483843587</v>
      </c>
      <c r="F12" s="294">
        <v>180.20026214953205</v>
      </c>
      <c r="G12" s="294">
        <v>213.98785725868933</v>
      </c>
      <c r="H12" s="181">
        <v>229.26179423641344</v>
      </c>
      <c r="I12" s="181">
        <v>248.92473016542974</v>
      </c>
      <c r="J12" s="181">
        <v>287.6997187990939</v>
      </c>
      <c r="K12" s="244">
        <f t="shared" si="1"/>
        <v>15.576993337662826</v>
      </c>
      <c r="L12" s="296">
        <v>1442.966839589055</v>
      </c>
      <c r="M12" s="296">
        <v>1410.807027415859</v>
      </c>
      <c r="N12" s="296">
        <v>1424.225527112803</v>
      </c>
      <c r="O12" s="296">
        <v>1550.863322876019</v>
      </c>
      <c r="P12" s="296">
        <v>1571.1785416055973</v>
      </c>
      <c r="Q12" s="182">
        <v>1704.1667277764486</v>
      </c>
      <c r="R12" s="182">
        <v>1827.0401718745234</v>
      </c>
      <c r="S12" s="182">
        <v>1751.3716064304622</v>
      </c>
      <c r="T12" s="182">
        <f>(R12/(Q12*100/99.96)-1)*100</f>
        <v>7.167293319280632</v>
      </c>
      <c r="U12" s="184">
        <f t="shared" si="2"/>
        <v>-4.321592867464223</v>
      </c>
      <c r="V12" s="193">
        <v>21.204272717332362</v>
      </c>
      <c r="W12" s="305">
        <v>6.538</v>
      </c>
      <c r="X12" s="294">
        <v>6.715007446256985</v>
      </c>
      <c r="Y12" s="294">
        <v>6.049385891049655</v>
      </c>
      <c r="Z12" s="294">
        <v>0.7418815981332997</v>
      </c>
      <c r="AA12" s="294">
        <v>8.427089000295132</v>
      </c>
      <c r="AB12" s="181">
        <v>10.906866713065796</v>
      </c>
      <c r="AC12" s="181">
        <v>10.625554709605794</v>
      </c>
      <c r="AD12" s="183">
        <v>11.966626785552068</v>
      </c>
      <c r="AE12" s="183">
        <v>7852.955473692684</v>
      </c>
      <c r="AF12" s="305">
        <v>0</v>
      </c>
      <c r="AG12" s="294">
        <v>0</v>
      </c>
      <c r="AH12" s="294">
        <v>0</v>
      </c>
      <c r="AI12" s="294">
        <v>0</v>
      </c>
      <c r="AJ12" s="294">
        <v>0</v>
      </c>
      <c r="AK12" s="181">
        <v>0</v>
      </c>
      <c r="AL12" s="181">
        <v>0</v>
      </c>
      <c r="AM12" s="183">
        <v>0</v>
      </c>
      <c r="AN12" s="184"/>
    </row>
    <row r="13" spans="2:40" ht="15" customHeight="1">
      <c r="B13" s="130" t="s">
        <v>34</v>
      </c>
      <c r="C13" s="295">
        <v>101.386</v>
      </c>
      <c r="D13" s="295">
        <v>124.1237434816315</v>
      </c>
      <c r="E13" s="295">
        <v>142.13268723021343</v>
      </c>
      <c r="F13" s="295">
        <v>143.7906661791167</v>
      </c>
      <c r="G13" s="295">
        <v>170.8742990757778</v>
      </c>
      <c r="H13" s="45">
        <v>188.70362989223096</v>
      </c>
      <c r="I13" s="45">
        <v>204.27273016542972</v>
      </c>
      <c r="J13" s="45">
        <v>237.89936633900373</v>
      </c>
      <c r="K13" s="54">
        <f t="shared" si="1"/>
        <v>16.461637413051445</v>
      </c>
      <c r="L13" s="291">
        <v>1577.0619119010514</v>
      </c>
      <c r="M13" s="291">
        <v>1551.4505965352935</v>
      </c>
      <c r="N13" s="291">
        <v>1541.9610147570352</v>
      </c>
      <c r="O13" s="291">
        <v>1695.08510941215</v>
      </c>
      <c r="P13" s="291">
        <v>1710.2880644074323</v>
      </c>
      <c r="Q13" s="46">
        <v>1844.324375</v>
      </c>
      <c r="R13" s="46">
        <v>2000.7815941999093</v>
      </c>
      <c r="S13" s="46">
        <v>1902.825565281143</v>
      </c>
      <c r="T13" s="46">
        <f t="shared" si="0"/>
        <v>8.439779285692573</v>
      </c>
      <c r="U13" s="53">
        <f t="shared" si="2"/>
        <v>-5.075888147048754</v>
      </c>
      <c r="V13" s="192">
        <v>19.114518484428576</v>
      </c>
      <c r="W13" s="299">
        <v>2.52</v>
      </c>
      <c r="X13" s="295">
        <v>3.293018090188816</v>
      </c>
      <c r="Y13" s="295">
        <v>2.9595039105798646</v>
      </c>
      <c r="Z13" s="295">
        <v>0.23713735246800216</v>
      </c>
      <c r="AA13" s="295">
        <v>4.917756405118449</v>
      </c>
      <c r="AB13" s="45">
        <v>6.289769985191381</v>
      </c>
      <c r="AC13" s="45">
        <v>6.586554709605793</v>
      </c>
      <c r="AD13" s="49">
        <v>6.568198013847876</v>
      </c>
      <c r="AE13" s="49">
        <v>6875.7838406735755</v>
      </c>
      <c r="AF13" s="299">
        <v>0</v>
      </c>
      <c r="AG13" s="295">
        <v>0</v>
      </c>
      <c r="AH13" s="295">
        <v>0</v>
      </c>
      <c r="AI13" s="295">
        <v>0</v>
      </c>
      <c r="AJ13" s="295">
        <v>0</v>
      </c>
      <c r="AK13" s="45">
        <v>0</v>
      </c>
      <c r="AL13" s="45">
        <v>0</v>
      </c>
      <c r="AM13" s="49">
        <v>0</v>
      </c>
      <c r="AN13" s="53"/>
    </row>
    <row r="14" spans="2:40" ht="15" customHeight="1">
      <c r="B14" s="129" t="s">
        <v>98</v>
      </c>
      <c r="C14" s="295">
        <v>26.417</v>
      </c>
      <c r="D14" s="295">
        <v>31.119143587069914</v>
      </c>
      <c r="E14" s="295">
        <v>33.29227760822243</v>
      </c>
      <c r="F14" s="295">
        <v>36.40959597041536</v>
      </c>
      <c r="G14" s="295">
        <v>43.11355818291153</v>
      </c>
      <c r="H14" s="45">
        <v>40.55816434418247</v>
      </c>
      <c r="I14" s="45">
        <v>44.652</v>
      </c>
      <c r="J14" s="45">
        <v>49.800352460090195</v>
      </c>
      <c r="K14" s="54">
        <f t="shared" si="1"/>
        <v>11.529948177215331</v>
      </c>
      <c r="L14" s="291">
        <v>928.3223681720104</v>
      </c>
      <c r="M14" s="291">
        <v>883.9029648683409</v>
      </c>
      <c r="N14" s="291">
        <v>971.5980704496275</v>
      </c>
      <c r="O14" s="291">
        <v>986.6208341373322</v>
      </c>
      <c r="P14" s="291">
        <v>1000.0658931531302</v>
      </c>
      <c r="Q14" s="46">
        <v>1067.4999379421622</v>
      </c>
      <c r="R14" s="46">
        <v>1058.1484368001434</v>
      </c>
      <c r="S14" s="46">
        <v>1055.2205704691116</v>
      </c>
      <c r="T14" s="46">
        <f t="shared" si="0"/>
        <v>-0.9156684857127062</v>
      </c>
      <c r="U14" s="53">
        <f t="shared" si="2"/>
        <v>-0.4566971276625067</v>
      </c>
      <c r="V14" s="192">
        <v>2.0897542329037835</v>
      </c>
      <c r="W14" s="299">
        <v>4.018</v>
      </c>
      <c r="X14" s="295">
        <v>3.4219893560681696</v>
      </c>
      <c r="Y14" s="295">
        <v>3.089881980469791</v>
      </c>
      <c r="Z14" s="295">
        <v>0.5047442456652975</v>
      </c>
      <c r="AA14" s="295">
        <v>3.5093325951766827</v>
      </c>
      <c r="AB14" s="45">
        <v>4.617096727874415</v>
      </c>
      <c r="AC14" s="45">
        <v>4.039000000000001</v>
      </c>
      <c r="AD14" s="49">
        <v>5.398428771704189</v>
      </c>
      <c r="AE14" s="49">
        <v>8789.528522856064</v>
      </c>
      <c r="AF14" s="299">
        <v>0</v>
      </c>
      <c r="AG14" s="295">
        <v>0</v>
      </c>
      <c r="AH14" s="295">
        <v>0</v>
      </c>
      <c r="AI14" s="295">
        <v>0</v>
      </c>
      <c r="AJ14" s="295">
        <v>0</v>
      </c>
      <c r="AK14" s="45">
        <v>0</v>
      </c>
      <c r="AL14" s="45">
        <v>0</v>
      </c>
      <c r="AM14" s="49">
        <v>0</v>
      </c>
      <c r="AN14" s="53"/>
    </row>
    <row r="15" spans="2:40" ht="15" customHeight="1">
      <c r="B15" s="180" t="s">
        <v>5</v>
      </c>
      <c r="C15" s="332">
        <v>1202.889718263752</v>
      </c>
      <c r="D15" s="294">
        <v>982.5520278404483</v>
      </c>
      <c r="E15" s="294">
        <v>948.2490658090601</v>
      </c>
      <c r="F15" s="294">
        <v>985.2209387721557</v>
      </c>
      <c r="G15" s="294">
        <v>965.1621388390156</v>
      </c>
      <c r="H15" s="181">
        <v>1050.3988650708957</v>
      </c>
      <c r="I15" s="181">
        <v>935.0044134456851</v>
      </c>
      <c r="J15" s="181">
        <v>970.1834323657977</v>
      </c>
      <c r="K15" s="244">
        <f t="shared" si="1"/>
        <v>3.7624441568645084</v>
      </c>
      <c r="L15" s="296">
        <v>3244.476629855621</v>
      </c>
      <c r="M15" s="296">
        <v>3445.761124613483</v>
      </c>
      <c r="N15" s="296">
        <v>3098.104641351277</v>
      </c>
      <c r="O15" s="296">
        <v>3025.497583907218</v>
      </c>
      <c r="P15" s="296">
        <v>3188.754028152511</v>
      </c>
      <c r="Q15" s="182">
        <v>2817.1994657152813</v>
      </c>
      <c r="R15" s="182">
        <v>2998.428280397575</v>
      </c>
      <c r="S15" s="182">
        <v>3048.6059251588235</v>
      </c>
      <c r="T15" s="182">
        <f>(R15/(Q15*100/99.96)-1)*100</f>
        <v>6.390369072586233</v>
      </c>
      <c r="U15" s="184">
        <f>(S15/(R15*100.18/100)-1)*100.18</f>
        <v>1.493464897902945</v>
      </c>
      <c r="V15" s="193">
        <v>54.726151889409415</v>
      </c>
      <c r="W15" s="305">
        <v>23.15579947414165</v>
      </c>
      <c r="X15" s="294">
        <v>33.57975729233213</v>
      </c>
      <c r="Y15" s="294">
        <v>25.576241302428418</v>
      </c>
      <c r="Z15" s="294">
        <v>3.048243666074393</v>
      </c>
      <c r="AA15" s="294">
        <v>37.93456399178485</v>
      </c>
      <c r="AB15" s="181">
        <v>34.893846063198005</v>
      </c>
      <c r="AC15" s="181">
        <v>36.369499825321235</v>
      </c>
      <c r="AD15" s="183">
        <v>75.40593474447843</v>
      </c>
      <c r="AE15" s="183">
        <v>2807.225770136389</v>
      </c>
      <c r="AF15" s="305">
        <v>13.4215003416422</v>
      </c>
      <c r="AG15" s="294">
        <v>15.805733416946982</v>
      </c>
      <c r="AH15" s="294">
        <v>19.958714356106842</v>
      </c>
      <c r="AI15" s="294">
        <v>35.3504641387019</v>
      </c>
      <c r="AJ15" s="294">
        <v>25.693012677760393</v>
      </c>
      <c r="AK15" s="181">
        <v>34.905904982370394</v>
      </c>
      <c r="AL15" s="181">
        <v>34.13384653290471</v>
      </c>
      <c r="AM15" s="183">
        <v>52.143668458852495</v>
      </c>
      <c r="AN15" s="182">
        <v>10836.930140592123</v>
      </c>
    </row>
    <row r="16" spans="2:40" ht="15" customHeight="1">
      <c r="B16" s="130" t="s">
        <v>6</v>
      </c>
      <c r="C16" s="295">
        <v>0</v>
      </c>
      <c r="D16" s="295">
        <v>0</v>
      </c>
      <c r="E16" s="295">
        <v>0</v>
      </c>
      <c r="F16" s="295">
        <v>0</v>
      </c>
      <c r="G16" s="295">
        <v>0</v>
      </c>
      <c r="H16" s="45">
        <v>0</v>
      </c>
      <c r="I16" s="45">
        <v>0</v>
      </c>
      <c r="J16" s="45">
        <v>0</v>
      </c>
      <c r="K16" s="52" t="s">
        <v>16</v>
      </c>
      <c r="L16" s="45" t="s">
        <v>16</v>
      </c>
      <c r="M16" s="45" t="s">
        <v>16</v>
      </c>
      <c r="N16" s="45" t="s">
        <v>16</v>
      </c>
      <c r="O16" s="45" t="s">
        <v>16</v>
      </c>
      <c r="P16" s="45" t="s">
        <v>16</v>
      </c>
      <c r="Q16" s="45" t="s">
        <v>16</v>
      </c>
      <c r="R16" s="45" t="s">
        <v>16</v>
      </c>
      <c r="S16" s="45" t="s">
        <v>16</v>
      </c>
      <c r="T16" s="46" t="s">
        <v>16</v>
      </c>
      <c r="U16" s="53" t="s">
        <v>16</v>
      </c>
      <c r="V16" s="192">
        <v>6.444404000243638</v>
      </c>
      <c r="W16" s="299">
        <v>0</v>
      </c>
      <c r="X16" s="295" t="s">
        <v>172</v>
      </c>
      <c r="Y16" s="295" t="s">
        <v>172</v>
      </c>
      <c r="Z16" s="295" t="s">
        <v>172</v>
      </c>
      <c r="AA16" s="295" t="s">
        <v>172</v>
      </c>
      <c r="AB16" s="45" t="s">
        <v>172</v>
      </c>
      <c r="AC16" s="45" t="s">
        <v>172</v>
      </c>
      <c r="AD16" s="49">
        <v>0</v>
      </c>
      <c r="AE16" s="222"/>
      <c r="AF16" s="299">
        <v>6.633</v>
      </c>
      <c r="AG16" s="295">
        <v>11.835</v>
      </c>
      <c r="AH16" s="295">
        <v>16.858</v>
      </c>
      <c r="AI16" s="295">
        <v>32.314</v>
      </c>
      <c r="AJ16" s="295">
        <v>25.693012677760393</v>
      </c>
      <c r="AK16" s="45">
        <v>31.767999999999997</v>
      </c>
      <c r="AL16" s="45">
        <v>29.758000000000003</v>
      </c>
      <c r="AM16" s="49">
        <v>48.935</v>
      </c>
      <c r="AN16" s="49">
        <v>8948.624747113518</v>
      </c>
    </row>
    <row r="17" spans="2:40" s="4" customFormat="1" ht="15" customHeight="1">
      <c r="B17" s="130" t="s">
        <v>111</v>
      </c>
      <c r="C17" s="307">
        <v>539.6734620832004</v>
      </c>
      <c r="D17" s="295">
        <v>333.97130174747093</v>
      </c>
      <c r="E17" s="295">
        <v>299.5571170929945</v>
      </c>
      <c r="F17" s="295">
        <v>264.3478363668288</v>
      </c>
      <c r="G17" s="295">
        <v>244.98315400447296</v>
      </c>
      <c r="H17" s="45">
        <v>286.18040305023504</v>
      </c>
      <c r="I17" s="45">
        <v>197.2887386484641</v>
      </c>
      <c r="J17" s="45">
        <v>191.04040845640606</v>
      </c>
      <c r="K17" s="54">
        <f t="shared" si="1"/>
        <v>-3.1670992652000907</v>
      </c>
      <c r="L17" s="295">
        <v>4591.93572651147</v>
      </c>
      <c r="M17" s="295">
        <v>6175.1433580400335</v>
      </c>
      <c r="N17" s="295">
        <v>5008.158745395481</v>
      </c>
      <c r="O17" s="295">
        <v>5901.216131813952</v>
      </c>
      <c r="P17" s="295">
        <v>6576.980233929625</v>
      </c>
      <c r="Q17" s="45">
        <v>5552.43808428661</v>
      </c>
      <c r="R17" s="45">
        <v>6340.915839187005</v>
      </c>
      <c r="S17" s="46">
        <v>7125.318502162112</v>
      </c>
      <c r="T17" s="46">
        <f>(R17/(Q17*100/99.96)-1)*100</f>
        <v>14.154887936327132</v>
      </c>
      <c r="U17" s="53">
        <f>(S17/(R17*100.18/100)-1)*100.18</f>
        <v>12.190494781329214</v>
      </c>
      <c r="V17" s="192">
        <v>20.12980799217285</v>
      </c>
      <c r="W17" s="308">
        <v>1.122533393389573</v>
      </c>
      <c r="X17" s="309">
        <v>0.806780917502783</v>
      </c>
      <c r="Y17" s="309">
        <v>0</v>
      </c>
      <c r="Z17" s="309">
        <v>0.014480173829162182</v>
      </c>
      <c r="AA17" s="309">
        <v>1.820397723878332</v>
      </c>
      <c r="AB17" s="310">
        <v>1.7622191619781409</v>
      </c>
      <c r="AC17" s="310">
        <v>1.1004805220900131</v>
      </c>
      <c r="AD17" s="311">
        <v>1.3393393250876935</v>
      </c>
      <c r="AE17" s="222" t="s">
        <v>17</v>
      </c>
      <c r="AF17" s="299">
        <v>0</v>
      </c>
      <c r="AG17" s="295">
        <v>0</v>
      </c>
      <c r="AH17" s="295">
        <v>0</v>
      </c>
      <c r="AI17" s="295">
        <v>0</v>
      </c>
      <c r="AJ17" s="295">
        <v>0</v>
      </c>
      <c r="AK17" s="45">
        <v>0</v>
      </c>
      <c r="AL17" s="45">
        <v>0</v>
      </c>
      <c r="AM17" s="49">
        <v>0</v>
      </c>
      <c r="AN17" s="53"/>
    </row>
    <row r="18" spans="2:40" ht="15" customHeight="1">
      <c r="B18" s="130" t="s">
        <v>107</v>
      </c>
      <c r="C18" s="295">
        <v>2.702289299087185</v>
      </c>
      <c r="D18" s="295">
        <v>3.257589983564049</v>
      </c>
      <c r="E18" s="295">
        <v>6.9964479208438215</v>
      </c>
      <c r="F18" s="295">
        <v>7.775434315477496</v>
      </c>
      <c r="G18" s="295">
        <v>11.58207105505165</v>
      </c>
      <c r="H18" s="45">
        <v>37.11492625489297</v>
      </c>
      <c r="I18" s="45">
        <v>50.90136696323309</v>
      </c>
      <c r="J18" s="45">
        <v>53.61235881017643</v>
      </c>
      <c r="K18" s="54">
        <f t="shared" si="1"/>
        <v>5.325970614701836</v>
      </c>
      <c r="L18" s="295">
        <v>6286.741239892183</v>
      </c>
      <c r="M18" s="295">
        <v>4175.58066502463</v>
      </c>
      <c r="N18" s="295">
        <v>4926.745086535641</v>
      </c>
      <c r="O18" s="295">
        <v>11795.334774183932</v>
      </c>
      <c r="P18" s="295">
        <v>2134.6848129908158</v>
      </c>
      <c r="Q18" s="45">
        <v>884.2019152001355</v>
      </c>
      <c r="R18" s="45">
        <v>886.8454744767105</v>
      </c>
      <c r="S18" s="46">
        <v>858.5049311629575</v>
      </c>
      <c r="T18" s="46">
        <f>(R18/(Q18*100/99.96)-1)*100</f>
        <v>0.25885728671670716</v>
      </c>
      <c r="U18" s="53">
        <f>(S18/(R18*100.18/100)-1)*100.18</f>
        <v>-3.3756574318063097</v>
      </c>
      <c r="V18" s="192">
        <v>2.3801121326124624</v>
      </c>
      <c r="W18" s="308">
        <v>0.1893787648955979</v>
      </c>
      <c r="X18" s="309">
        <v>0.09026573230319103</v>
      </c>
      <c r="Y18" s="309">
        <v>0.029759018730488536</v>
      </c>
      <c r="Z18" s="309">
        <v>0.07074288269488746</v>
      </c>
      <c r="AA18" s="309">
        <v>0.10637067786484279</v>
      </c>
      <c r="AB18" s="310">
        <v>0.03879134124547442</v>
      </c>
      <c r="AC18" s="310">
        <v>0.18424214483672105</v>
      </c>
      <c r="AD18" s="311">
        <v>0.26276902766040533</v>
      </c>
      <c r="AE18" s="222" t="s">
        <v>17</v>
      </c>
      <c r="AF18" s="308">
        <v>6.788500341642201</v>
      </c>
      <c r="AG18" s="309">
        <v>3.4982986030392262</v>
      </c>
      <c r="AH18" s="309">
        <v>2.896886547454108</v>
      </c>
      <c r="AI18" s="309">
        <v>3.0364641387018985</v>
      </c>
      <c r="AJ18" s="309">
        <v>5.49119354426913</v>
      </c>
      <c r="AK18" s="310">
        <v>3.137904982370404</v>
      </c>
      <c r="AL18" s="310">
        <v>4.375846532904706</v>
      </c>
      <c r="AM18" s="311">
        <v>3.208668458852493</v>
      </c>
      <c r="AN18" s="49">
        <v>29098.819578313254</v>
      </c>
    </row>
    <row r="19" spans="2:40" ht="15" customHeight="1">
      <c r="B19" s="130" t="s">
        <v>208</v>
      </c>
      <c r="C19" s="295">
        <v>660.4519668814645</v>
      </c>
      <c r="D19" s="295">
        <v>645.0462512367935</v>
      </c>
      <c r="E19" s="295">
        <v>640.7005447123069</v>
      </c>
      <c r="F19" s="295">
        <v>693.3321151274756</v>
      </c>
      <c r="G19" s="295">
        <v>706.9888071706429</v>
      </c>
      <c r="H19" s="45">
        <v>725.0924665376418</v>
      </c>
      <c r="I19" s="45">
        <v>686.0648075650072</v>
      </c>
      <c r="J19" s="45">
        <v>724.7756650992152</v>
      </c>
      <c r="K19" s="54">
        <f t="shared" si="1"/>
        <v>5.6424490962597496</v>
      </c>
      <c r="L19" s="295">
        <v>2078.0958885395426</v>
      </c>
      <c r="M19" s="295">
        <v>2107.733766646128</v>
      </c>
      <c r="N19" s="295">
        <v>2242.030057429134</v>
      </c>
      <c r="O19" s="295">
        <v>1880.9657442962944</v>
      </c>
      <c r="P19" s="295">
        <v>2023.6945508395318</v>
      </c>
      <c r="Q19" s="295">
        <v>1940.9243986992708</v>
      </c>
      <c r="R19" s="295">
        <v>2078.1747943329246</v>
      </c>
      <c r="S19" s="46">
        <v>2194.872294934199</v>
      </c>
      <c r="T19" s="46">
        <f>(R19/(Q19*100/99.96)-1)*100</f>
        <v>7.028564626594602</v>
      </c>
      <c r="U19" s="53">
        <f>(S19/(R19*100.18/100)-1)*100.18</f>
        <v>5.435384274677098</v>
      </c>
      <c r="V19" s="192">
        <v>25.681528218350888</v>
      </c>
      <c r="W19" s="299">
        <v>21.416887315856478</v>
      </c>
      <c r="X19" s="295">
        <v>30.1838246671313</v>
      </c>
      <c r="Y19" s="295">
        <v>23.21356532842436</v>
      </c>
      <c r="Z19" s="295">
        <v>0.19212616622406656</v>
      </c>
      <c r="AA19" s="295">
        <v>34.67884685216723</v>
      </c>
      <c r="AB19" s="45">
        <v>31.6529575919078</v>
      </c>
      <c r="AC19" s="45">
        <v>34.71692426564324</v>
      </c>
      <c r="AD19" s="49">
        <v>41.88546624451892</v>
      </c>
      <c r="AE19" s="49">
        <v>4534.483620701705</v>
      </c>
      <c r="AF19" s="299">
        <v>0</v>
      </c>
      <c r="AG19" s="295">
        <v>0</v>
      </c>
      <c r="AH19" s="295">
        <v>0</v>
      </c>
      <c r="AI19" s="295">
        <v>0</v>
      </c>
      <c r="AJ19" s="295">
        <v>0</v>
      </c>
      <c r="AK19" s="45">
        <v>0</v>
      </c>
      <c r="AL19" s="45">
        <v>0</v>
      </c>
      <c r="AM19" s="49">
        <v>0</v>
      </c>
      <c r="AN19" s="53" t="s">
        <v>16</v>
      </c>
    </row>
    <row r="20" spans="2:40" s="4" customFormat="1" ht="15" customHeight="1">
      <c r="B20" s="130" t="s">
        <v>2</v>
      </c>
      <c r="C20" s="295">
        <v>0.062</v>
      </c>
      <c r="D20" s="295">
        <v>0.2768848726199295</v>
      </c>
      <c r="E20" s="295">
        <v>0.9949560829150277</v>
      </c>
      <c r="F20" s="295">
        <v>15.956075006616073</v>
      </c>
      <c r="G20" s="295">
        <v>1.608106608848058</v>
      </c>
      <c r="H20" s="45">
        <v>2.011069228126064</v>
      </c>
      <c r="I20" s="45">
        <v>0.7495002689806979</v>
      </c>
      <c r="J20" s="46">
        <v>0.755</v>
      </c>
      <c r="K20" s="55">
        <f t="shared" si="1"/>
        <v>0.7337863970057867</v>
      </c>
      <c r="L20" s="295">
        <v>1977.6451612903227</v>
      </c>
      <c r="M20" s="295">
        <v>1221.5</v>
      </c>
      <c r="N20" s="295">
        <v>2392.5138888888887</v>
      </c>
      <c r="O20" s="295">
        <v>1293.13074204947</v>
      </c>
      <c r="P20" s="295">
        <v>1341.4083129584353</v>
      </c>
      <c r="Q20" s="45">
        <v>1577.6173570019723</v>
      </c>
      <c r="R20" s="45">
        <v>3769.8358895705524</v>
      </c>
      <c r="S20" s="46">
        <v>2034.5880794701986</v>
      </c>
      <c r="T20" s="46" t="s">
        <v>16</v>
      </c>
      <c r="U20" s="53" t="s">
        <v>16</v>
      </c>
      <c r="V20" s="192">
        <v>0.09029954602957552</v>
      </c>
      <c r="W20" s="308">
        <v>0.427</v>
      </c>
      <c r="X20" s="309">
        <v>2.4988859753948636</v>
      </c>
      <c r="Y20" s="309">
        <v>1.8966350330567712</v>
      </c>
      <c r="Z20" s="309">
        <v>2.79932332155477</v>
      </c>
      <c r="AA20" s="309">
        <v>1.3289487378744342</v>
      </c>
      <c r="AB20" s="310">
        <v>1.43987796806659</v>
      </c>
      <c r="AC20" s="310">
        <v>0.3678528927512628</v>
      </c>
      <c r="AD20" s="311">
        <v>0.475</v>
      </c>
      <c r="AE20" s="222" t="s">
        <v>17</v>
      </c>
      <c r="AF20" s="299">
        <v>0</v>
      </c>
      <c r="AG20" s="295">
        <v>0</v>
      </c>
      <c r="AH20" s="295">
        <v>0</v>
      </c>
      <c r="AI20" s="295">
        <v>0</v>
      </c>
      <c r="AJ20" s="295">
        <v>0</v>
      </c>
      <c r="AK20" s="45">
        <v>0</v>
      </c>
      <c r="AL20" s="45">
        <v>0</v>
      </c>
      <c r="AM20" s="49">
        <v>0</v>
      </c>
      <c r="AN20" s="222" t="s">
        <v>16</v>
      </c>
    </row>
    <row r="21" spans="2:40" ht="11.25">
      <c r="B21" s="144" t="s">
        <v>47</v>
      </c>
      <c r="C21" s="333">
        <f>C11+C6</f>
        <v>2136.162718263752</v>
      </c>
      <c r="D21" s="177">
        <f>D11+D6</f>
        <v>1980.1137577967602</v>
      </c>
      <c r="E21" s="177">
        <f>E11+E6</f>
        <v>1983.9114187968573</v>
      </c>
      <c r="F21" s="177">
        <v>2038.9502559453574</v>
      </c>
      <c r="G21" s="177">
        <f>G11+G6</f>
        <v>2070.1340404627445</v>
      </c>
      <c r="H21" s="177">
        <v>2195.155336239677</v>
      </c>
      <c r="I21" s="177">
        <v>2109.4742873112305</v>
      </c>
      <c r="J21" s="178">
        <v>2201.662201494148</v>
      </c>
      <c r="K21" s="240">
        <f t="shared" si="1"/>
        <v>4.370184303143221</v>
      </c>
      <c r="L21" s="178">
        <v>2486.3946627237056</v>
      </c>
      <c r="M21" s="178">
        <v>2504.033156861287</v>
      </c>
      <c r="N21" s="178">
        <v>2296.4305627377503</v>
      </c>
      <c r="O21" s="178">
        <v>2296.4957819589977</v>
      </c>
      <c r="P21" s="178">
        <v>2349.900937056645</v>
      </c>
      <c r="Q21" s="178">
        <v>2196.094902999783</v>
      </c>
      <c r="R21" s="178">
        <v>2232.8287745163434</v>
      </c>
      <c r="S21" s="178">
        <v>2251.7691903676505</v>
      </c>
      <c r="T21" s="178">
        <f>(R21/(Q21*100/99.96)-1)*100</f>
        <v>1.6320214558030566</v>
      </c>
      <c r="U21" s="238">
        <f>(S21/(R21*100.18/100)-1)*100.18</f>
        <v>0.6682699644270577</v>
      </c>
      <c r="V21" s="301">
        <f>V11+V6</f>
        <v>100</v>
      </c>
      <c r="W21" s="306">
        <v>43.96279947414165</v>
      </c>
      <c r="X21" s="177">
        <v>62.607569899690105</v>
      </c>
      <c r="Y21" s="177">
        <v>53.82569952430717</v>
      </c>
      <c r="Z21" s="177">
        <v>31.51055196942437</v>
      </c>
      <c r="AA21" s="177">
        <v>71.37928851420125</v>
      </c>
      <c r="AB21" s="177">
        <v>80.97779098237997</v>
      </c>
      <c r="AC21" s="177">
        <v>79.79429941419401</v>
      </c>
      <c r="AD21" s="179">
        <v>128.59088568030847</v>
      </c>
      <c r="AE21" s="179">
        <v>4245.3669158057355</v>
      </c>
      <c r="AF21" s="306">
        <v>13.433500341642201</v>
      </c>
      <c r="AG21" s="177">
        <v>15.986196006965224</v>
      </c>
      <c r="AH21" s="177">
        <v>23.034091390632398</v>
      </c>
      <c r="AI21" s="177">
        <v>36.86855447429198</v>
      </c>
      <c r="AJ21" s="177">
        <v>31.184858926580528</v>
      </c>
      <c r="AK21" s="177">
        <v>35.8753595975164</v>
      </c>
      <c r="AL21" s="177">
        <v>40.24291832870624</v>
      </c>
      <c r="AM21" s="179">
        <v>59.54260987764109</v>
      </c>
      <c r="AN21" s="179">
        <v>9846.432689832081</v>
      </c>
    </row>
    <row r="22" spans="2:31" ht="11.25">
      <c r="B22" s="24"/>
      <c r="C22" s="4"/>
      <c r="D22" s="4"/>
      <c r="E22" s="4"/>
      <c r="F22" s="4"/>
      <c r="G22" s="4"/>
      <c r="H22" s="4"/>
      <c r="I22" s="4"/>
      <c r="J22" s="4"/>
      <c r="K22" s="4"/>
      <c r="L22" s="57"/>
      <c r="M22" s="57"/>
      <c r="N22" s="57"/>
      <c r="O22" s="57"/>
      <c r="P22" s="57"/>
      <c r="Q22" s="57"/>
      <c r="R22" s="57"/>
      <c r="S22" s="57"/>
      <c r="U22" s="57"/>
      <c r="V22" s="57"/>
      <c r="W22" s="57"/>
      <c r="X22" s="57"/>
      <c r="Y22" s="57"/>
      <c r="Z22" s="57"/>
      <c r="AA22" s="57"/>
      <c r="AB22" s="57"/>
      <c r="AE22" s="44"/>
    </row>
    <row r="23" spans="2:31" ht="11.25">
      <c r="B23" s="26"/>
      <c r="C23" s="4"/>
      <c r="D23" s="4"/>
      <c r="E23" s="4"/>
      <c r="F23" s="4"/>
      <c r="G23" s="4"/>
      <c r="H23" s="4"/>
      <c r="I23" s="4"/>
      <c r="J23" s="4"/>
      <c r="K23" s="4"/>
      <c r="L23" s="57"/>
      <c r="M23" s="57"/>
      <c r="N23" s="57"/>
      <c r="O23" s="57"/>
      <c r="P23" s="57"/>
      <c r="Q23" s="57"/>
      <c r="R23" s="57"/>
      <c r="S23" s="57"/>
      <c r="U23" s="57"/>
      <c r="V23" s="57"/>
      <c r="W23" s="57"/>
      <c r="X23" s="57"/>
      <c r="Y23" s="57"/>
      <c r="Z23" s="57"/>
      <c r="AA23" s="57"/>
      <c r="AB23" s="57"/>
      <c r="AC23" s="57"/>
      <c r="AD23" s="57"/>
      <c r="AE23" s="44"/>
    </row>
    <row r="24" spans="2:31" ht="11.25">
      <c r="B24" s="26"/>
      <c r="C24" s="4"/>
      <c r="D24" s="4"/>
      <c r="E24" s="4"/>
      <c r="F24" s="4"/>
      <c r="G24" s="4"/>
      <c r="H24" s="4"/>
      <c r="I24" s="4"/>
      <c r="J24" s="4"/>
      <c r="K24" s="4"/>
      <c r="L24" s="57"/>
      <c r="M24" s="57"/>
      <c r="N24" s="57"/>
      <c r="O24" s="57"/>
      <c r="P24" s="57"/>
      <c r="Q24" s="57"/>
      <c r="R24" s="57"/>
      <c r="S24" s="57"/>
      <c r="U24" s="57"/>
      <c r="V24" s="57"/>
      <c r="W24" s="57"/>
      <c r="X24" s="57"/>
      <c r="Y24" s="57"/>
      <c r="Z24" s="57"/>
      <c r="AA24" s="57"/>
      <c r="AB24" s="57"/>
      <c r="AC24" s="57"/>
      <c r="AD24" s="57"/>
      <c r="AE24" s="44"/>
    </row>
    <row r="25" spans="2:31" ht="11.25">
      <c r="B25" s="26"/>
      <c r="C25" s="4"/>
      <c r="D25" s="4"/>
      <c r="E25" s="4"/>
      <c r="F25" s="4"/>
      <c r="G25" s="4"/>
      <c r="H25" s="4"/>
      <c r="I25" s="4"/>
      <c r="J25" s="4"/>
      <c r="K25" s="4"/>
      <c r="L25" s="57"/>
      <c r="M25" s="57"/>
      <c r="N25" s="57"/>
      <c r="O25" s="57"/>
      <c r="P25" s="57"/>
      <c r="Q25" s="57"/>
      <c r="R25" s="57"/>
      <c r="S25" s="57"/>
      <c r="U25" s="57"/>
      <c r="V25" s="57"/>
      <c r="W25" s="57"/>
      <c r="X25" s="57"/>
      <c r="Y25" s="57"/>
      <c r="Z25" s="57"/>
      <c r="AA25" s="57"/>
      <c r="AB25" s="57"/>
      <c r="AC25" s="57"/>
      <c r="AD25" s="57"/>
      <c r="AE25" s="44"/>
    </row>
    <row r="26" spans="2:31" ht="11.25">
      <c r="B26" s="24"/>
      <c r="C26" s="56"/>
      <c r="D26" s="56"/>
      <c r="E26" s="56"/>
      <c r="F26" s="56"/>
      <c r="G26" s="56"/>
      <c r="H26" s="56"/>
      <c r="I26" s="56"/>
      <c r="J26" s="56"/>
      <c r="K26" s="56"/>
      <c r="L26" s="57"/>
      <c r="M26" s="57"/>
      <c r="N26" s="57"/>
      <c r="O26" s="57"/>
      <c r="P26" s="57"/>
      <c r="Q26" s="57"/>
      <c r="R26" s="57"/>
      <c r="S26" s="57"/>
      <c r="U26" s="57"/>
      <c r="V26" s="57"/>
      <c r="W26" s="57"/>
      <c r="X26" s="57"/>
      <c r="Y26" s="57"/>
      <c r="Z26" s="57"/>
      <c r="AA26" s="57"/>
      <c r="AB26" s="57"/>
      <c r="AC26" s="57"/>
      <c r="AD26" s="57"/>
      <c r="AE26" s="44"/>
    </row>
    <row r="27" spans="2:31" ht="11.25">
      <c r="B27" s="29"/>
      <c r="C27" s="56"/>
      <c r="D27" s="56"/>
      <c r="E27" s="56"/>
      <c r="F27" s="56"/>
      <c r="G27" s="56"/>
      <c r="H27" s="56"/>
      <c r="I27" s="56"/>
      <c r="J27" s="56"/>
      <c r="K27" s="56"/>
      <c r="L27" s="57"/>
      <c r="M27" s="57"/>
      <c r="N27" s="57"/>
      <c r="O27" s="57"/>
      <c r="P27" s="57"/>
      <c r="Q27" s="57"/>
      <c r="R27" s="57"/>
      <c r="S27" s="57"/>
      <c r="U27" s="57"/>
      <c r="V27" s="57"/>
      <c r="W27" s="57"/>
      <c r="X27" s="57"/>
      <c r="Y27" s="57"/>
      <c r="Z27" s="57"/>
      <c r="AA27" s="57"/>
      <c r="AB27" s="57"/>
      <c r="AC27" s="57"/>
      <c r="AD27" s="57"/>
      <c r="AE27" s="44"/>
    </row>
    <row r="28" spans="4:26" ht="11.25">
      <c r="D28" s="16"/>
      <c r="E28" s="57"/>
      <c r="F28" s="57"/>
      <c r="G28" s="57"/>
      <c r="H28" s="57"/>
      <c r="I28" s="57"/>
      <c r="J28" s="57"/>
      <c r="K28" s="56"/>
      <c r="X28" s="4"/>
      <c r="Y28" s="118"/>
      <c r="Z28" s="118"/>
    </row>
    <row r="29" spans="4:24" ht="11.25">
      <c r="D29" s="16"/>
      <c r="E29" s="57"/>
      <c r="F29" s="57"/>
      <c r="G29" s="57"/>
      <c r="H29" s="57"/>
      <c r="I29" s="57"/>
      <c r="J29" s="57"/>
      <c r="K29" s="56"/>
      <c r="X29" s="4"/>
    </row>
    <row r="30" spans="4:24" ht="11.25">
      <c r="D30" s="16"/>
      <c r="K30" s="56"/>
      <c r="X30" s="4"/>
    </row>
    <row r="31" spans="4:24" ht="11.25">
      <c r="D31" s="16"/>
      <c r="K31" s="56"/>
      <c r="X31" s="4"/>
    </row>
  </sheetData>
  <sheetProtection/>
  <mergeCells count="8">
    <mergeCell ref="AN3:AN4"/>
    <mergeCell ref="B3:B4"/>
    <mergeCell ref="AE3:AE4"/>
    <mergeCell ref="C3:K4"/>
    <mergeCell ref="L3:U4"/>
    <mergeCell ref="V3:V4"/>
    <mergeCell ref="W3:AD4"/>
    <mergeCell ref="AF3:AM4"/>
  </mergeCells>
  <printOptions/>
  <pageMargins left="0.36" right="0.2" top="0.984251969" bottom="0.984251969" header="0.4921259845" footer="0.4921259845"/>
  <pageSetup fitToHeight="1" fitToWidth="1" horizontalDpi="600" verticalDpi="600" orientation="landscape" paperSize="9" scale="80" r:id="rId2"/>
  <ignoredErrors>
    <ignoredError sqref="X16:AC16" numberStoredAsText="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B1:G21"/>
  <sheetViews>
    <sheetView showGridLines="0" zoomScalePageLayoutView="0" workbookViewId="0" topLeftCell="A1">
      <selection activeCell="D41" sqref="D4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spans="2:6" ht="15" customHeight="1">
      <c r="B1" s="1" t="s">
        <v>216</v>
      </c>
      <c r="F1" s="1"/>
    </row>
    <row r="2" spans="2:6" ht="15" customHeight="1">
      <c r="B2" s="1"/>
      <c r="F2" s="1"/>
    </row>
    <row r="3" ht="15" customHeight="1">
      <c r="D3" s="31" t="s">
        <v>81</v>
      </c>
    </row>
    <row r="4" spans="2:4" s="3" customFormat="1" ht="15" customHeight="1">
      <c r="B4" s="212" t="s">
        <v>29</v>
      </c>
      <c r="C4" s="212" t="s">
        <v>30</v>
      </c>
      <c r="D4" s="212" t="s">
        <v>31</v>
      </c>
    </row>
    <row r="5" spans="2:7" ht="15" customHeight="1">
      <c r="B5" s="10" t="s">
        <v>19</v>
      </c>
      <c r="C5" s="230">
        <v>87.98129612040623</v>
      </c>
      <c r="D5" s="231">
        <v>11.711843355008403</v>
      </c>
      <c r="F5" s="229"/>
      <c r="G5" s="228"/>
    </row>
    <row r="6" spans="2:7" ht="15" customHeight="1">
      <c r="B6" s="10" t="s">
        <v>32</v>
      </c>
      <c r="C6" s="230">
        <v>93.30437531465502</v>
      </c>
      <c r="D6" s="231">
        <v>6.658627108920396</v>
      </c>
      <c r="F6" s="229"/>
      <c r="G6" s="228"/>
    </row>
    <row r="7" spans="2:7" ht="15" customHeight="1">
      <c r="B7" s="10" t="s">
        <v>33</v>
      </c>
      <c r="C7" s="230">
        <v>96.83024126173785</v>
      </c>
      <c r="D7" s="231">
        <v>3.169758738262151</v>
      </c>
      <c r="F7" s="229"/>
      <c r="G7" s="228"/>
    </row>
    <row r="8" spans="2:7" ht="15" customHeight="1">
      <c r="B8" s="11" t="s">
        <v>34</v>
      </c>
      <c r="C8" s="230">
        <v>72.00455388347825</v>
      </c>
      <c r="D8" s="231">
        <v>27.940262594023274</v>
      </c>
      <c r="F8" s="229"/>
      <c r="G8" s="228"/>
    </row>
    <row r="9" spans="2:7" ht="15" customHeight="1">
      <c r="B9" s="11" t="s">
        <v>27</v>
      </c>
      <c r="C9" s="230">
        <v>75.51016015154124</v>
      </c>
      <c r="D9" s="231">
        <v>24.4575512312726</v>
      </c>
      <c r="F9" s="229"/>
      <c r="G9" s="228"/>
    </row>
    <row r="10" spans="2:7" ht="15" customHeight="1">
      <c r="B10" s="11" t="s">
        <v>83</v>
      </c>
      <c r="C10" s="230">
        <v>70.25740428103963</v>
      </c>
      <c r="D10" s="231">
        <v>29.725713332916488</v>
      </c>
      <c r="F10" s="229"/>
      <c r="G10" s="228"/>
    </row>
    <row r="11" spans="2:7" ht="15" customHeight="1">
      <c r="B11" s="11" t="s">
        <v>84</v>
      </c>
      <c r="C11" s="230">
        <v>77.36847192808246</v>
      </c>
      <c r="D11" s="231">
        <v>22.615710431733703</v>
      </c>
      <c r="F11" s="229"/>
      <c r="G11" s="228"/>
    </row>
    <row r="12" spans="2:7" ht="15" customHeight="1">
      <c r="B12" s="11" t="s">
        <v>242</v>
      </c>
      <c r="C12" s="230">
        <v>82.82027682767314</v>
      </c>
      <c r="D12" s="231">
        <v>17.150895958449304</v>
      </c>
      <c r="F12" s="229"/>
      <c r="G12" s="228"/>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B2:K8"/>
  <sheetViews>
    <sheetView showGridLines="0" tabSelected="1" zoomScalePageLayoutView="0" workbookViewId="0" topLeftCell="A1">
      <selection activeCell="D24" sqref="D24"/>
    </sheetView>
  </sheetViews>
  <sheetFormatPr defaultColWidth="11.421875" defaultRowHeight="12.75"/>
  <cols>
    <col min="1" max="1" width="11.421875" style="318" customWidth="1"/>
    <col min="2" max="2" width="35.00390625" style="318" customWidth="1"/>
    <col min="3" max="10" width="9.421875" style="318" customWidth="1"/>
    <col min="11" max="16384" width="11.421875" style="318" customWidth="1"/>
  </cols>
  <sheetData>
    <row r="2" spans="2:11" ht="24" customHeight="1">
      <c r="B2" s="466" t="s">
        <v>259</v>
      </c>
      <c r="C2" s="466"/>
      <c r="D2" s="466"/>
      <c r="E2" s="466"/>
      <c r="F2" s="466"/>
      <c r="G2" s="466"/>
      <c r="H2" s="466"/>
      <c r="I2" s="466"/>
      <c r="J2" s="396"/>
      <c r="K2" s="396"/>
    </row>
    <row r="4" spans="2:9" ht="12.75">
      <c r="B4" s="397"/>
      <c r="C4" s="398">
        <v>2010</v>
      </c>
      <c r="D4" s="398">
        <v>2011</v>
      </c>
      <c r="E4" s="398">
        <v>2012</v>
      </c>
      <c r="F4" s="398">
        <v>2013</v>
      </c>
      <c r="G4" s="398">
        <v>2014</v>
      </c>
      <c r="H4" s="398">
        <v>2015</v>
      </c>
      <c r="I4" s="398">
        <v>2016</v>
      </c>
    </row>
    <row r="5" spans="2:9" ht="12.75">
      <c r="B5" s="399" t="s">
        <v>260</v>
      </c>
      <c r="C5" s="319">
        <v>5.109096246361988</v>
      </c>
      <c r="D5" s="319">
        <v>5.322647503877858</v>
      </c>
      <c r="E5" s="319">
        <v>5.40547385842902</v>
      </c>
      <c r="F5" s="319">
        <v>5.39702646416854</v>
      </c>
      <c r="G5" s="319">
        <v>5.522682235041705</v>
      </c>
      <c r="H5" s="319">
        <v>5.528681715636921</v>
      </c>
      <c r="I5" s="319">
        <v>5.579724394359424</v>
      </c>
    </row>
    <row r="6" spans="2:9" ht="12.75">
      <c r="B6" s="400" t="s">
        <v>261</v>
      </c>
      <c r="C6" s="320">
        <v>3.2148649022806364</v>
      </c>
      <c r="D6" s="320">
        <v>3.499778068276835</v>
      </c>
      <c r="E6" s="320">
        <v>3.6625001796169685</v>
      </c>
      <c r="F6" s="320">
        <v>4.259332016617283</v>
      </c>
      <c r="G6" s="320">
        <v>4.289150867783731</v>
      </c>
      <c r="H6" s="320">
        <v>4.639063057559636</v>
      </c>
      <c r="I6" s="320">
        <v>5.268601392608358</v>
      </c>
    </row>
    <row r="7" spans="2:9" ht="12.75">
      <c r="B7" s="401" t="s">
        <v>262</v>
      </c>
      <c r="C7" s="320">
        <v>7.547165231974885</v>
      </c>
      <c r="D7" s="320">
        <v>6.590206934589515</v>
      </c>
      <c r="E7" s="320">
        <v>6.691521770187737</v>
      </c>
      <c r="F7" s="320">
        <v>6.341420030375799</v>
      </c>
      <c r="G7" s="320">
        <v>6.5297279437670515</v>
      </c>
      <c r="H7" s="320">
        <v>5.499102363011313</v>
      </c>
      <c r="I7" s="320">
        <v>5.608308341514602</v>
      </c>
    </row>
    <row r="8" spans="2:9" ht="12.75">
      <c r="B8" s="402" t="s">
        <v>263</v>
      </c>
      <c r="C8" s="321">
        <v>12.180253154797533</v>
      </c>
      <c r="D8" s="321">
        <v>11.678522078140224</v>
      </c>
      <c r="E8" s="321">
        <v>11.929101069798495</v>
      </c>
      <c r="F8" s="321">
        <v>11.775376559431832</v>
      </c>
      <c r="G8" s="321">
        <v>12.090210382915474</v>
      </c>
      <c r="H8" s="321">
        <v>11.324307496857982</v>
      </c>
      <c r="I8" s="321">
        <v>11.638091534208968</v>
      </c>
    </row>
  </sheetData>
  <sheetProtection/>
  <mergeCells count="1">
    <mergeCell ref="B2:I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B1:BY33"/>
  <sheetViews>
    <sheetView showGridLines="0" zoomScalePageLayoutView="0" workbookViewId="0" topLeftCell="A1">
      <selection activeCell="B24" sqref="B24"/>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217</v>
      </c>
      <c r="G1" s="1"/>
    </row>
    <row r="2" spans="6:7" ht="15" customHeight="1">
      <c r="F2" s="36"/>
      <c r="G2" s="36" t="s">
        <v>81</v>
      </c>
    </row>
    <row r="3" spans="2:7" s="1" customFormat="1" ht="22.5">
      <c r="B3" s="326"/>
      <c r="C3" s="208" t="s">
        <v>28</v>
      </c>
      <c r="D3" s="208" t="s">
        <v>60</v>
      </c>
      <c r="E3" s="208" t="s">
        <v>61</v>
      </c>
      <c r="F3" s="208" t="s">
        <v>62</v>
      </c>
      <c r="G3" s="208" t="s">
        <v>44</v>
      </c>
    </row>
    <row r="4" spans="2:7" ht="15" customHeight="1">
      <c r="B4" s="37" t="s">
        <v>19</v>
      </c>
      <c r="C4" s="194">
        <v>21.634492105937948</v>
      </c>
      <c r="D4" s="194">
        <v>43.448477966225866</v>
      </c>
      <c r="E4" s="194">
        <v>24.68588592988754</v>
      </c>
      <c r="F4" s="194">
        <v>8.637679035862119</v>
      </c>
      <c r="G4" s="194">
        <v>1.5934649620865233</v>
      </c>
    </row>
    <row r="5" spans="2:7" ht="15" customHeight="1">
      <c r="B5" s="23" t="s">
        <v>32</v>
      </c>
      <c r="C5" s="195">
        <v>24.039058200934306</v>
      </c>
      <c r="D5" s="195">
        <v>29.57441079017925</v>
      </c>
      <c r="E5" s="195">
        <v>34.430693938719834</v>
      </c>
      <c r="F5" s="195">
        <v>11.370666541780333</v>
      </c>
      <c r="G5" s="195">
        <v>0.5851705283862734</v>
      </c>
    </row>
    <row r="6" spans="2:7" ht="15" customHeight="1">
      <c r="B6" s="21" t="s">
        <v>33</v>
      </c>
      <c r="C6" s="195">
        <v>15.033242778425576</v>
      </c>
      <c r="D6" s="195">
        <v>14.228401423855425</v>
      </c>
      <c r="E6" s="195">
        <v>31.66201585685146</v>
      </c>
      <c r="F6" s="195">
        <v>38.34964449763562</v>
      </c>
      <c r="G6" s="195">
        <v>0.7266954432319179</v>
      </c>
    </row>
    <row r="7" spans="2:7" ht="15" customHeight="1">
      <c r="B7" s="21" t="s">
        <v>34</v>
      </c>
      <c r="C7" s="195">
        <v>21.53251041446699</v>
      </c>
      <c r="D7" s="195">
        <v>25.847075310514295</v>
      </c>
      <c r="E7" s="195">
        <v>26.04624599258989</v>
      </c>
      <c r="F7" s="195">
        <v>21.690407172064273</v>
      </c>
      <c r="G7" s="195">
        <v>4.883761110364555</v>
      </c>
    </row>
    <row r="8" spans="2:7" ht="15" customHeight="1">
      <c r="B8" s="21" t="s">
        <v>46</v>
      </c>
      <c r="C8" s="195">
        <v>21.769403163689375</v>
      </c>
      <c r="D8" s="195">
        <v>41.234578646184644</v>
      </c>
      <c r="E8" s="195">
        <v>25.424835179181443</v>
      </c>
      <c r="F8" s="195">
        <v>10.4593224395657</v>
      </c>
      <c r="G8" s="195">
        <v>1.1118605713788376</v>
      </c>
    </row>
    <row r="9" spans="2:7" ht="15" customHeight="1">
      <c r="B9" s="21" t="s">
        <v>83</v>
      </c>
      <c r="C9" s="195">
        <v>24.166598349965344</v>
      </c>
      <c r="D9" s="195">
        <v>22.25571810790064</v>
      </c>
      <c r="E9" s="195">
        <v>22.09622966336014</v>
      </c>
      <c r="F9" s="195">
        <v>21.207677803531105</v>
      </c>
      <c r="G9" s="195">
        <v>10.273776075242774</v>
      </c>
    </row>
    <row r="10" spans="2:7" ht="15" customHeight="1">
      <c r="B10" s="21" t="s">
        <v>84</v>
      </c>
      <c r="C10" s="195">
        <v>39.345125289534636</v>
      </c>
      <c r="D10" s="195">
        <v>12.853232259423036</v>
      </c>
      <c r="E10" s="195">
        <v>14.15947216957956</v>
      </c>
      <c r="F10" s="195">
        <v>16.615427809363375</v>
      </c>
      <c r="G10" s="195">
        <v>17.02674247209939</v>
      </c>
    </row>
    <row r="11" spans="2:7" ht="15" customHeight="1">
      <c r="B11" s="22" t="s">
        <v>242</v>
      </c>
      <c r="C11" s="196">
        <v>23.239064134658495</v>
      </c>
      <c r="D11" s="196">
        <v>23.058959796741892</v>
      </c>
      <c r="E11" s="196">
        <v>26.937537363622777</v>
      </c>
      <c r="F11" s="196">
        <v>21.19597453669108</v>
      </c>
      <c r="G11" s="196">
        <v>5.5684641682857565</v>
      </c>
    </row>
    <row r="18" ht="11.25">
      <c r="B18" s="200"/>
    </row>
    <row r="19" spans="7:77" ht="11.25">
      <c r="G19" s="12"/>
      <c r="H19" s="4"/>
      <c r="I19" s="12"/>
      <c r="J19" s="12"/>
      <c r="K19" s="12"/>
      <c r="L19" s="12"/>
      <c r="Q19" s="43"/>
      <c r="R19" s="43"/>
      <c r="S19" s="43"/>
      <c r="T19" s="4"/>
      <c r="U19" s="4"/>
      <c r="V19" s="4"/>
      <c r="W19" s="26"/>
      <c r="X19" s="43"/>
      <c r="Y19" s="43"/>
      <c r="Z19" s="43"/>
      <c r="AA19" s="43"/>
      <c r="AB19" s="43"/>
      <c r="AC19" s="43"/>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7:77" ht="11.25">
      <c r="G20" s="12"/>
      <c r="H20" s="4"/>
      <c r="I20" s="12"/>
      <c r="J20" s="12"/>
      <c r="K20" s="12"/>
      <c r="L20" s="12"/>
      <c r="Q20" s="43"/>
      <c r="R20" s="43"/>
      <c r="S20" s="43"/>
      <c r="T20" s="4"/>
      <c r="U20" s="4"/>
      <c r="V20" s="4"/>
      <c r="W20" s="26"/>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row>
    <row r="21" spans="2:77" ht="11.25">
      <c r="B21" s="33"/>
      <c r="C21" s="467"/>
      <c r="D21" s="467"/>
      <c r="E21" s="467"/>
      <c r="F21" s="467"/>
      <c r="G21" s="12"/>
      <c r="H21" s="4"/>
      <c r="I21" s="12"/>
      <c r="J21" s="12"/>
      <c r="K21" s="12"/>
      <c r="L21" s="12"/>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row>
    <row r="22" spans="2:77" ht="11.25">
      <c r="B22" s="4"/>
      <c r="C22" s="467"/>
      <c r="D22" s="467"/>
      <c r="E22" s="467"/>
      <c r="F22" s="467"/>
      <c r="G22" s="12"/>
      <c r="H22" s="4"/>
      <c r="I22" s="12"/>
      <c r="J22" s="12"/>
      <c r="K22" s="12"/>
      <c r="L22" s="12"/>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2:12" ht="11.25">
      <c r="B23" s="24"/>
      <c r="C23" s="5"/>
      <c r="D23" s="5"/>
      <c r="E23" s="5"/>
      <c r="F23" s="5"/>
      <c r="G23" s="5"/>
      <c r="H23" s="4"/>
      <c r="I23" s="12"/>
      <c r="J23" s="12"/>
      <c r="K23" s="12"/>
      <c r="L23" s="12"/>
    </row>
    <row r="24" spans="2:12" ht="11.25">
      <c r="B24" s="24"/>
      <c r="C24" s="5"/>
      <c r="D24" s="5"/>
      <c r="E24" s="5"/>
      <c r="F24" s="5"/>
      <c r="G24" s="5"/>
      <c r="H24" s="4"/>
      <c r="I24" s="12"/>
      <c r="J24" s="12"/>
      <c r="K24" s="12"/>
      <c r="L24" s="12"/>
    </row>
    <row r="25" spans="2:10" ht="11.25">
      <c r="B25" s="24"/>
      <c r="C25" s="5"/>
      <c r="D25" s="5"/>
      <c r="E25" s="5"/>
      <c r="F25" s="5"/>
      <c r="G25" s="5"/>
      <c r="H25" s="4"/>
      <c r="I25" s="4"/>
      <c r="J25" s="4"/>
    </row>
    <row r="26" spans="2:10" ht="11.25">
      <c r="B26" s="24"/>
      <c r="C26" s="5"/>
      <c r="D26" s="5"/>
      <c r="E26" s="5"/>
      <c r="F26" s="5"/>
      <c r="G26" s="5"/>
      <c r="H26" s="4"/>
      <c r="I26" s="4"/>
      <c r="J26" s="4"/>
    </row>
    <row r="27" spans="2:7" ht="11.25">
      <c r="B27" s="24"/>
      <c r="C27" s="5"/>
      <c r="D27" s="5"/>
      <c r="E27" s="5"/>
      <c r="F27" s="5"/>
      <c r="G27" s="5"/>
    </row>
    <row r="28" spans="2:7" ht="11.25">
      <c r="B28" s="26"/>
      <c r="C28" s="5"/>
      <c r="D28" s="5"/>
      <c r="E28" s="5"/>
      <c r="F28" s="5"/>
      <c r="G28" s="5"/>
    </row>
    <row r="29" spans="2:7" ht="11.25">
      <c r="B29" s="24"/>
      <c r="C29" s="5"/>
      <c r="D29" s="5"/>
      <c r="E29" s="5"/>
      <c r="F29" s="5"/>
      <c r="G29" s="5"/>
    </row>
    <row r="30" spans="2:7" ht="11.25">
      <c r="B30" s="24"/>
      <c r="C30" s="5"/>
      <c r="D30" s="5"/>
      <c r="E30" s="5"/>
      <c r="F30" s="5"/>
      <c r="G30" s="5"/>
    </row>
    <row r="31" spans="2:7" ht="11.25">
      <c r="B31" s="24"/>
      <c r="C31" s="5"/>
      <c r="D31" s="5"/>
      <c r="E31" s="5"/>
      <c r="F31" s="5"/>
      <c r="G31" s="5"/>
    </row>
    <row r="32" spans="2:7" ht="11.25">
      <c r="B32" s="24"/>
      <c r="C32" s="5"/>
      <c r="D32" s="5"/>
      <c r="E32" s="5"/>
      <c r="F32" s="5"/>
      <c r="G32" s="5"/>
    </row>
    <row r="33" spans="2:7" ht="11.25">
      <c r="B33" s="4"/>
      <c r="C33" s="5"/>
      <c r="D33" s="5"/>
      <c r="E33" s="5"/>
      <c r="F33" s="5"/>
      <c r="G33" s="5"/>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B1:K56"/>
  <sheetViews>
    <sheetView showGridLines="0" zoomScalePageLayoutView="0" workbookViewId="0" topLeftCell="A1">
      <selection activeCell="C28" sqref="C28"/>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215</v>
      </c>
    </row>
    <row r="2" spans="2:7" ht="15" customHeight="1">
      <c r="B2" s="4"/>
      <c r="G2" s="31" t="s">
        <v>81</v>
      </c>
    </row>
    <row r="3" spans="2:7" s="3" customFormat="1" ht="15" customHeight="1">
      <c r="B3" s="327"/>
      <c r="C3" s="212" t="s">
        <v>35</v>
      </c>
      <c r="D3" s="212" t="s">
        <v>36</v>
      </c>
      <c r="E3" s="212" t="s">
        <v>37</v>
      </c>
      <c r="F3" s="212" t="s">
        <v>38</v>
      </c>
      <c r="G3" s="212" t="s">
        <v>39</v>
      </c>
    </row>
    <row r="4" spans="2:7" s="3" customFormat="1" ht="22.5">
      <c r="B4" s="216" t="s">
        <v>40</v>
      </c>
      <c r="C4" s="349">
        <v>3.7473736787954097</v>
      </c>
      <c r="D4" s="349">
        <v>14.904443691270375</v>
      </c>
      <c r="E4" s="349">
        <v>23.75708602723013</v>
      </c>
      <c r="F4" s="349">
        <v>31.748442348016003</v>
      </c>
      <c r="G4" s="349">
        <v>25.842654254688075</v>
      </c>
    </row>
    <row r="5" spans="2:7" s="3" customFormat="1" ht="15" customHeight="1">
      <c r="B5" s="217" t="s">
        <v>45</v>
      </c>
      <c r="C5" s="218">
        <v>2.4755363260552397</v>
      </c>
      <c r="D5" s="218">
        <v>13.011281097380243</v>
      </c>
      <c r="E5" s="218">
        <v>24.6617294191455</v>
      </c>
      <c r="F5" s="218">
        <v>35.990586342655874</v>
      </c>
      <c r="G5" s="218">
        <v>23.860866814763146</v>
      </c>
    </row>
    <row r="6" spans="2:7" s="3" customFormat="1" ht="15" customHeight="1">
      <c r="B6" s="9"/>
      <c r="C6" s="9"/>
      <c r="D6" s="9"/>
      <c r="E6" s="9"/>
      <c r="F6" s="9"/>
      <c r="G6" s="9"/>
    </row>
    <row r="7" spans="2:7" ht="15" customHeight="1">
      <c r="B7" s="11" t="s">
        <v>19</v>
      </c>
      <c r="C7" s="189">
        <v>3.9141643368069428</v>
      </c>
      <c r="D7" s="189">
        <v>36.69438292001016</v>
      </c>
      <c r="E7" s="189">
        <v>43.80015249990923</v>
      </c>
      <c r="F7" s="189">
        <v>14.509277077811264</v>
      </c>
      <c r="G7" s="189">
        <v>1.0820231654624015</v>
      </c>
    </row>
    <row r="8" spans="2:7" ht="15" customHeight="1">
      <c r="B8" s="11" t="s">
        <v>32</v>
      </c>
      <c r="C8" s="189">
        <v>3.2906125402613617</v>
      </c>
      <c r="D8" s="189">
        <v>16.35551314613278</v>
      </c>
      <c r="E8" s="189">
        <v>29.596002951317452</v>
      </c>
      <c r="F8" s="189">
        <v>32.78605076833577</v>
      </c>
      <c r="G8" s="189">
        <v>17.971820593952636</v>
      </c>
    </row>
    <row r="9" spans="2:7" ht="15" customHeight="1">
      <c r="B9" s="11" t="s">
        <v>33</v>
      </c>
      <c r="C9" s="189">
        <v>3.559119299089334</v>
      </c>
      <c r="D9" s="189">
        <v>1.662258229596335</v>
      </c>
      <c r="E9" s="189">
        <v>1.5743977705023153</v>
      </c>
      <c r="F9" s="189">
        <v>45.9269740857888</v>
      </c>
      <c r="G9" s="189">
        <v>47.27725061502321</v>
      </c>
    </row>
    <row r="10" spans="2:7" ht="15" customHeight="1">
      <c r="B10" s="11" t="s">
        <v>34</v>
      </c>
      <c r="C10" s="189">
        <v>2.772658697922711</v>
      </c>
      <c r="D10" s="189">
        <v>17.30254148775676</v>
      </c>
      <c r="E10" s="189">
        <v>36.52872229314146</v>
      </c>
      <c r="F10" s="189">
        <v>31.500522223511663</v>
      </c>
      <c r="G10" s="189">
        <v>11.895555297667402</v>
      </c>
    </row>
    <row r="11" spans="2:7" ht="15" customHeight="1">
      <c r="B11" s="11" t="s">
        <v>27</v>
      </c>
      <c r="C11" s="189">
        <v>1.3738452593725101</v>
      </c>
      <c r="D11" s="189">
        <v>16.5162901871272</v>
      </c>
      <c r="E11" s="189">
        <v>36.74067055707487</v>
      </c>
      <c r="F11" s="189">
        <v>37.74198410818493</v>
      </c>
      <c r="G11" s="189">
        <v>7.627209888240488</v>
      </c>
    </row>
    <row r="12" spans="2:7" ht="15" customHeight="1">
      <c r="B12" s="11" t="s">
        <v>83</v>
      </c>
      <c r="C12" s="189">
        <v>1.405712882632182</v>
      </c>
      <c r="D12" s="189">
        <v>13.863766573907348</v>
      </c>
      <c r="E12" s="189">
        <v>27.821827085720525</v>
      </c>
      <c r="F12" s="189">
        <v>36.89945162874447</v>
      </c>
      <c r="G12" s="189">
        <v>20.00924182899547</v>
      </c>
    </row>
    <row r="13" spans="2:7" ht="15" customHeight="1">
      <c r="B13" s="11" t="s">
        <v>84</v>
      </c>
      <c r="C13" s="189">
        <v>0.8529033765626826</v>
      </c>
      <c r="D13" s="189">
        <v>9.962681181831302</v>
      </c>
      <c r="E13" s="189">
        <v>19.22709497398679</v>
      </c>
      <c r="F13" s="189">
        <v>32.74777839632173</v>
      </c>
      <c r="G13" s="189">
        <v>37.2095420712975</v>
      </c>
    </row>
    <row r="14" ht="11.25">
      <c r="B14" s="4"/>
    </row>
    <row r="15" ht="11.25">
      <c r="B15" s="4"/>
    </row>
    <row r="16" ht="11.25">
      <c r="B16" s="4"/>
    </row>
    <row r="17" ht="11.25">
      <c r="B17" s="4"/>
    </row>
    <row r="18" ht="11.25">
      <c r="B18" s="4"/>
    </row>
    <row r="23" spans="10:11" ht="11.25">
      <c r="J23" s="35"/>
      <c r="K23" s="35"/>
    </row>
    <row r="24" ht="11.25">
      <c r="B24" s="14"/>
    </row>
    <row r="25" ht="11.25">
      <c r="B25" s="14"/>
    </row>
    <row r="26" ht="11.25">
      <c r="B26" s="14"/>
    </row>
    <row r="27" ht="11.25">
      <c r="B27" s="14"/>
    </row>
    <row r="28" ht="11.25">
      <c r="B28" s="14"/>
    </row>
    <row r="31" spans="8:9" ht="11.25">
      <c r="H31" s="15"/>
      <c r="I31" s="4"/>
    </row>
    <row r="32" spans="8:9" ht="11.25">
      <c r="H32" s="34"/>
      <c r="I32" s="34"/>
    </row>
    <row r="33" spans="8:9" ht="11.25">
      <c r="H33" s="34"/>
      <c r="I33" s="34"/>
    </row>
    <row r="34" spans="8:9" ht="11.25">
      <c r="H34" s="34"/>
      <c r="I34" s="34"/>
    </row>
    <row r="35" spans="8:9" ht="11.25">
      <c r="H35" s="34"/>
      <c r="I35" s="34"/>
    </row>
    <row r="36" spans="8:9" ht="11.25">
      <c r="H36" s="34"/>
      <c r="I36" s="34"/>
    </row>
    <row r="37" ht="11.25">
      <c r="H37" s="34"/>
    </row>
    <row r="38" ht="11.25">
      <c r="H38" s="34"/>
    </row>
    <row r="39" ht="9" customHeight="1">
      <c r="H39" s="34"/>
    </row>
    <row r="41" spans="2:7" ht="11.25">
      <c r="B41" s="4"/>
      <c r="C41" s="12"/>
      <c r="D41" s="12"/>
      <c r="E41" s="12"/>
      <c r="F41" s="12"/>
      <c r="G41" s="12"/>
    </row>
    <row r="42" spans="2:7" ht="11.25">
      <c r="B42" s="32"/>
      <c r="C42" s="4"/>
      <c r="D42" s="4"/>
      <c r="E42" s="4"/>
      <c r="F42" s="4"/>
      <c r="G42" s="4"/>
    </row>
    <row r="43" spans="2:8" ht="11.25">
      <c r="B43" s="4"/>
      <c r="C43" s="4"/>
      <c r="D43" s="4"/>
      <c r="E43" s="4"/>
      <c r="F43" s="4"/>
      <c r="G43" s="4"/>
      <c r="H43" s="4"/>
    </row>
    <row r="44" spans="2:8" ht="11.25">
      <c r="B44" s="4"/>
      <c r="C44" s="4"/>
      <c r="D44" s="4"/>
      <c r="E44" s="4"/>
      <c r="F44" s="4"/>
      <c r="G44" s="4"/>
      <c r="H44" s="4"/>
    </row>
    <row r="45" spans="2:8" ht="11.25">
      <c r="B45" s="4"/>
      <c r="C45" s="4"/>
      <c r="D45" s="4"/>
      <c r="E45" s="4"/>
      <c r="F45" s="4"/>
      <c r="G45" s="4"/>
      <c r="H45" s="4"/>
    </row>
    <row r="46" spans="2:8" ht="11.25">
      <c r="B46" s="33"/>
      <c r="C46" s="4"/>
      <c r="D46" s="4"/>
      <c r="E46" s="4"/>
      <c r="F46" s="4"/>
      <c r="G46" s="4"/>
      <c r="H46" s="4"/>
    </row>
    <row r="47" spans="2:9" ht="11.25">
      <c r="B47" s="4"/>
      <c r="C47" s="5"/>
      <c r="D47" s="5"/>
      <c r="E47" s="5"/>
      <c r="F47" s="5"/>
      <c r="G47" s="5"/>
      <c r="H47" s="5"/>
      <c r="I47" s="28"/>
    </row>
    <row r="48" spans="2:9" ht="11.25">
      <c r="B48" s="4"/>
      <c r="C48" s="5"/>
      <c r="D48" s="5"/>
      <c r="E48" s="5"/>
      <c r="F48" s="5"/>
      <c r="G48" s="5"/>
      <c r="H48" s="5"/>
      <c r="I48" s="28"/>
    </row>
    <row r="49" spans="2:9" ht="11.25">
      <c r="B49" s="4"/>
      <c r="C49" s="5"/>
      <c r="D49" s="5"/>
      <c r="E49" s="5"/>
      <c r="F49" s="5"/>
      <c r="G49" s="5"/>
      <c r="H49" s="5"/>
      <c r="I49" s="28"/>
    </row>
    <row r="50" spans="2:9" ht="11.25">
      <c r="B50" s="4"/>
      <c r="C50" s="5"/>
      <c r="D50" s="5"/>
      <c r="E50" s="5"/>
      <c r="F50" s="5"/>
      <c r="G50" s="5"/>
      <c r="H50" s="5"/>
      <c r="I50" s="28"/>
    </row>
    <row r="51" spans="2:9" ht="11.25">
      <c r="B51" s="4"/>
      <c r="C51" s="5"/>
      <c r="D51" s="5"/>
      <c r="E51" s="5"/>
      <c r="F51" s="5"/>
      <c r="G51" s="5"/>
      <c r="H51" s="5"/>
      <c r="I51" s="28"/>
    </row>
    <row r="52" spans="2:9" ht="11.25">
      <c r="B52" s="4"/>
      <c r="C52" s="5"/>
      <c r="D52" s="5"/>
      <c r="E52" s="5"/>
      <c r="F52" s="5"/>
      <c r="G52" s="5"/>
      <c r="H52" s="5"/>
      <c r="I52" s="28"/>
    </row>
    <row r="53" spans="2:9" ht="11.25">
      <c r="B53" s="4"/>
      <c r="C53" s="5"/>
      <c r="D53" s="5"/>
      <c r="E53" s="5"/>
      <c r="F53" s="5"/>
      <c r="G53" s="5"/>
      <c r="H53" s="5"/>
      <c r="I53" s="28"/>
    </row>
    <row r="54" spans="2:9" ht="11.25">
      <c r="B54" s="33"/>
      <c r="C54" s="5"/>
      <c r="D54" s="5"/>
      <c r="E54" s="5"/>
      <c r="F54" s="5"/>
      <c r="G54" s="5"/>
      <c r="H54" s="5"/>
      <c r="I54" s="28"/>
    </row>
    <row r="55" spans="2:8" ht="11.25">
      <c r="B55" s="4"/>
      <c r="C55" s="4"/>
      <c r="D55" s="4"/>
      <c r="E55" s="4"/>
      <c r="F55" s="4"/>
      <c r="G55" s="4"/>
      <c r="H55" s="5"/>
    </row>
    <row r="56" ht="11.25">
      <c r="H56"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rgb="FF00B050"/>
  </sheetPr>
  <dimension ref="B1:H50"/>
  <sheetViews>
    <sheetView showGridLines="0" zoomScalePageLayoutView="0" workbookViewId="0" topLeftCell="A1">
      <selection activeCell="A1" sqref="A1"/>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214</v>
      </c>
    </row>
    <row r="2" ht="15" customHeight="1">
      <c r="B2" s="1"/>
    </row>
    <row r="3" ht="15" customHeight="1">
      <c r="D3" s="31" t="s">
        <v>81</v>
      </c>
    </row>
    <row r="4" spans="2:4" s="3" customFormat="1" ht="15" customHeight="1">
      <c r="B4" s="328"/>
      <c r="C4" s="219" t="s">
        <v>25</v>
      </c>
      <c r="D4" s="219" t="s">
        <v>26</v>
      </c>
    </row>
    <row r="5" spans="2:4" ht="15" customHeight="1">
      <c r="B5" s="11" t="s">
        <v>19</v>
      </c>
      <c r="C5" s="189">
        <v>55.42645510330053</v>
      </c>
      <c r="D5" s="189">
        <v>44.57354489669947</v>
      </c>
    </row>
    <row r="6" spans="2:4" ht="15" customHeight="1">
      <c r="B6" s="11" t="s">
        <v>32</v>
      </c>
      <c r="C6" s="189">
        <v>32.26797485101451</v>
      </c>
      <c r="D6" s="189">
        <v>67.7320251489855</v>
      </c>
    </row>
    <row r="7" spans="2:4" ht="15" customHeight="1">
      <c r="B7" s="11" t="s">
        <v>33</v>
      </c>
      <c r="C7" s="189">
        <v>92.80099143591735</v>
      </c>
      <c r="D7" s="189">
        <v>7.199008564082645</v>
      </c>
    </row>
    <row r="8" spans="2:4" ht="15" customHeight="1">
      <c r="B8" s="11" t="s">
        <v>34</v>
      </c>
      <c r="C8" s="189">
        <v>65.51706512395158</v>
      </c>
      <c r="D8" s="189">
        <v>34.48293487604842</v>
      </c>
    </row>
    <row r="9" spans="2:4" ht="15" customHeight="1">
      <c r="B9" s="11" t="s">
        <v>41</v>
      </c>
      <c r="C9" s="189">
        <v>66.08454101078834</v>
      </c>
      <c r="D9" s="189">
        <v>33.91545898921166</v>
      </c>
    </row>
    <row r="10" spans="2:4" ht="15" customHeight="1">
      <c r="B10" s="11" t="s">
        <v>83</v>
      </c>
      <c r="C10" s="189">
        <v>61.39919786643385</v>
      </c>
      <c r="D10" s="189">
        <v>38.600802133566155</v>
      </c>
    </row>
    <row r="11" spans="2:4" ht="15" customHeight="1">
      <c r="B11" s="11" t="s">
        <v>84</v>
      </c>
      <c r="C11" s="189">
        <v>54.81680538278088</v>
      </c>
      <c r="D11" s="189">
        <v>45.18319461721912</v>
      </c>
    </row>
    <row r="12" spans="2:4" ht="15" customHeight="1">
      <c r="B12" s="209" t="s">
        <v>42</v>
      </c>
      <c r="C12" s="213">
        <v>60.11683699518492</v>
      </c>
      <c r="D12" s="213">
        <v>39.88316300481508</v>
      </c>
    </row>
    <row r="21" spans="3:4" ht="11.25">
      <c r="C21" s="27"/>
      <c r="D21" s="27"/>
    </row>
    <row r="22" spans="2:4" ht="11.25">
      <c r="B22" s="32"/>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33"/>
      <c r="C41" s="4"/>
      <c r="D41" s="4"/>
      <c r="E41" s="4"/>
      <c r="G41" s="34"/>
      <c r="H41" s="34"/>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U57"/>
  <sheetViews>
    <sheetView showGridLines="0" zoomScaleSheetLayoutView="85" zoomScalePageLayoutView="0" workbookViewId="0" topLeftCell="A1">
      <selection activeCell="B34" sqref="B34"/>
    </sheetView>
  </sheetViews>
  <sheetFormatPr defaultColWidth="11.421875" defaultRowHeight="12.75"/>
  <cols>
    <col min="1" max="1" width="3.7109375" style="2" customWidth="1"/>
    <col min="2" max="2" width="53.8515625" style="2" bestFit="1" customWidth="1"/>
    <col min="3" max="3" width="7.421875" style="2" customWidth="1"/>
    <col min="4" max="14" width="6.7109375" style="2" customWidth="1"/>
    <col min="15" max="15" width="9.7109375" style="2" customWidth="1"/>
    <col min="16" max="21" width="6.28125" style="2" customWidth="1"/>
    <col min="22" max="25" width="9.28125" style="2" customWidth="1"/>
    <col min="26" max="16384" width="11.421875" style="2" customWidth="1"/>
  </cols>
  <sheetData>
    <row r="1" spans="2:15" ht="15" customHeight="1">
      <c r="B1" s="1" t="s">
        <v>3</v>
      </c>
      <c r="O1" s="44"/>
    </row>
    <row r="2" ht="15" customHeight="1">
      <c r="O2" s="44"/>
    </row>
    <row r="3" spans="2:21" s="1" customFormat="1" ht="60" customHeight="1">
      <c r="B3" s="407"/>
      <c r="C3" s="409" t="s">
        <v>82</v>
      </c>
      <c r="D3" s="410"/>
      <c r="E3" s="410"/>
      <c r="F3" s="410"/>
      <c r="G3" s="410"/>
      <c r="H3" s="410"/>
      <c r="I3" s="410"/>
      <c r="J3" s="410"/>
      <c r="K3" s="410"/>
      <c r="L3" s="410"/>
      <c r="M3" s="410"/>
      <c r="N3" s="411"/>
      <c r="O3" s="146" t="s">
        <v>94</v>
      </c>
      <c r="P3" s="403" t="s">
        <v>122</v>
      </c>
      <c r="Q3" s="404"/>
      <c r="R3" s="405"/>
      <c r="S3" s="403" t="s">
        <v>121</v>
      </c>
      <c r="T3" s="404"/>
      <c r="U3" s="405"/>
    </row>
    <row r="4" spans="2:21" ht="25.5" customHeight="1">
      <c r="B4" s="408"/>
      <c r="C4" s="146">
        <v>2005</v>
      </c>
      <c r="D4" s="146">
        <v>2006</v>
      </c>
      <c r="E4" s="146">
        <v>2007</v>
      </c>
      <c r="F4" s="146">
        <v>2008</v>
      </c>
      <c r="G4" s="146">
        <v>2009</v>
      </c>
      <c r="H4" s="146">
        <v>2010</v>
      </c>
      <c r="I4" s="146">
        <v>2011</v>
      </c>
      <c r="J4" s="186">
        <v>2012</v>
      </c>
      <c r="K4" s="146">
        <v>2013</v>
      </c>
      <c r="L4" s="232">
        <v>2014</v>
      </c>
      <c r="M4" s="220">
        <v>2015</v>
      </c>
      <c r="N4" s="334">
        <v>2016</v>
      </c>
      <c r="O4" s="146">
        <v>2016</v>
      </c>
      <c r="P4" s="220" t="s">
        <v>129</v>
      </c>
      <c r="Q4" s="232" t="s">
        <v>132</v>
      </c>
      <c r="R4" s="334" t="s">
        <v>196</v>
      </c>
      <c r="S4" s="220" t="s">
        <v>129</v>
      </c>
      <c r="T4" s="232" t="s">
        <v>132</v>
      </c>
      <c r="U4" s="334" t="s">
        <v>196</v>
      </c>
    </row>
    <row r="5" spans="2:21" ht="22.5" customHeight="1">
      <c r="B5" s="144" t="s">
        <v>68</v>
      </c>
      <c r="C5" s="145">
        <f aca="true" t="shared" si="0" ref="C5:K5">SUM(C6:C9)</f>
        <v>1659.4552640000002</v>
      </c>
      <c r="D5" s="145">
        <f t="shared" si="0"/>
        <v>1980.2166900000002</v>
      </c>
      <c r="E5" s="145">
        <f t="shared" si="0"/>
        <v>2034.225090600067</v>
      </c>
      <c r="F5" s="145">
        <f t="shared" si="0"/>
        <v>2001.341155</v>
      </c>
      <c r="G5" s="145">
        <f t="shared" si="0"/>
        <v>2004.27511596</v>
      </c>
      <c r="H5" s="145">
        <f t="shared" si="0"/>
        <v>2018.883333</v>
      </c>
      <c r="I5" s="145">
        <f>SUM(I6:I9)</f>
        <v>2017.8437299999998</v>
      </c>
      <c r="J5" s="145">
        <f>SUM(J6:J9)</f>
        <v>2151.145324</v>
      </c>
      <c r="K5" s="145">
        <f t="shared" si="0"/>
        <v>2441.26903</v>
      </c>
      <c r="L5" s="145">
        <f>SUM(L6:L9)</f>
        <v>2694.3552360000003</v>
      </c>
      <c r="M5" s="145">
        <f>SUM(M6:M9)</f>
        <v>2814.2340160000003</v>
      </c>
      <c r="N5" s="145">
        <f>SUM(N6:N9)</f>
        <v>2977.171962</v>
      </c>
      <c r="O5" s="143">
        <f aca="true" t="shared" si="1" ref="O5:O20">N5/N$20*100</f>
        <v>21.829217362960232</v>
      </c>
      <c r="P5" s="142">
        <f aca="true" t="shared" si="2" ref="P5:P20">(L5/K5-1)*100</f>
        <v>10.366993677874191</v>
      </c>
      <c r="Q5" s="142">
        <f aca="true" t="shared" si="3" ref="Q5:Q20">(M5/L5-1)*100</f>
        <v>4.449256668098833</v>
      </c>
      <c r="R5" s="142">
        <f aca="true" t="shared" si="4" ref="R5:R20">(N5/M5-1)*100</f>
        <v>5.7897795660785345</v>
      </c>
      <c r="S5" s="142">
        <f aca="true" t="shared" si="5" ref="S5:S20">(L5/(K5*99.96/99.46)-1)*100</f>
        <v>9.81493788716854</v>
      </c>
      <c r="T5" s="142">
        <f aca="true" t="shared" si="6" ref="T5:T20">(M5/(L5*100/99.96)-1)*100</f>
        <v>4.4074769654316</v>
      </c>
      <c r="U5" s="142">
        <f aca="true" t="shared" si="7" ref="U5:U20">(N5/(M5*100.18/100)-1)*100</f>
        <v>5.599700105887928</v>
      </c>
    </row>
    <row r="6" spans="2:21" ht="15" customHeight="1">
      <c r="B6" s="128" t="s">
        <v>76</v>
      </c>
      <c r="C6" s="116">
        <v>853.209903</v>
      </c>
      <c r="D6" s="116">
        <v>993.653093</v>
      </c>
      <c r="E6" s="116">
        <v>1055.634839</v>
      </c>
      <c r="F6" s="116">
        <v>1039</v>
      </c>
      <c r="G6" s="116">
        <v>1061.848816</v>
      </c>
      <c r="H6" s="116">
        <v>1096.872022</v>
      </c>
      <c r="I6" s="116">
        <v>1147.142543</v>
      </c>
      <c r="J6" s="116">
        <v>1294.472322</v>
      </c>
      <c r="K6" s="116">
        <v>1549.448194</v>
      </c>
      <c r="L6" s="116">
        <v>1831.396558</v>
      </c>
      <c r="M6" s="116">
        <v>2067.451093</v>
      </c>
      <c r="N6" s="116">
        <v>2226</v>
      </c>
      <c r="O6" s="120">
        <f t="shared" si="1"/>
        <v>16.32147503408118</v>
      </c>
      <c r="P6" s="121">
        <f t="shared" si="2"/>
        <v>18.196695126161778</v>
      </c>
      <c r="Q6" s="121">
        <f t="shared" si="3"/>
        <v>12.889318480416211</v>
      </c>
      <c r="R6" s="121">
        <f t="shared" si="4"/>
        <v>7.668810524070757</v>
      </c>
      <c r="S6" s="121">
        <f t="shared" si="5"/>
        <v>17.605475162545538</v>
      </c>
      <c r="T6" s="121">
        <f t="shared" si="6"/>
        <v>12.844162753024047</v>
      </c>
      <c r="U6" s="121">
        <f t="shared" si="7"/>
        <v>7.475354885277263</v>
      </c>
    </row>
    <row r="7" spans="2:21" ht="30" customHeight="1">
      <c r="B7" s="129" t="s">
        <v>65</v>
      </c>
      <c r="C7" s="115">
        <v>806.245361</v>
      </c>
      <c r="D7" s="115">
        <v>820.217892</v>
      </c>
      <c r="E7" s="115">
        <v>831.380591600067</v>
      </c>
      <c r="F7" s="115">
        <v>835</v>
      </c>
      <c r="G7" s="115">
        <v>819.414755</v>
      </c>
      <c r="H7" s="115">
        <v>801.411365</v>
      </c>
      <c r="I7" s="115">
        <v>750.847121</v>
      </c>
      <c r="J7" s="115">
        <v>741.929196</v>
      </c>
      <c r="K7" s="115">
        <v>769.522877</v>
      </c>
      <c r="L7" s="115">
        <v>756.781647</v>
      </c>
      <c r="M7" s="115">
        <v>645.411214</v>
      </c>
      <c r="N7" s="115">
        <v>656.425042</v>
      </c>
      <c r="O7" s="17">
        <f t="shared" si="1"/>
        <v>4.813039054244694</v>
      </c>
      <c r="P7" s="17">
        <f t="shared" si="2"/>
        <v>-1.6557311524865836</v>
      </c>
      <c r="Q7" s="17">
        <f t="shared" si="3"/>
        <v>-14.716323188001423</v>
      </c>
      <c r="R7" s="17">
        <f t="shared" si="4"/>
        <v>1.7064822799933488</v>
      </c>
      <c r="S7" s="17">
        <f t="shared" si="5"/>
        <v>-2.1476492639687317</v>
      </c>
      <c r="T7" s="17">
        <f t="shared" si="6"/>
        <v>-14.75043665872624</v>
      </c>
      <c r="U7" s="17">
        <f t="shared" si="7"/>
        <v>1.5237395488054917</v>
      </c>
    </row>
    <row r="8" spans="2:21" ht="15" customHeight="1">
      <c r="B8" s="129" t="s">
        <v>0</v>
      </c>
      <c r="C8" s="115" t="s">
        <v>1</v>
      </c>
      <c r="D8" s="115">
        <v>165.460786</v>
      </c>
      <c r="E8" s="115">
        <v>146.408362</v>
      </c>
      <c r="F8" s="115">
        <v>126.63334</v>
      </c>
      <c r="G8" s="115">
        <v>122.31404696</v>
      </c>
      <c r="H8" s="115">
        <v>115.702649</v>
      </c>
      <c r="I8" s="115">
        <v>115.001889</v>
      </c>
      <c r="J8" s="115">
        <v>110.101481</v>
      </c>
      <c r="K8" s="115">
        <v>117.809391</v>
      </c>
      <c r="L8" s="115">
        <v>101.205589</v>
      </c>
      <c r="M8" s="115">
        <v>97.193131</v>
      </c>
      <c r="N8" s="115">
        <v>88.465413</v>
      </c>
      <c r="O8" s="17">
        <f t="shared" si="1"/>
        <v>0.6486460151209257</v>
      </c>
      <c r="P8" s="17">
        <f t="shared" si="2"/>
        <v>-14.093784764577899</v>
      </c>
      <c r="Q8" s="17">
        <f t="shared" si="3"/>
        <v>-3.9646604892542125</v>
      </c>
      <c r="R8" s="17">
        <f t="shared" si="4"/>
        <v>-8.979768333628424</v>
      </c>
      <c r="S8" s="17">
        <f t="shared" si="5"/>
        <v>-14.523487721937943</v>
      </c>
      <c r="T8" s="17">
        <f t="shared" si="6"/>
        <v>-4.003074625058522</v>
      </c>
      <c r="U8" s="17">
        <f t="shared" si="7"/>
        <v>-9.143310374953506</v>
      </c>
    </row>
    <row r="9" spans="2:21" ht="15" customHeight="1">
      <c r="B9" s="130" t="s">
        <v>80</v>
      </c>
      <c r="C9" s="115" t="s">
        <v>1</v>
      </c>
      <c r="D9" s="115">
        <v>0.884919</v>
      </c>
      <c r="E9" s="115">
        <v>0.801298</v>
      </c>
      <c r="F9" s="115">
        <v>0.707815</v>
      </c>
      <c r="G9" s="115">
        <v>0.697498</v>
      </c>
      <c r="H9" s="115">
        <v>4.897297</v>
      </c>
      <c r="I9" s="115">
        <v>4.852177</v>
      </c>
      <c r="J9" s="115">
        <v>4.642325</v>
      </c>
      <c r="K9" s="115">
        <v>4.488568</v>
      </c>
      <c r="L9" s="115">
        <v>4.971442</v>
      </c>
      <c r="M9" s="115">
        <v>4.178578</v>
      </c>
      <c r="N9" s="115">
        <v>6.281507</v>
      </c>
      <c r="O9" s="17">
        <f t="shared" si="1"/>
        <v>0.04605725951343494</v>
      </c>
      <c r="P9" s="17">
        <f t="shared" si="2"/>
        <v>10.75786308684641</v>
      </c>
      <c r="Q9" s="17">
        <f t="shared" si="3"/>
        <v>-15.948370714171055</v>
      </c>
      <c r="R9" s="17">
        <f t="shared" si="4"/>
        <v>50.32642683707233</v>
      </c>
      <c r="S9" s="17">
        <f t="shared" si="5"/>
        <v>10.203852167044246</v>
      </c>
      <c r="T9" s="17">
        <f t="shared" si="6"/>
        <v>-15.981991365885396</v>
      </c>
      <c r="U9" s="17">
        <f t="shared" si="7"/>
        <v>50.056325451260044</v>
      </c>
    </row>
    <row r="10" spans="2:21" ht="30" customHeight="1">
      <c r="B10" s="144" t="s">
        <v>8</v>
      </c>
      <c r="C10" s="145">
        <f aca="true" t="shared" si="8" ref="C10:N10">C11+C14</f>
        <v>6999.735578</v>
      </c>
      <c r="D10" s="145">
        <f t="shared" si="8"/>
        <v>8130.295685</v>
      </c>
      <c r="E10" s="145">
        <f t="shared" si="8"/>
        <v>8936.167667</v>
      </c>
      <c r="F10" s="145">
        <f t="shared" si="8"/>
        <v>10329.877289</v>
      </c>
      <c r="G10" s="145">
        <f t="shared" si="8"/>
        <v>10929.120577599999</v>
      </c>
      <c r="H10" s="145">
        <f t="shared" si="8"/>
        <v>8741.660597</v>
      </c>
      <c r="I10" s="145">
        <f>I11+I14</f>
        <v>8337.554951999999</v>
      </c>
      <c r="J10" s="145">
        <f>J11+J14</f>
        <v>9990.071267</v>
      </c>
      <c r="K10" s="145">
        <f>K11+K14</f>
        <v>9696.620614</v>
      </c>
      <c r="L10" s="145">
        <f>L11+L14</f>
        <v>9347.483595</v>
      </c>
      <c r="M10" s="145">
        <f t="shared" si="8"/>
        <v>10112.419254597038</v>
      </c>
      <c r="N10" s="145">
        <f t="shared" si="8"/>
        <v>10661.301248</v>
      </c>
      <c r="O10" s="143">
        <f t="shared" si="1"/>
        <v>78.17078263703976</v>
      </c>
      <c r="P10" s="142">
        <f t="shared" si="2"/>
        <v>-3.6006051272740813</v>
      </c>
      <c r="Q10" s="142">
        <f t="shared" si="3"/>
        <v>8.183332464003513</v>
      </c>
      <c r="R10" s="142">
        <f t="shared" si="4"/>
        <v>5.427800999779975</v>
      </c>
      <c r="S10" s="142">
        <f t="shared" si="5"/>
        <v>-4.08279497757783</v>
      </c>
      <c r="T10" s="142">
        <f t="shared" si="6"/>
        <v>8.140059131017917</v>
      </c>
      <c r="U10" s="142">
        <f t="shared" si="7"/>
        <v>5.23837193030543</v>
      </c>
    </row>
    <row r="11" spans="2:21" ht="15" customHeight="1">
      <c r="B11" s="136" t="s">
        <v>4</v>
      </c>
      <c r="C11" s="137">
        <f aca="true" t="shared" si="9" ref="C11:N11">SUM(C12:C13)</f>
        <v>2048.109145</v>
      </c>
      <c r="D11" s="137">
        <f t="shared" si="9"/>
        <v>2123.551173</v>
      </c>
      <c r="E11" s="137">
        <f t="shared" si="9"/>
        <v>2302.262945</v>
      </c>
      <c r="F11" s="137">
        <f t="shared" si="9"/>
        <v>2445</v>
      </c>
      <c r="G11" s="137">
        <f t="shared" si="9"/>
        <v>2467.386375</v>
      </c>
      <c r="H11" s="137">
        <f t="shared" si="9"/>
        <v>2553.838254</v>
      </c>
      <c r="I11" s="137">
        <f>SUM(I12:I13)</f>
        <v>2751.313948</v>
      </c>
      <c r="J11" s="137">
        <f>SUM(J12:J13)</f>
        <v>3007.637034</v>
      </c>
      <c r="K11" s="137">
        <f t="shared" si="9"/>
        <v>3285.619642</v>
      </c>
      <c r="L11" s="137">
        <f>SUM(L12:L13)</f>
        <v>3030.69758</v>
      </c>
      <c r="M11" s="137">
        <f t="shared" si="9"/>
        <v>3101.5432530000003</v>
      </c>
      <c r="N11" s="137">
        <f t="shared" si="9"/>
        <v>3073.244865</v>
      </c>
      <c r="O11" s="138">
        <f t="shared" si="1"/>
        <v>22.533643008857002</v>
      </c>
      <c r="P11" s="139">
        <f t="shared" si="2"/>
        <v>-7.758721026053572</v>
      </c>
      <c r="Q11" s="139">
        <f t="shared" si="3"/>
        <v>2.3376028498363066</v>
      </c>
      <c r="R11" s="139">
        <f t="shared" si="4"/>
        <v>-0.9123970130878623</v>
      </c>
      <c r="S11" s="139">
        <f t="shared" si="5"/>
        <v>-8.220111977303802</v>
      </c>
      <c r="T11" s="139">
        <f t="shared" si="6"/>
        <v>2.296667808696373</v>
      </c>
      <c r="U11" s="139">
        <f t="shared" si="7"/>
        <v>-1.0904342314712268</v>
      </c>
    </row>
    <row r="12" spans="2:21" s="4" customFormat="1" ht="15" customHeight="1">
      <c r="B12" s="130" t="s">
        <v>78</v>
      </c>
      <c r="C12" s="115">
        <v>1848.109145</v>
      </c>
      <c r="D12" s="115">
        <v>1918.651173</v>
      </c>
      <c r="E12" s="115">
        <v>2086.262945</v>
      </c>
      <c r="F12" s="115">
        <v>2219</v>
      </c>
      <c r="G12" s="115">
        <v>2248.386375</v>
      </c>
      <c r="H12" s="115">
        <v>2328.838254</v>
      </c>
      <c r="I12" s="115">
        <v>2509.213948</v>
      </c>
      <c r="J12" s="115">
        <v>2747.037034</v>
      </c>
      <c r="K12" s="115">
        <v>3012.031742</v>
      </c>
      <c r="L12" s="115">
        <v>2767.69758</v>
      </c>
      <c r="M12" s="115">
        <v>2847.643253</v>
      </c>
      <c r="N12" s="115">
        <v>2831.244865</v>
      </c>
      <c r="O12" s="17">
        <f t="shared" si="1"/>
        <v>20.759250844325265</v>
      </c>
      <c r="P12" s="17">
        <f t="shared" si="2"/>
        <v>-8.11193848301749</v>
      </c>
      <c r="Q12" s="17">
        <f t="shared" si="3"/>
        <v>2.888526317965723</v>
      </c>
      <c r="R12" s="17">
        <f t="shared" si="4"/>
        <v>-0.5758582288256875</v>
      </c>
      <c r="S12" s="17">
        <f t="shared" si="5"/>
        <v>-8.571562640265295</v>
      </c>
      <c r="T12" s="17">
        <f t="shared" si="6"/>
        <v>2.8473709074384956</v>
      </c>
      <c r="U12" s="17">
        <f t="shared" si="7"/>
        <v>-0.7545001285942265</v>
      </c>
    </row>
    <row r="13" spans="2:21" s="4" customFormat="1" ht="15" customHeight="1">
      <c r="B13" s="130" t="s">
        <v>77</v>
      </c>
      <c r="C13" s="115">
        <v>200</v>
      </c>
      <c r="D13" s="115">
        <v>204.9</v>
      </c>
      <c r="E13" s="115">
        <v>216</v>
      </c>
      <c r="F13" s="115">
        <v>226</v>
      </c>
      <c r="G13" s="115">
        <v>219</v>
      </c>
      <c r="H13" s="115">
        <v>225</v>
      </c>
      <c r="I13" s="115">
        <v>242.1</v>
      </c>
      <c r="J13" s="115">
        <v>260.6</v>
      </c>
      <c r="K13" s="115">
        <v>273.5879</v>
      </c>
      <c r="L13" s="115">
        <v>263</v>
      </c>
      <c r="M13" s="115">
        <v>253.9</v>
      </c>
      <c r="N13" s="115">
        <v>242</v>
      </c>
      <c r="O13" s="17">
        <f t="shared" si="1"/>
        <v>1.7743921645317364</v>
      </c>
      <c r="P13" s="17">
        <f t="shared" si="2"/>
        <v>-3.8700176433241307</v>
      </c>
      <c r="Q13" s="17">
        <f t="shared" si="3"/>
        <v>-3.4600760456273694</v>
      </c>
      <c r="R13" s="17">
        <f t="shared" si="4"/>
        <v>-4.6868846002363185</v>
      </c>
      <c r="S13" s="17">
        <f t="shared" si="5"/>
        <v>-4.350859892006975</v>
      </c>
      <c r="T13" s="17">
        <f t="shared" si="6"/>
        <v>-3.498692015209137</v>
      </c>
      <c r="U13" s="17">
        <f t="shared" si="7"/>
        <v>-4.85813994832932</v>
      </c>
    </row>
    <row r="14" spans="2:21" s="4" customFormat="1" ht="15" customHeight="1">
      <c r="B14" s="133" t="s">
        <v>5</v>
      </c>
      <c r="C14" s="134">
        <f aca="true" t="shared" si="10" ref="C14:N14">SUM(C15:C19)</f>
        <v>4951.626433</v>
      </c>
      <c r="D14" s="134">
        <f t="shared" si="10"/>
        <v>6006.744512</v>
      </c>
      <c r="E14" s="134">
        <f t="shared" si="10"/>
        <v>6633.904721999999</v>
      </c>
      <c r="F14" s="134">
        <f t="shared" si="10"/>
        <v>7884.877288999999</v>
      </c>
      <c r="G14" s="134">
        <f t="shared" si="10"/>
        <v>8461.734202599999</v>
      </c>
      <c r="H14" s="134">
        <f t="shared" si="10"/>
        <v>6187.822343</v>
      </c>
      <c r="I14" s="134">
        <f t="shared" si="10"/>
        <v>5586.2410039999995</v>
      </c>
      <c r="J14" s="134">
        <f t="shared" si="10"/>
        <v>6982.434233</v>
      </c>
      <c r="K14" s="134">
        <f t="shared" si="10"/>
        <v>6411.000972</v>
      </c>
      <c r="L14" s="134">
        <f t="shared" si="10"/>
        <v>6316.786015</v>
      </c>
      <c r="M14" s="134">
        <f t="shared" si="10"/>
        <v>7010.876001597037</v>
      </c>
      <c r="N14" s="134">
        <f t="shared" si="10"/>
        <v>7588.056383</v>
      </c>
      <c r="O14" s="135">
        <f t="shared" si="1"/>
        <v>55.637139628182766</v>
      </c>
      <c r="P14" s="135">
        <f t="shared" si="2"/>
        <v>-1.46958263477861</v>
      </c>
      <c r="Q14" s="135">
        <f t="shared" si="3"/>
        <v>10.988024367911686</v>
      </c>
      <c r="R14" s="135">
        <f t="shared" si="4"/>
        <v>8.232642843369131</v>
      </c>
      <c r="S14" s="135">
        <f t="shared" si="5"/>
        <v>-1.9624318612953329</v>
      </c>
      <c r="T14" s="135">
        <f t="shared" si="6"/>
        <v>10.943629158164514</v>
      </c>
      <c r="U14" s="135">
        <f t="shared" si="7"/>
        <v>8.03817412993524</v>
      </c>
    </row>
    <row r="15" spans="2:21" s="4" customFormat="1" ht="15" customHeight="1">
      <c r="B15" s="130" t="s">
        <v>229</v>
      </c>
      <c r="C15" s="115">
        <v>208.746134</v>
      </c>
      <c r="D15" s="115">
        <v>443.701522</v>
      </c>
      <c r="E15" s="115">
        <v>685</v>
      </c>
      <c r="F15" s="115">
        <v>831</v>
      </c>
      <c r="G15" s="115">
        <v>852</v>
      </c>
      <c r="H15" s="115">
        <v>1080</v>
      </c>
      <c r="I15" s="115">
        <v>1400</v>
      </c>
      <c r="J15" s="115">
        <v>1600</v>
      </c>
      <c r="K15" s="115">
        <v>1700</v>
      </c>
      <c r="L15" s="115">
        <v>1800</v>
      </c>
      <c r="M15" s="115">
        <v>2069.793156</v>
      </c>
      <c r="N15" s="115">
        <v>2236.216536</v>
      </c>
      <c r="O15" s="17">
        <f t="shared" si="1"/>
        <v>16.396384709399594</v>
      </c>
      <c r="P15" s="122">
        <f t="shared" si="2"/>
        <v>5.882352941176472</v>
      </c>
      <c r="Q15" s="122">
        <f t="shared" si="3"/>
        <v>14.988508666666679</v>
      </c>
      <c r="R15" s="122">
        <f t="shared" si="4"/>
        <v>8.040580263663788</v>
      </c>
      <c r="S15" s="122">
        <f t="shared" si="5"/>
        <v>5.35272932702493</v>
      </c>
      <c r="T15" s="122">
        <f t="shared" si="6"/>
        <v>14.942513263199997</v>
      </c>
      <c r="U15" s="122">
        <f t="shared" si="7"/>
        <v>7.846456641708688</v>
      </c>
    </row>
    <row r="16" spans="2:21" s="4" customFormat="1" ht="15" customHeight="1">
      <c r="B16" s="130" t="s">
        <v>103</v>
      </c>
      <c r="C16" s="254">
        <v>2696.613253</v>
      </c>
      <c r="D16" s="254">
        <v>2803.192716</v>
      </c>
      <c r="E16" s="254">
        <v>3351.772504</v>
      </c>
      <c r="F16" s="254">
        <v>3557.385829</v>
      </c>
      <c r="G16" s="254">
        <v>4354.368036</v>
      </c>
      <c r="H16" s="115">
        <v>2102.751652</v>
      </c>
      <c r="I16" s="115">
        <v>1358.326247</v>
      </c>
      <c r="J16" s="115">
        <v>2201.445997</v>
      </c>
      <c r="K16" s="115">
        <v>1462.597593</v>
      </c>
      <c r="L16" s="115">
        <v>1342.611218</v>
      </c>
      <c r="M16" s="115">
        <v>1392.270392667037</v>
      </c>
      <c r="N16" s="115">
        <v>2147.379299</v>
      </c>
      <c r="O16" s="17">
        <f t="shared" si="1"/>
        <v>15.745012406707659</v>
      </c>
      <c r="P16" s="122">
        <f t="shared" si="2"/>
        <v>-8.203649149585324</v>
      </c>
      <c r="Q16" s="122">
        <f t="shared" si="3"/>
        <v>3.6987010089943206</v>
      </c>
      <c r="R16" s="122">
        <f t="shared" si="4"/>
        <v>54.23579430475962</v>
      </c>
      <c r="S16" s="122">
        <f t="shared" si="5"/>
        <v>-8.662814570005583</v>
      </c>
      <c r="T16" s="122">
        <f t="shared" si="6"/>
        <v>3.657221528590715</v>
      </c>
      <c r="U16" s="122">
        <f t="shared" si="7"/>
        <v>53.95866870109764</v>
      </c>
    </row>
    <row r="17" spans="2:21" s="4" customFormat="1" ht="15" customHeight="1">
      <c r="B17" s="130" t="s">
        <v>104</v>
      </c>
      <c r="C17" s="115">
        <v>187.469648</v>
      </c>
      <c r="D17" s="115">
        <v>218.132818</v>
      </c>
      <c r="E17" s="115">
        <v>398.632864</v>
      </c>
      <c r="F17" s="115">
        <v>265.532654</v>
      </c>
      <c r="G17" s="115">
        <v>147.652676</v>
      </c>
      <c r="H17" s="115">
        <v>79.006448</v>
      </c>
      <c r="I17" s="115">
        <v>141.369331</v>
      </c>
      <c r="J17" s="115">
        <v>205.714317</v>
      </c>
      <c r="K17" s="115">
        <v>318.321692</v>
      </c>
      <c r="L17" s="115">
        <v>203.98698</v>
      </c>
      <c r="M17" s="115">
        <v>225.61635</v>
      </c>
      <c r="N17" s="115">
        <v>215.109498</v>
      </c>
      <c r="O17" s="17">
        <f t="shared" si="1"/>
        <v>1.5772256519320464</v>
      </c>
      <c r="P17" s="122">
        <f t="shared" si="2"/>
        <v>-35.917976962751254</v>
      </c>
      <c r="Q17" s="122">
        <f t="shared" si="3"/>
        <v>10.603309093550983</v>
      </c>
      <c r="R17" s="122">
        <f t="shared" si="4"/>
        <v>-4.656955047805711</v>
      </c>
      <c r="S17" s="17">
        <f t="shared" si="5"/>
        <v>-36.238515293269714</v>
      </c>
      <c r="T17" s="17">
        <f t="shared" si="6"/>
        <v>10.559067769913554</v>
      </c>
      <c r="U17" s="17">
        <f t="shared" si="7"/>
        <v>-4.828264172295594</v>
      </c>
    </row>
    <row r="18" spans="2:21" s="4" customFormat="1" ht="15" customHeight="1">
      <c r="B18" s="130" t="s">
        <v>230</v>
      </c>
      <c r="C18" s="115">
        <v>1853.786557</v>
      </c>
      <c r="D18" s="115">
        <v>2495.0755990000002</v>
      </c>
      <c r="E18" s="115">
        <v>2151.004164</v>
      </c>
      <c r="F18" s="115">
        <v>3170.2701509999997</v>
      </c>
      <c r="G18" s="115">
        <v>3036.8059556</v>
      </c>
      <c r="H18" s="115">
        <v>2843.639299</v>
      </c>
      <c r="I18" s="115">
        <v>2601.514454</v>
      </c>
      <c r="J18" s="115">
        <v>2907.536617</v>
      </c>
      <c r="K18" s="115">
        <v>2877.947778</v>
      </c>
      <c r="L18" s="115">
        <v>2915.4586099999997</v>
      </c>
      <c r="M18" s="115">
        <v>3272.7234929300002</v>
      </c>
      <c r="N18" s="115">
        <v>2930.81607</v>
      </c>
      <c r="O18" s="17">
        <f t="shared" si="1"/>
        <v>21.48932673674255</v>
      </c>
      <c r="P18" s="122">
        <f t="shared" si="2"/>
        <v>1.3033882090128568</v>
      </c>
      <c r="Q18" s="122">
        <f t="shared" si="3"/>
        <v>12.25415726035639</v>
      </c>
      <c r="R18" s="122">
        <f t="shared" si="4"/>
        <v>-10.44718332204405</v>
      </c>
      <c r="S18" s="122">
        <f t="shared" si="5"/>
        <v>0.7966685801162443</v>
      </c>
      <c r="T18" s="122">
        <f t="shared" si="6"/>
        <v>12.209255597452252</v>
      </c>
      <c r="U18" s="122">
        <f t="shared" si="7"/>
        <v>-10.608088762271962</v>
      </c>
    </row>
    <row r="19" spans="2:21" s="4" customFormat="1" ht="15" customHeight="1">
      <c r="B19" s="130" t="s">
        <v>79</v>
      </c>
      <c r="C19" s="115">
        <v>5.010841</v>
      </c>
      <c r="D19" s="115">
        <v>46.641857</v>
      </c>
      <c r="E19" s="115">
        <v>47.49519</v>
      </c>
      <c r="F19" s="115">
        <v>60.688655</v>
      </c>
      <c r="G19" s="115">
        <v>70.907535</v>
      </c>
      <c r="H19" s="115">
        <v>82.424944</v>
      </c>
      <c r="I19" s="115">
        <v>85.030972</v>
      </c>
      <c r="J19" s="115">
        <v>67.737302</v>
      </c>
      <c r="K19" s="115">
        <v>52.133909</v>
      </c>
      <c r="L19" s="115">
        <v>54.729207</v>
      </c>
      <c r="M19" s="115">
        <v>50.47261</v>
      </c>
      <c r="N19" s="115">
        <v>58.53498</v>
      </c>
      <c r="O19" s="17">
        <f t="shared" si="1"/>
        <v>0.42919012340091695</v>
      </c>
      <c r="P19" s="122">
        <f t="shared" si="2"/>
        <v>4.978138125034892</v>
      </c>
      <c r="Q19" s="122">
        <f t="shared" si="3"/>
        <v>-7.777560160884478</v>
      </c>
      <c r="R19" s="122">
        <f t="shared" si="4"/>
        <v>15.973752892905658</v>
      </c>
      <c r="S19" s="17">
        <f t="shared" si="5"/>
        <v>4.453037394117354</v>
      </c>
      <c r="T19" s="17">
        <f t="shared" si="6"/>
        <v>-7.814449136820134</v>
      </c>
      <c r="U19" s="17">
        <f t="shared" si="7"/>
        <v>15.765375217514134</v>
      </c>
    </row>
    <row r="20" spans="2:21" ht="15" customHeight="1">
      <c r="B20" s="140" t="s">
        <v>47</v>
      </c>
      <c r="C20" s="141">
        <f aca="true" t="shared" si="11" ref="C20:N20">C5+C10</f>
        <v>8659.190842</v>
      </c>
      <c r="D20" s="141">
        <f t="shared" si="11"/>
        <v>10110.512375</v>
      </c>
      <c r="E20" s="141">
        <f t="shared" si="11"/>
        <v>10970.392757600066</v>
      </c>
      <c r="F20" s="141">
        <f t="shared" si="11"/>
        <v>12331.218444</v>
      </c>
      <c r="G20" s="141">
        <f t="shared" si="11"/>
        <v>12933.395693559998</v>
      </c>
      <c r="H20" s="141">
        <f t="shared" si="11"/>
        <v>10760.54393</v>
      </c>
      <c r="I20" s="141">
        <f t="shared" si="11"/>
        <v>10355.398682</v>
      </c>
      <c r="J20" s="141">
        <f t="shared" si="11"/>
        <v>12141.216591</v>
      </c>
      <c r="K20" s="141">
        <f t="shared" si="11"/>
        <v>12137.889643999999</v>
      </c>
      <c r="L20" s="141">
        <f t="shared" si="11"/>
        <v>12041.838831000001</v>
      </c>
      <c r="M20" s="141">
        <f t="shared" si="11"/>
        <v>12926.653270597038</v>
      </c>
      <c r="N20" s="141">
        <f t="shared" si="11"/>
        <v>13638.47321</v>
      </c>
      <c r="O20" s="141">
        <f t="shared" si="1"/>
        <v>100</v>
      </c>
      <c r="P20" s="141">
        <f t="shared" si="2"/>
        <v>-0.791330419184344</v>
      </c>
      <c r="Q20" s="141">
        <f t="shared" si="3"/>
        <v>7.347834927994623</v>
      </c>
      <c r="R20" s="141">
        <f t="shared" si="4"/>
        <v>5.5066065786886</v>
      </c>
      <c r="S20" s="141">
        <f t="shared" si="5"/>
        <v>-1.2875722638262865</v>
      </c>
      <c r="T20" s="141">
        <f t="shared" si="6"/>
        <v>7.304895794023403</v>
      </c>
      <c r="U20" s="141">
        <f t="shared" si="7"/>
        <v>5.317035914043333</v>
      </c>
    </row>
    <row r="21" spans="2:18" ht="11.25">
      <c r="B21" s="406"/>
      <c r="C21" s="406"/>
      <c r="D21" s="406"/>
      <c r="E21" s="406"/>
      <c r="F21" s="406"/>
      <c r="G21" s="406"/>
      <c r="H21" s="406"/>
      <c r="I21" s="406"/>
      <c r="J21" s="406"/>
      <c r="K21" s="406"/>
      <c r="L21" s="406"/>
      <c r="M21" s="406"/>
      <c r="N21" s="406"/>
      <c r="O21" s="406"/>
      <c r="P21" s="406"/>
      <c r="R21" s="4"/>
    </row>
    <row r="22" spans="2:18" ht="11.25">
      <c r="B22" s="14"/>
      <c r="C22" s="14"/>
      <c r="D22" s="14"/>
      <c r="E22" s="14"/>
      <c r="F22" s="14"/>
      <c r="G22" s="14"/>
      <c r="H22" s="14"/>
      <c r="I22" s="14"/>
      <c r="J22" s="14"/>
      <c r="K22" s="14"/>
      <c r="L22" s="14"/>
      <c r="M22" s="14"/>
      <c r="N22" s="14"/>
      <c r="O22" s="14"/>
      <c r="P22" s="14"/>
      <c r="R22" s="4"/>
    </row>
    <row r="23" ht="11.25">
      <c r="O23" s="44"/>
    </row>
    <row r="27" spans="5:7" ht="11.25">
      <c r="E27" s="4"/>
      <c r="F27" s="110"/>
      <c r="G27" s="4"/>
    </row>
    <row r="28" spans="4:14" ht="11.25">
      <c r="D28" s="245"/>
      <c r="E28" s="245"/>
      <c r="F28" s="245"/>
      <c r="G28" s="245"/>
      <c r="H28" s="245"/>
      <c r="I28" s="245"/>
      <c r="J28" s="245"/>
      <c r="K28" s="245"/>
      <c r="L28" s="245"/>
      <c r="M28" s="245"/>
      <c r="N28" s="245"/>
    </row>
    <row r="29" spans="4:14" ht="12.75">
      <c r="D29" s="119"/>
      <c r="E29" s="119"/>
      <c r="F29" s="119"/>
      <c r="G29" s="119"/>
      <c r="H29" s="119"/>
      <c r="I29" s="119"/>
      <c r="J29" s="119"/>
      <c r="K29" s="119"/>
      <c r="L29" s="119"/>
      <c r="M29" s="119"/>
      <c r="N29" s="119"/>
    </row>
    <row r="30" spans="4:14" ht="11.25">
      <c r="D30" s="86"/>
      <c r="E30" s="86"/>
      <c r="F30" s="86"/>
      <c r="G30" s="86"/>
      <c r="H30" s="86"/>
      <c r="I30" s="86"/>
      <c r="J30" s="86"/>
      <c r="K30" s="86"/>
      <c r="L30" s="86"/>
      <c r="M30" s="233"/>
      <c r="N30" s="233"/>
    </row>
    <row r="31" ht="11.25">
      <c r="C31" s="102"/>
    </row>
    <row r="32" ht="11.25">
      <c r="C32" s="102"/>
    </row>
    <row r="33" spans="3:4" ht="11.25">
      <c r="C33" s="102"/>
      <c r="D33" s="4"/>
    </row>
    <row r="34" spans="3:4" ht="11.25">
      <c r="C34" s="102"/>
      <c r="D34" s="4"/>
    </row>
    <row r="35" spans="3:4" ht="11.25">
      <c r="C35" s="102"/>
      <c r="D35" s="4"/>
    </row>
    <row r="36" spans="3:4" ht="11.25">
      <c r="C36" s="102"/>
      <c r="D36" s="4"/>
    </row>
    <row r="37" spans="3:4" ht="11.25">
      <c r="C37" s="102"/>
      <c r="D37" s="4"/>
    </row>
    <row r="38" spans="3:4" ht="11.25">
      <c r="C38" s="102"/>
      <c r="D38" s="4"/>
    </row>
    <row r="39" spans="3:4" ht="11.25">
      <c r="C39" s="102"/>
      <c r="D39" s="4"/>
    </row>
    <row r="40" spans="3:4" ht="11.25">
      <c r="C40" s="102"/>
      <c r="D40" s="4"/>
    </row>
    <row r="41" spans="3:4" ht="11.25">
      <c r="C41" s="102"/>
      <c r="D41" s="4"/>
    </row>
    <row r="42" spans="3:4" ht="11.25">
      <c r="C42" s="102"/>
      <c r="D42" s="4"/>
    </row>
    <row r="43" spans="3:4" ht="11.25">
      <c r="C43" s="102"/>
      <c r="D43" s="4"/>
    </row>
    <row r="44" spans="3:4" ht="11.25">
      <c r="C44" s="102"/>
      <c r="D44" s="4"/>
    </row>
    <row r="45" ht="11.25">
      <c r="D45" s="4"/>
    </row>
    <row r="46" ht="11.25">
      <c r="D46" s="4"/>
    </row>
    <row r="48" spans="3:4" ht="11.25">
      <c r="C48" s="102"/>
      <c r="D48" s="4"/>
    </row>
    <row r="49" spans="3:4" ht="11.25">
      <c r="C49" s="102"/>
      <c r="D49" s="4"/>
    </row>
    <row r="50" spans="3:4" ht="11.25">
      <c r="C50" s="102"/>
      <c r="D50" s="4"/>
    </row>
    <row r="51" spans="3:4" ht="11.25">
      <c r="C51" s="102"/>
      <c r="D51" s="4"/>
    </row>
    <row r="52" spans="3:4" ht="11.25">
      <c r="C52" s="102"/>
      <c r="D52" s="4"/>
    </row>
    <row r="53" spans="3:4" ht="11.25">
      <c r="C53" s="102"/>
      <c r="D53" s="4"/>
    </row>
    <row r="54" spans="3:4" ht="11.25">
      <c r="C54" s="102"/>
      <c r="D54" s="4"/>
    </row>
    <row r="55" spans="3:4" ht="11.25">
      <c r="C55" s="102"/>
      <c r="D55" s="4"/>
    </row>
    <row r="56" spans="3:4" ht="11.25">
      <c r="C56" s="102"/>
      <c r="D56" s="4"/>
    </row>
    <row r="57" spans="3:4" ht="11.25">
      <c r="C57" s="102"/>
      <c r="D57" s="4"/>
    </row>
  </sheetData>
  <sheetProtection/>
  <mergeCells count="5">
    <mergeCell ref="S3:U3"/>
    <mergeCell ref="B21:P21"/>
    <mergeCell ref="P3:R3"/>
    <mergeCell ref="B3:B4"/>
    <mergeCell ref="C3:N3"/>
  </mergeCells>
  <printOptions/>
  <pageMargins left="0.787401575" right="0.787401575" top="0.984251969" bottom="0.984251969" header="0.4921259845" footer="0.4921259845"/>
  <pageSetup horizontalDpi="300" verticalDpi="300" orientation="landscape" paperSize="9" scale="80" r:id="rId2"/>
  <ignoredErrors>
    <ignoredError sqref="T5:T20" formula="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B2:S52"/>
  <sheetViews>
    <sheetView showGridLines="0" zoomScalePageLayoutView="0" workbookViewId="0" topLeftCell="A7">
      <selection activeCell="B28" sqref="B28"/>
    </sheetView>
  </sheetViews>
  <sheetFormatPr defaultColWidth="11.421875" defaultRowHeight="12.75"/>
  <cols>
    <col min="1" max="1" width="3.7109375" style="262" customWidth="1"/>
    <col min="2" max="2" width="4.140625" style="262" customWidth="1"/>
    <col min="3" max="3" width="40.8515625" style="262" customWidth="1"/>
    <col min="4" max="6" width="7.140625" style="262" customWidth="1"/>
    <col min="7" max="7" width="7.7109375" style="262" customWidth="1"/>
    <col min="8" max="8" width="7.140625" style="262" customWidth="1"/>
    <col min="9" max="10" width="7.140625" style="263" customWidth="1"/>
    <col min="11" max="11" width="7.7109375" style="263" customWidth="1"/>
    <col min="12" max="14" width="7.140625" style="262" customWidth="1"/>
    <col min="15" max="15" width="7.7109375" style="262" customWidth="1"/>
    <col min="16" max="16384" width="11.421875" style="262" customWidth="1"/>
  </cols>
  <sheetData>
    <row r="2" spans="2:14" ht="12.75" customHeight="1">
      <c r="B2" s="416" t="s">
        <v>231</v>
      </c>
      <c r="C2" s="416"/>
      <c r="D2" s="416"/>
      <c r="E2" s="416"/>
      <c r="F2" s="416"/>
      <c r="G2" s="416"/>
      <c r="H2" s="416"/>
      <c r="I2" s="416"/>
      <c r="J2" s="416"/>
      <c r="K2" s="416"/>
      <c r="L2" s="416"/>
      <c r="M2" s="416"/>
      <c r="N2" s="416"/>
    </row>
    <row r="3" spans="2:14" ht="12.75" customHeight="1">
      <c r="B3" s="416"/>
      <c r="C3" s="416"/>
      <c r="D3" s="416"/>
      <c r="E3" s="416"/>
      <c r="F3" s="416"/>
      <c r="G3" s="416"/>
      <c r="H3" s="416"/>
      <c r="I3" s="416"/>
      <c r="J3" s="416"/>
      <c r="K3" s="416"/>
      <c r="L3" s="416"/>
      <c r="M3" s="416"/>
      <c r="N3" s="416"/>
    </row>
    <row r="4" ht="11.25">
      <c r="B4" s="264"/>
    </row>
    <row r="5" spans="2:15" ht="39.75" customHeight="1">
      <c r="B5" s="417"/>
      <c r="C5" s="418"/>
      <c r="D5" s="409" t="s">
        <v>234</v>
      </c>
      <c r="E5" s="410"/>
      <c r="F5" s="410"/>
      <c r="G5" s="410"/>
      <c r="H5" s="410"/>
      <c r="I5" s="410"/>
      <c r="J5" s="410"/>
      <c r="K5" s="410"/>
      <c r="L5" s="410"/>
      <c r="M5" s="410"/>
      <c r="N5" s="410"/>
      <c r="O5" s="411"/>
    </row>
    <row r="6" spans="2:15" ht="38.25" customHeight="1">
      <c r="B6" s="419"/>
      <c r="C6" s="420"/>
      <c r="D6" s="409" t="s">
        <v>156</v>
      </c>
      <c r="E6" s="410"/>
      <c r="F6" s="410"/>
      <c r="G6" s="411"/>
      <c r="H6" s="409" t="s">
        <v>157</v>
      </c>
      <c r="I6" s="410"/>
      <c r="J6" s="410"/>
      <c r="K6" s="411"/>
      <c r="L6" s="409" t="s">
        <v>158</v>
      </c>
      <c r="M6" s="410"/>
      <c r="N6" s="410"/>
      <c r="O6" s="411"/>
    </row>
    <row r="7" spans="2:15" ht="50.25" customHeight="1">
      <c r="B7" s="419"/>
      <c r="C7" s="420"/>
      <c r="D7" s="414" t="s">
        <v>141</v>
      </c>
      <c r="E7" s="414" t="s">
        <v>142</v>
      </c>
      <c r="F7" s="414" t="s">
        <v>15</v>
      </c>
      <c r="G7" s="414" t="s">
        <v>64</v>
      </c>
      <c r="H7" s="414" t="s">
        <v>141</v>
      </c>
      <c r="I7" s="414" t="s">
        <v>142</v>
      </c>
      <c r="J7" s="414" t="s">
        <v>15</v>
      </c>
      <c r="K7" s="414" t="s">
        <v>64</v>
      </c>
      <c r="L7" s="414" t="s">
        <v>141</v>
      </c>
      <c r="M7" s="414" t="s">
        <v>142</v>
      </c>
      <c r="N7" s="414" t="s">
        <v>15</v>
      </c>
      <c r="O7" s="414" t="s">
        <v>64</v>
      </c>
    </row>
    <row r="8" spans="2:15" ht="50.25" customHeight="1">
      <c r="B8" s="419"/>
      <c r="C8" s="420"/>
      <c r="D8" s="415"/>
      <c r="E8" s="415"/>
      <c r="F8" s="415"/>
      <c r="G8" s="415"/>
      <c r="H8" s="415"/>
      <c r="I8" s="415"/>
      <c r="J8" s="415"/>
      <c r="K8" s="415"/>
      <c r="L8" s="415"/>
      <c r="M8" s="415"/>
      <c r="N8" s="415"/>
      <c r="O8" s="415"/>
    </row>
    <row r="9" spans="2:15" ht="25.5" customHeight="1">
      <c r="B9" s="412" t="s">
        <v>159</v>
      </c>
      <c r="C9" s="413"/>
      <c r="D9" s="364">
        <v>91.0997193853057</v>
      </c>
      <c r="E9" s="364">
        <v>0</v>
      </c>
      <c r="F9" s="365">
        <v>8.900280614694301</v>
      </c>
      <c r="G9" s="364">
        <v>0</v>
      </c>
      <c r="H9" s="364">
        <v>60.01247045227569</v>
      </c>
      <c r="I9" s="364">
        <v>0</v>
      </c>
      <c r="J9" s="364">
        <v>39.98752954772431</v>
      </c>
      <c r="K9" s="364">
        <v>0</v>
      </c>
      <c r="L9" s="365">
        <v>70.41311724794515</v>
      </c>
      <c r="M9" s="364">
        <v>0</v>
      </c>
      <c r="N9" s="365">
        <v>29.586882752054848</v>
      </c>
      <c r="O9" s="365">
        <v>0</v>
      </c>
    </row>
    <row r="10" spans="2:15" ht="11.25">
      <c r="B10" s="265"/>
      <c r="C10" s="267" t="s">
        <v>160</v>
      </c>
      <c r="D10" s="366">
        <v>99.25073000898472</v>
      </c>
      <c r="E10" s="366">
        <v>0</v>
      </c>
      <c r="F10" s="367">
        <v>0.749269991015274</v>
      </c>
      <c r="G10" s="366">
        <v>0</v>
      </c>
      <c r="H10" s="366">
        <v>99.64862884808397</v>
      </c>
      <c r="I10" s="366">
        <v>0</v>
      </c>
      <c r="J10" s="366">
        <v>0.3513711519160285</v>
      </c>
      <c r="K10" s="366">
        <v>0</v>
      </c>
      <c r="L10" s="367">
        <v>99.30187776867395</v>
      </c>
      <c r="M10" s="366">
        <v>0</v>
      </c>
      <c r="N10" s="367">
        <v>0.6981222313260483</v>
      </c>
      <c r="O10" s="367">
        <v>0</v>
      </c>
    </row>
    <row r="11" spans="2:15" ht="39" customHeight="1">
      <c r="B11" s="265"/>
      <c r="C11" s="267" t="s">
        <v>161</v>
      </c>
      <c r="D11" s="366">
        <v>76.05642031554305</v>
      </c>
      <c r="E11" s="366">
        <v>0</v>
      </c>
      <c r="F11" s="367">
        <v>23.94357968445695</v>
      </c>
      <c r="G11" s="366">
        <v>0</v>
      </c>
      <c r="H11" s="366">
        <v>66.82938699408038</v>
      </c>
      <c r="I11" s="366">
        <v>0</v>
      </c>
      <c r="J11" s="366">
        <v>33.17061300591963</v>
      </c>
      <c r="K11" s="366">
        <v>0</v>
      </c>
      <c r="L11" s="367">
        <v>67.27956835678997</v>
      </c>
      <c r="M11" s="366">
        <v>0</v>
      </c>
      <c r="N11" s="367">
        <v>32.720431643210034</v>
      </c>
      <c r="O11" s="367">
        <v>0</v>
      </c>
    </row>
    <row r="12" spans="2:15" ht="14.25" customHeight="1">
      <c r="B12" s="265"/>
      <c r="C12" s="267" t="s">
        <v>0</v>
      </c>
      <c r="D12" s="366">
        <v>1.2241360360799989</v>
      </c>
      <c r="E12" s="366">
        <v>0</v>
      </c>
      <c r="F12" s="367">
        <v>98.77586396392</v>
      </c>
      <c r="G12" s="366">
        <v>0</v>
      </c>
      <c r="H12" s="366">
        <v>7.9432295380266025</v>
      </c>
      <c r="I12" s="366">
        <v>0</v>
      </c>
      <c r="J12" s="366">
        <v>92.05677046197339</v>
      </c>
      <c r="K12" s="366">
        <v>0</v>
      </c>
      <c r="L12" s="367">
        <v>10.222361757369185</v>
      </c>
      <c r="M12" s="366">
        <v>0</v>
      </c>
      <c r="N12" s="367">
        <v>89.77763824263081</v>
      </c>
      <c r="O12" s="367">
        <v>0</v>
      </c>
    </row>
    <row r="13" spans="2:15" ht="13.5" customHeight="1">
      <c r="B13" s="265"/>
      <c r="C13" s="266" t="s">
        <v>162</v>
      </c>
      <c r="D13" s="366">
        <v>40.39997089870313</v>
      </c>
      <c r="E13" s="366">
        <v>0</v>
      </c>
      <c r="F13" s="367">
        <v>59.60002910129687</v>
      </c>
      <c r="G13" s="366">
        <v>0</v>
      </c>
      <c r="H13" s="366">
        <v>38.841089767507164</v>
      </c>
      <c r="I13" s="366">
        <v>0</v>
      </c>
      <c r="J13" s="366">
        <v>61.158910232492836</v>
      </c>
      <c r="K13" s="366">
        <v>0</v>
      </c>
      <c r="L13" s="367">
        <v>59.90012831621172</v>
      </c>
      <c r="M13" s="366">
        <v>0</v>
      </c>
      <c r="N13" s="367">
        <v>40.09987168378829</v>
      </c>
      <c r="O13" s="367">
        <v>0</v>
      </c>
    </row>
    <row r="14" spans="2:15" ht="25.5" customHeight="1">
      <c r="B14" s="412" t="s">
        <v>163</v>
      </c>
      <c r="C14" s="413"/>
      <c r="D14" s="364">
        <v>73.25826322997078</v>
      </c>
      <c r="E14" s="364">
        <v>4.51685684325201</v>
      </c>
      <c r="F14" s="365">
        <v>1.2497992684054022</v>
      </c>
      <c r="G14" s="364">
        <v>20.975080658371805</v>
      </c>
      <c r="H14" s="364">
        <v>84.99284787141767</v>
      </c>
      <c r="I14" s="364">
        <v>4.307432766823013</v>
      </c>
      <c r="J14" s="364">
        <v>2.238369205912895</v>
      </c>
      <c r="K14" s="364">
        <v>8.461350155846427</v>
      </c>
      <c r="L14" s="365">
        <v>83.16243127537119</v>
      </c>
      <c r="M14" s="364">
        <v>6.176143226799537</v>
      </c>
      <c r="N14" s="365">
        <v>2.4505050061175133</v>
      </c>
      <c r="O14" s="365">
        <v>8.210920491711752</v>
      </c>
    </row>
    <row r="15" spans="2:15" ht="16.5" customHeight="1">
      <c r="B15" s="151" t="s">
        <v>4</v>
      </c>
      <c r="C15" s="151"/>
      <c r="D15" s="368">
        <v>95.66435898038993</v>
      </c>
      <c r="E15" s="368">
        <v>0</v>
      </c>
      <c r="F15" s="369">
        <v>4.335641019610066</v>
      </c>
      <c r="G15" s="368">
        <v>0</v>
      </c>
      <c r="H15" s="370">
        <v>91.9600854696051</v>
      </c>
      <c r="I15" s="370">
        <v>0</v>
      </c>
      <c r="J15" s="370">
        <v>8.0399145303949</v>
      </c>
      <c r="K15" s="370">
        <v>0</v>
      </c>
      <c r="L15" s="369">
        <v>90.33419755492173</v>
      </c>
      <c r="M15" s="370">
        <v>0</v>
      </c>
      <c r="N15" s="371">
        <v>9.665802445078265</v>
      </c>
      <c r="O15" s="369">
        <v>0</v>
      </c>
    </row>
    <row r="16" spans="2:15" ht="11.25">
      <c r="B16" s="265"/>
      <c r="C16" s="266" t="s">
        <v>164</v>
      </c>
      <c r="D16" s="366">
        <v>95.29377106702496</v>
      </c>
      <c r="E16" s="366">
        <v>0</v>
      </c>
      <c r="F16" s="367">
        <v>4.706228932975036</v>
      </c>
      <c r="G16" s="366">
        <v>0</v>
      </c>
      <c r="H16" s="366">
        <v>91.08109678695718</v>
      </c>
      <c r="I16" s="366">
        <v>0</v>
      </c>
      <c r="J16" s="366">
        <v>8.91890321304283</v>
      </c>
      <c r="K16" s="366">
        <v>0</v>
      </c>
      <c r="L16" s="367">
        <v>89.00695105047278</v>
      </c>
      <c r="M16" s="366">
        <v>0</v>
      </c>
      <c r="N16" s="367">
        <v>10.993048949527212</v>
      </c>
      <c r="O16" s="367">
        <v>0</v>
      </c>
    </row>
    <row r="17" spans="2:15" ht="12.75" customHeight="1">
      <c r="B17" s="265"/>
      <c r="C17" s="266" t="s">
        <v>165</v>
      </c>
      <c r="D17" s="366">
        <v>100</v>
      </c>
      <c r="E17" s="366">
        <v>0</v>
      </c>
      <c r="F17" s="367">
        <v>0</v>
      </c>
      <c r="G17" s="366">
        <v>0</v>
      </c>
      <c r="H17" s="366">
        <v>100</v>
      </c>
      <c r="I17" s="366">
        <v>0</v>
      </c>
      <c r="J17" s="366">
        <v>0</v>
      </c>
      <c r="K17" s="366">
        <v>0</v>
      </c>
      <c r="L17" s="367">
        <v>100</v>
      </c>
      <c r="M17" s="366">
        <v>0</v>
      </c>
      <c r="N17" s="367">
        <v>0</v>
      </c>
      <c r="O17" s="367">
        <v>0</v>
      </c>
    </row>
    <row r="18" spans="2:15" ht="11.25">
      <c r="B18" s="151" t="s">
        <v>5</v>
      </c>
      <c r="C18" s="151"/>
      <c r="D18" s="368">
        <v>64.18355223231082</v>
      </c>
      <c r="E18" s="368">
        <v>6.346232693774648</v>
      </c>
      <c r="F18" s="369">
        <v>0</v>
      </c>
      <c r="G18" s="368">
        <v>29.470215073914535</v>
      </c>
      <c r="H18" s="370">
        <v>82.3047278589357</v>
      </c>
      <c r="I18" s="370">
        <v>5.9693390904899175</v>
      </c>
      <c r="J18" s="370">
        <v>0</v>
      </c>
      <c r="K18" s="370">
        <v>11.725933050574385</v>
      </c>
      <c r="L18" s="369">
        <v>80.72671059726777</v>
      </c>
      <c r="M18" s="370">
        <v>8.273724099078997</v>
      </c>
      <c r="N18" s="371">
        <v>0</v>
      </c>
      <c r="O18" s="369">
        <v>10.99956530365323</v>
      </c>
    </row>
    <row r="19" spans="2:15" ht="11.25">
      <c r="B19" s="265"/>
      <c r="C19" s="266" t="s">
        <v>166</v>
      </c>
      <c r="D19" s="366">
        <v>0</v>
      </c>
      <c r="E19" s="366">
        <v>0</v>
      </c>
      <c r="F19" s="367">
        <v>0</v>
      </c>
      <c r="G19" s="366">
        <v>100</v>
      </c>
      <c r="H19" s="366">
        <v>0</v>
      </c>
      <c r="I19" s="366">
        <v>0</v>
      </c>
      <c r="J19" s="366">
        <v>0</v>
      </c>
      <c r="K19" s="366">
        <v>100</v>
      </c>
      <c r="L19" s="367">
        <v>0</v>
      </c>
      <c r="M19" s="366">
        <v>0</v>
      </c>
      <c r="N19" s="367">
        <v>0</v>
      </c>
      <c r="O19" s="367">
        <v>100</v>
      </c>
    </row>
    <row r="20" spans="2:15" ht="11.25">
      <c r="B20" s="265"/>
      <c r="C20" s="266" t="s">
        <v>167</v>
      </c>
      <c r="D20" s="366">
        <v>99.63494600121876</v>
      </c>
      <c r="E20" s="366">
        <v>0.36505399878123723</v>
      </c>
      <c r="F20" s="367">
        <v>0</v>
      </c>
      <c r="G20" s="366">
        <v>0</v>
      </c>
      <c r="H20" s="366">
        <v>98.51390813455967</v>
      </c>
      <c r="I20" s="366">
        <v>1.48609186544033</v>
      </c>
      <c r="J20" s="366">
        <v>0</v>
      </c>
      <c r="K20" s="366">
        <v>0</v>
      </c>
      <c r="L20" s="367">
        <v>98.90358076709308</v>
      </c>
      <c r="M20" s="366">
        <v>1.0964192329069309</v>
      </c>
      <c r="N20" s="367">
        <v>0</v>
      </c>
      <c r="O20" s="367">
        <v>0</v>
      </c>
    </row>
    <row r="21" spans="2:15" ht="11.25">
      <c r="B21" s="265"/>
      <c r="C21" s="266" t="s">
        <v>168</v>
      </c>
      <c r="D21" s="366">
        <v>98.0895785457135</v>
      </c>
      <c r="E21" s="366">
        <v>1.910421454286505</v>
      </c>
      <c r="F21" s="367">
        <v>0</v>
      </c>
      <c r="G21" s="366">
        <v>0</v>
      </c>
      <c r="H21" s="366">
        <v>93.60104766614832</v>
      </c>
      <c r="I21" s="366">
        <v>6.398952333851684</v>
      </c>
      <c r="J21" s="366">
        <v>0</v>
      </c>
      <c r="K21" s="366">
        <v>0</v>
      </c>
      <c r="L21" s="367">
        <v>90.9371962664671</v>
      </c>
      <c r="M21" s="366">
        <v>9.062803733532899</v>
      </c>
      <c r="N21" s="367">
        <v>0</v>
      </c>
      <c r="O21" s="367">
        <v>0</v>
      </c>
    </row>
    <row r="22" spans="2:15" ht="11.25">
      <c r="B22" s="265"/>
      <c r="C22" s="266" t="s">
        <v>200</v>
      </c>
      <c r="D22" s="366">
        <v>84.92196455030356</v>
      </c>
      <c r="E22" s="366">
        <v>15.07803544969644</v>
      </c>
      <c r="F22" s="367">
        <v>0</v>
      </c>
      <c r="G22" s="366">
        <v>1</v>
      </c>
      <c r="H22" s="366">
        <v>89.17803149746612</v>
      </c>
      <c r="I22" s="366">
        <v>10.821968502533878</v>
      </c>
      <c r="J22" s="366">
        <v>0</v>
      </c>
      <c r="K22" s="366">
        <v>0</v>
      </c>
      <c r="L22" s="367">
        <v>86.24408787956006</v>
      </c>
      <c r="M22" s="366">
        <v>13.75591212043994</v>
      </c>
      <c r="N22" s="367">
        <v>0</v>
      </c>
      <c r="O22" s="367">
        <v>0</v>
      </c>
    </row>
    <row r="23" spans="2:15" ht="11.25">
      <c r="B23" s="265"/>
      <c r="C23" s="266" t="s">
        <v>2</v>
      </c>
      <c r="D23" s="366">
        <v>52.68190575959879</v>
      </c>
      <c r="E23" s="366">
        <v>47.31809424040121</v>
      </c>
      <c r="F23" s="367">
        <v>0</v>
      </c>
      <c r="G23" s="366">
        <v>0</v>
      </c>
      <c r="H23" s="366">
        <v>88.63494649363925</v>
      </c>
      <c r="I23" s="366">
        <v>11.365053506360756</v>
      </c>
      <c r="J23" s="366">
        <v>0</v>
      </c>
      <c r="K23" s="366">
        <v>0</v>
      </c>
      <c r="L23" s="367">
        <v>52.809457130448536</v>
      </c>
      <c r="M23" s="366">
        <v>47.19054286955146</v>
      </c>
      <c r="N23" s="367">
        <v>0</v>
      </c>
      <c r="O23" s="367">
        <v>0</v>
      </c>
    </row>
    <row r="24" spans="2:15" ht="11.25" customHeight="1">
      <c r="B24" s="412" t="s">
        <v>47</v>
      </c>
      <c r="C24" s="413"/>
      <c r="D24" s="364">
        <v>77.1529134748361</v>
      </c>
      <c r="E24" s="364">
        <v>3.530862344964785</v>
      </c>
      <c r="F24" s="365">
        <v>2.9198394707995323</v>
      </c>
      <c r="G24" s="372">
        <v>16.396384709399594</v>
      </c>
      <c r="H24" s="372">
        <v>77.95863256492343</v>
      </c>
      <c r="I24" s="372">
        <v>3.0945043553866274</v>
      </c>
      <c r="J24" s="372">
        <v>12.868141407841275</v>
      </c>
      <c r="K24" s="372">
        <v>6.078721671848662</v>
      </c>
      <c r="L24" s="365">
        <v>80.32270207132439</v>
      </c>
      <c r="M24" s="372">
        <v>4.8004947603965595</v>
      </c>
      <c r="N24" s="373">
        <v>8.494748971825377</v>
      </c>
      <c r="O24" s="365">
        <v>6.382054196453687</v>
      </c>
    </row>
    <row r="25" spans="2:19" s="270" customFormat="1" ht="11.25" customHeight="1">
      <c r="B25" s="262"/>
      <c r="C25" s="268"/>
      <c r="D25" s="259"/>
      <c r="E25" s="259"/>
      <c r="F25" s="259"/>
      <c r="G25" s="259"/>
      <c r="H25" s="259"/>
      <c r="I25" s="269"/>
      <c r="J25" s="269"/>
      <c r="K25" s="269"/>
      <c r="L25" s="260"/>
      <c r="M25" s="261"/>
      <c r="N25" s="261"/>
      <c r="O25" s="261"/>
      <c r="P25" s="262"/>
      <c r="Q25" s="262"/>
      <c r="R25" s="262"/>
      <c r="S25" s="262"/>
    </row>
    <row r="26" spans="2:15" ht="11.25" customHeight="1">
      <c r="B26" s="271" t="s">
        <v>169</v>
      </c>
      <c r="C26" s="271"/>
      <c r="D26" s="271"/>
      <c r="E26" s="271"/>
      <c r="F26" s="271"/>
      <c r="G26" s="271"/>
      <c r="H26" s="271"/>
      <c r="I26" s="271"/>
      <c r="J26" s="271"/>
      <c r="K26" s="271"/>
      <c r="L26" s="271"/>
      <c r="M26" s="271"/>
      <c r="N26" s="271"/>
      <c r="O26" s="271"/>
    </row>
    <row r="27" spans="2:15" ht="11.25">
      <c r="B27" s="272" t="s">
        <v>252</v>
      </c>
      <c r="C27" s="273"/>
      <c r="D27" s="273"/>
      <c r="E27" s="273"/>
      <c r="F27" s="273"/>
      <c r="G27" s="273"/>
      <c r="H27" s="273"/>
      <c r="I27" s="273"/>
      <c r="J27" s="273"/>
      <c r="K27" s="273"/>
      <c r="L27" s="273"/>
      <c r="M27" s="273"/>
      <c r="N27" s="273"/>
      <c r="O27" s="273"/>
    </row>
    <row r="28" spans="2:15" ht="11.25">
      <c r="B28" s="274" t="s">
        <v>170</v>
      </c>
      <c r="C28" s="275"/>
      <c r="D28" s="275"/>
      <c r="E28" s="275"/>
      <c r="F28" s="275"/>
      <c r="G28" s="275"/>
      <c r="H28" s="273"/>
      <c r="I28" s="273"/>
      <c r="J28" s="273"/>
      <c r="K28" s="273"/>
      <c r="L28" s="273"/>
      <c r="M28" s="273"/>
      <c r="N28" s="273"/>
      <c r="O28" s="273"/>
    </row>
    <row r="29" spans="2:15" ht="11.25">
      <c r="B29" s="343" t="s">
        <v>201</v>
      </c>
      <c r="C29" s="275"/>
      <c r="D29" s="275"/>
      <c r="E29" s="275"/>
      <c r="F29" s="275"/>
      <c r="G29" s="275"/>
      <c r="H29" s="273"/>
      <c r="I29" s="273"/>
      <c r="J29" s="273"/>
      <c r="K29" s="273"/>
      <c r="L29" s="273"/>
      <c r="M29" s="273"/>
      <c r="N29" s="273"/>
      <c r="O29" s="273"/>
    </row>
    <row r="30" spans="2:15" ht="11.25">
      <c r="B30" s="276" t="s">
        <v>194</v>
      </c>
      <c r="C30" s="275"/>
      <c r="D30" s="275"/>
      <c r="E30" s="275"/>
      <c r="F30" s="275"/>
      <c r="G30" s="275"/>
      <c r="H30" s="273"/>
      <c r="I30" s="273"/>
      <c r="J30" s="273"/>
      <c r="K30" s="273"/>
      <c r="L30" s="273"/>
      <c r="M30" s="273"/>
      <c r="N30" s="273"/>
      <c r="O30" s="273"/>
    </row>
    <row r="31" spans="2:8" ht="11.25">
      <c r="B31" s="276" t="s">
        <v>245</v>
      </c>
      <c r="C31" s="274"/>
      <c r="D31" s="277"/>
      <c r="E31" s="277"/>
      <c r="F31" s="277"/>
      <c r="G31" s="278"/>
      <c r="H31" s="277"/>
    </row>
    <row r="32" spans="3:7" ht="11.25">
      <c r="C32" s="274"/>
      <c r="D32" s="279"/>
      <c r="E32" s="279"/>
      <c r="F32" s="279"/>
      <c r="G32" s="274"/>
    </row>
    <row r="33" spans="4:7" ht="11.25">
      <c r="D33" s="280"/>
      <c r="E33" s="280"/>
      <c r="F33" s="280"/>
      <c r="G33" s="281"/>
    </row>
    <row r="34" spans="2:18" s="263" customFormat="1" ht="11.25">
      <c r="B34" s="262"/>
      <c r="C34" s="282"/>
      <c r="D34" s="281"/>
      <c r="E34" s="262"/>
      <c r="F34" s="262"/>
      <c r="G34" s="262"/>
      <c r="H34" s="262"/>
      <c r="L34" s="262"/>
      <c r="M34" s="262"/>
      <c r="N34" s="262"/>
      <c r="O34" s="262"/>
      <c r="P34" s="262"/>
      <c r="Q34" s="262"/>
      <c r="R34" s="262"/>
    </row>
    <row r="35" spans="2:18" s="263" customFormat="1" ht="11.25">
      <c r="B35" s="262"/>
      <c r="C35" s="283"/>
      <c r="D35" s="284"/>
      <c r="E35" s="262"/>
      <c r="F35" s="262"/>
      <c r="G35" s="262"/>
      <c r="H35" s="262"/>
      <c r="L35" s="262"/>
      <c r="M35" s="262"/>
      <c r="N35" s="262"/>
      <c r="O35" s="262"/>
      <c r="P35" s="262"/>
      <c r="Q35" s="262"/>
      <c r="R35" s="262"/>
    </row>
    <row r="36" spans="2:18" s="263" customFormat="1" ht="11.25">
      <c r="B36" s="262"/>
      <c r="C36" s="283"/>
      <c r="D36" s="281"/>
      <c r="E36" s="281"/>
      <c r="F36" s="281"/>
      <c r="G36" s="281"/>
      <c r="H36" s="281"/>
      <c r="L36" s="262"/>
      <c r="M36" s="262"/>
      <c r="N36" s="262"/>
      <c r="O36" s="262"/>
      <c r="P36" s="262"/>
      <c r="Q36" s="262"/>
      <c r="R36" s="262"/>
    </row>
    <row r="37" spans="2:18" s="263" customFormat="1" ht="11.25">
      <c r="B37" s="262"/>
      <c r="C37" s="283"/>
      <c r="D37" s="281"/>
      <c r="E37" s="281"/>
      <c r="F37" s="281"/>
      <c r="G37" s="285"/>
      <c r="H37" s="262"/>
      <c r="L37" s="262"/>
      <c r="M37" s="262"/>
      <c r="N37" s="262"/>
      <c r="O37" s="262"/>
      <c r="P37" s="262"/>
      <c r="Q37" s="262"/>
      <c r="R37" s="262"/>
    </row>
    <row r="38" spans="2:18" s="263" customFormat="1" ht="11.25">
      <c r="B38" s="286"/>
      <c r="C38" s="283"/>
      <c r="D38" s="281"/>
      <c r="E38" s="262"/>
      <c r="F38" s="262"/>
      <c r="G38" s="262"/>
      <c r="H38" s="262"/>
      <c r="L38" s="262"/>
      <c r="M38" s="262"/>
      <c r="N38" s="262"/>
      <c r="O38" s="262"/>
      <c r="P38" s="262"/>
      <c r="Q38" s="262"/>
      <c r="R38" s="262"/>
    </row>
    <row r="39" spans="2:18" s="263" customFormat="1" ht="11.25">
      <c r="B39" s="282"/>
      <c r="C39" s="282"/>
      <c r="D39" s="281"/>
      <c r="E39" s="262"/>
      <c r="F39" s="262"/>
      <c r="G39" s="262"/>
      <c r="H39" s="262"/>
      <c r="L39" s="262"/>
      <c r="M39" s="262"/>
      <c r="N39" s="262"/>
      <c r="O39" s="262"/>
      <c r="P39" s="262"/>
      <c r="Q39" s="262"/>
      <c r="R39" s="262"/>
    </row>
    <row r="40" spans="2:18" s="263" customFormat="1" ht="11.25">
      <c r="B40" s="287"/>
      <c r="C40" s="287"/>
      <c r="D40" s="281"/>
      <c r="E40" s="281"/>
      <c r="F40" s="281"/>
      <c r="G40" s="285"/>
      <c r="H40" s="262"/>
      <c r="L40" s="262"/>
      <c r="M40" s="262"/>
      <c r="N40" s="262"/>
      <c r="O40" s="262"/>
      <c r="P40" s="262"/>
      <c r="Q40" s="262"/>
      <c r="R40" s="262"/>
    </row>
    <row r="41" spans="2:18" s="263" customFormat="1" ht="11.25">
      <c r="B41" s="286"/>
      <c r="C41" s="283"/>
      <c r="D41" s="281"/>
      <c r="E41" s="281"/>
      <c r="F41" s="281"/>
      <c r="G41" s="285"/>
      <c r="H41" s="262"/>
      <c r="L41" s="262"/>
      <c r="M41" s="262"/>
      <c r="N41" s="262"/>
      <c r="O41" s="262"/>
      <c r="P41" s="262"/>
      <c r="Q41" s="262"/>
      <c r="R41" s="262"/>
    </row>
    <row r="42" spans="2:18" s="263" customFormat="1" ht="11.25">
      <c r="B42" s="286"/>
      <c r="C42" s="283"/>
      <c r="D42" s="281"/>
      <c r="E42" s="281"/>
      <c r="F42" s="281"/>
      <c r="G42" s="285"/>
      <c r="H42" s="262"/>
      <c r="L42" s="262"/>
      <c r="M42" s="262"/>
      <c r="N42" s="262"/>
      <c r="O42" s="262"/>
      <c r="P42" s="262"/>
      <c r="Q42" s="262"/>
      <c r="R42" s="262"/>
    </row>
    <row r="43" spans="2:18" s="263" customFormat="1" ht="11.25">
      <c r="B43" s="287"/>
      <c r="C43" s="287"/>
      <c r="D43" s="281"/>
      <c r="E43" s="281"/>
      <c r="F43" s="281"/>
      <c r="G43" s="285"/>
      <c r="H43" s="262"/>
      <c r="L43" s="262"/>
      <c r="M43" s="262"/>
      <c r="N43" s="262"/>
      <c r="O43" s="262"/>
      <c r="P43" s="262"/>
      <c r="Q43" s="262"/>
      <c r="R43" s="262"/>
    </row>
    <row r="44" spans="2:18" s="263" customFormat="1" ht="11.25">
      <c r="B44" s="286"/>
      <c r="C44" s="283"/>
      <c r="D44" s="284"/>
      <c r="E44" s="284"/>
      <c r="F44" s="284"/>
      <c r="G44" s="288"/>
      <c r="H44" s="262"/>
      <c r="L44" s="262"/>
      <c r="M44" s="262"/>
      <c r="N44" s="262"/>
      <c r="O44" s="262"/>
      <c r="P44" s="262"/>
      <c r="Q44" s="262"/>
      <c r="R44" s="262"/>
    </row>
    <row r="45" spans="2:18" s="263" customFormat="1" ht="11.25">
      <c r="B45" s="286"/>
      <c r="C45" s="283"/>
      <c r="D45" s="281"/>
      <c r="E45" s="281"/>
      <c r="F45" s="281"/>
      <c r="G45" s="285"/>
      <c r="H45" s="262"/>
      <c r="L45" s="262"/>
      <c r="M45" s="262"/>
      <c r="N45" s="262"/>
      <c r="O45" s="262"/>
      <c r="P45" s="262"/>
      <c r="Q45" s="262"/>
      <c r="R45" s="262"/>
    </row>
    <row r="46" spans="2:18" s="263" customFormat="1" ht="11.25">
      <c r="B46" s="286"/>
      <c r="C46" s="286"/>
      <c r="D46" s="276"/>
      <c r="E46" s="276"/>
      <c r="F46" s="276"/>
      <c r="G46" s="276"/>
      <c r="H46" s="262"/>
      <c r="L46" s="262"/>
      <c r="M46" s="262"/>
      <c r="N46" s="262"/>
      <c r="O46" s="262"/>
      <c r="P46" s="262"/>
      <c r="Q46" s="262"/>
      <c r="R46" s="262"/>
    </row>
    <row r="47" spans="2:18" s="263" customFormat="1" ht="11.25">
      <c r="B47" s="286"/>
      <c r="C47" s="286"/>
      <c r="D47" s="276"/>
      <c r="E47" s="276"/>
      <c r="F47" s="276"/>
      <c r="G47" s="276"/>
      <c r="H47" s="262"/>
      <c r="L47" s="262"/>
      <c r="M47" s="262"/>
      <c r="N47" s="262"/>
      <c r="O47" s="262"/>
      <c r="P47" s="262"/>
      <c r="Q47" s="262"/>
      <c r="R47" s="262"/>
    </row>
    <row r="48" spans="2:18" s="263" customFormat="1" ht="11.25">
      <c r="B48" s="286"/>
      <c r="C48" s="286"/>
      <c r="D48" s="276"/>
      <c r="E48" s="276"/>
      <c r="F48" s="276"/>
      <c r="G48" s="276"/>
      <c r="H48" s="262"/>
      <c r="L48" s="262"/>
      <c r="M48" s="262"/>
      <c r="N48" s="262"/>
      <c r="O48" s="262"/>
      <c r="P48" s="262"/>
      <c r="Q48" s="262"/>
      <c r="R48" s="262"/>
    </row>
    <row r="49" spans="2:18" s="263" customFormat="1" ht="11.25">
      <c r="B49" s="276"/>
      <c r="C49" s="276"/>
      <c r="D49" s="276"/>
      <c r="E49" s="276"/>
      <c r="F49" s="276"/>
      <c r="G49" s="276"/>
      <c r="H49" s="262"/>
      <c r="L49" s="262"/>
      <c r="M49" s="262"/>
      <c r="N49" s="262"/>
      <c r="O49" s="262"/>
      <c r="P49" s="262"/>
      <c r="Q49" s="262"/>
      <c r="R49" s="262"/>
    </row>
    <row r="50" spans="2:7" ht="11.25">
      <c r="B50" s="276"/>
      <c r="C50" s="276"/>
      <c r="D50" s="276"/>
      <c r="E50" s="276"/>
      <c r="F50" s="276"/>
      <c r="G50" s="276"/>
    </row>
    <row r="51" spans="2:7" ht="11.25">
      <c r="B51" s="276"/>
      <c r="C51" s="276"/>
      <c r="D51" s="276"/>
      <c r="E51" s="276"/>
      <c r="F51" s="276"/>
      <c r="G51" s="276"/>
    </row>
    <row r="52" spans="2:7" ht="11.25">
      <c r="B52" s="276"/>
      <c r="C52" s="276"/>
      <c r="D52" s="276"/>
      <c r="E52" s="276"/>
      <c r="F52" s="276"/>
      <c r="G52" s="276"/>
    </row>
  </sheetData>
  <sheetProtection/>
  <mergeCells count="21">
    <mergeCell ref="D7:D8"/>
    <mergeCell ref="F7:F8"/>
    <mergeCell ref="N7:N8"/>
    <mergeCell ref="H7:H8"/>
    <mergeCell ref="B2:N3"/>
    <mergeCell ref="B5:C8"/>
    <mergeCell ref="D5:O5"/>
    <mergeCell ref="D6:G6"/>
    <mergeCell ref="H6:K6"/>
    <mergeCell ref="O7:O8"/>
    <mergeCell ref="L6:O6"/>
    <mergeCell ref="B14:C14"/>
    <mergeCell ref="E7:E8"/>
    <mergeCell ref="M7:M8"/>
    <mergeCell ref="B24:C24"/>
    <mergeCell ref="I7:I8"/>
    <mergeCell ref="J7:J8"/>
    <mergeCell ref="K7:K8"/>
    <mergeCell ref="L7:L8"/>
    <mergeCell ref="B9:C9"/>
    <mergeCell ref="G7:G8"/>
  </mergeCells>
  <printOptions/>
  <pageMargins left="0.787401575" right="0.787401575" top="0.984251969" bottom="0.984251969" header="0.4921259845" footer="0.492125984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X57"/>
  <sheetViews>
    <sheetView showGridLines="0" zoomScalePageLayoutView="0" workbookViewId="0" topLeftCell="A1">
      <selection activeCell="B34" sqref="B34"/>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4" width="6.7109375" style="2" customWidth="1"/>
    <col min="15" max="15" width="10.140625" style="2" bestFit="1" customWidth="1"/>
    <col min="16" max="18" width="9.57421875" style="2" customWidth="1"/>
    <col min="19" max="19" width="10.140625" style="44" customWidth="1"/>
    <col min="20" max="21" width="10.140625" style="2" customWidth="1"/>
    <col min="22" max="24" width="9.7109375" style="2" customWidth="1"/>
    <col min="25" max="25" width="10.57421875" style="2" customWidth="1"/>
    <col min="26" max="16384" width="11.421875" style="2" customWidth="1"/>
  </cols>
  <sheetData>
    <row r="1" spans="2:4" ht="11.25">
      <c r="B1" s="1" t="s">
        <v>232</v>
      </c>
      <c r="C1" s="1"/>
      <c r="D1" s="1"/>
    </row>
    <row r="3" spans="2:24" ht="63.75" customHeight="1">
      <c r="B3" s="407"/>
      <c r="C3" s="403" t="s">
        <v>143</v>
      </c>
      <c r="D3" s="421"/>
      <c r="E3" s="421"/>
      <c r="F3" s="421"/>
      <c r="G3" s="421"/>
      <c r="H3" s="421"/>
      <c r="I3" s="421"/>
      <c r="J3" s="421"/>
      <c r="K3" s="421"/>
      <c r="L3" s="421"/>
      <c r="M3" s="421"/>
      <c r="N3" s="422"/>
      <c r="O3" s="232" t="s">
        <v>146</v>
      </c>
      <c r="P3" s="403" t="s">
        <v>147</v>
      </c>
      <c r="Q3" s="421"/>
      <c r="R3" s="411"/>
      <c r="S3" s="403" t="s">
        <v>148</v>
      </c>
      <c r="T3" s="421"/>
      <c r="U3" s="411"/>
      <c r="V3" s="403" t="s">
        <v>198</v>
      </c>
      <c r="W3" s="421"/>
      <c r="X3" s="411"/>
    </row>
    <row r="4" spans="2:24" ht="25.5" customHeight="1">
      <c r="B4" s="408"/>
      <c r="C4" s="252">
        <v>2005</v>
      </c>
      <c r="D4" s="232">
        <v>2006</v>
      </c>
      <c r="E4" s="232">
        <v>2007</v>
      </c>
      <c r="F4" s="232">
        <v>2008</v>
      </c>
      <c r="G4" s="232">
        <v>2009</v>
      </c>
      <c r="H4" s="232">
        <v>2010</v>
      </c>
      <c r="I4" s="232">
        <v>2011</v>
      </c>
      <c r="J4" s="232">
        <v>2012</v>
      </c>
      <c r="K4" s="232">
        <v>2013</v>
      </c>
      <c r="L4" s="232">
        <v>2014</v>
      </c>
      <c r="M4" s="232">
        <v>2015</v>
      </c>
      <c r="N4" s="334">
        <v>2016</v>
      </c>
      <c r="O4" s="232">
        <v>2016</v>
      </c>
      <c r="P4" s="232" t="s">
        <v>130</v>
      </c>
      <c r="Q4" s="232" t="s">
        <v>133</v>
      </c>
      <c r="R4" s="334" t="s">
        <v>197</v>
      </c>
      <c r="S4" s="232" t="s">
        <v>130</v>
      </c>
      <c r="T4" s="232" t="s">
        <v>133</v>
      </c>
      <c r="U4" s="334" t="s">
        <v>197</v>
      </c>
      <c r="V4" s="232" t="s">
        <v>134</v>
      </c>
      <c r="W4" s="232" t="s">
        <v>135</v>
      </c>
      <c r="X4" s="232" t="s">
        <v>136</v>
      </c>
    </row>
    <row r="5" spans="2:24" ht="25.5" customHeight="1">
      <c r="B5" s="144" t="s">
        <v>70</v>
      </c>
      <c r="C5" s="235">
        <f aca="true" t="shared" si="0" ref="C5:K5">SUM(C6:C9)</f>
        <v>483.469995</v>
      </c>
      <c r="D5" s="235">
        <f t="shared" si="0"/>
        <v>1083.979204</v>
      </c>
      <c r="E5" s="235">
        <f t="shared" si="0"/>
        <v>735.6060050000001</v>
      </c>
      <c r="F5" s="235">
        <f t="shared" si="0"/>
        <v>1166.7243520000002</v>
      </c>
      <c r="G5" s="149">
        <f t="shared" si="0"/>
        <v>1271.7028662000002</v>
      </c>
      <c r="H5" s="149">
        <f t="shared" si="0"/>
        <v>1386.3337840000002</v>
      </c>
      <c r="I5" s="149">
        <f>SUM(I6:I9)</f>
        <v>1454.274001</v>
      </c>
      <c r="J5" s="149">
        <f>SUM(J6:J9)</f>
        <v>1540.849699</v>
      </c>
      <c r="K5" s="149">
        <f t="shared" si="0"/>
        <v>1585.450443</v>
      </c>
      <c r="L5" s="149">
        <f>SUM(L6:L9)</f>
        <v>1648.326853</v>
      </c>
      <c r="M5" s="149">
        <f>SUM(M6:M9)</f>
        <v>1668.2598560000001</v>
      </c>
      <c r="N5" s="149">
        <f>SUM(N6:N9)</f>
        <v>1757.5246630000001</v>
      </c>
      <c r="O5" s="143">
        <f aca="true" t="shared" si="1" ref="O5:O20">N5/$N$20*100</f>
        <v>28.859981717347306</v>
      </c>
      <c r="P5" s="143">
        <f aca="true" t="shared" si="2" ref="P5:P20">(L5/K5-1)*100</f>
        <v>3.9658388742208173</v>
      </c>
      <c r="Q5" s="143">
        <f aca="true" t="shared" si="3" ref="Q5:Q20">(M5/L5-1)*100</f>
        <v>1.209287039383078</v>
      </c>
      <c r="R5" s="143">
        <f aca="true" t="shared" si="4" ref="R5:R20">(N5/M5-1)*100</f>
        <v>5.350773542799914</v>
      </c>
      <c r="S5" s="143">
        <f aca="true" t="shared" si="5" ref="S5:S20">(L5/(K5*99.96/99.46)-1)*100</f>
        <v>3.4458016649659973</v>
      </c>
      <c r="T5" s="143">
        <f aca="true" t="shared" si="6" ref="T5:T20">(M5/(L5*100/99.96)-1)*100</f>
        <v>1.1688033245673246</v>
      </c>
      <c r="U5" s="143">
        <f aca="true" t="shared" si="7" ref="U5:U20">(N5/(M5*100.18/100)-1)*100</f>
        <v>5.161482873627388</v>
      </c>
      <c r="V5" s="143">
        <v>84.87700525127345</v>
      </c>
      <c r="W5" s="143">
        <v>13.36166681087363</v>
      </c>
      <c r="X5" s="143">
        <v>1.7613279378529332</v>
      </c>
    </row>
    <row r="6" spans="2:24" ht="15" customHeight="1">
      <c r="B6" s="128" t="s">
        <v>76</v>
      </c>
      <c r="C6" s="329">
        <v>2</v>
      </c>
      <c r="D6" s="329">
        <v>11.085053</v>
      </c>
      <c r="E6" s="329">
        <v>18.000798</v>
      </c>
      <c r="F6" s="353">
        <v>39</v>
      </c>
      <c r="G6" s="354">
        <v>50.869359</v>
      </c>
      <c r="H6" s="354">
        <v>84.157838</v>
      </c>
      <c r="I6" s="354">
        <v>117.384898</v>
      </c>
      <c r="J6" s="354">
        <v>157.467723</v>
      </c>
      <c r="K6" s="354">
        <v>173.486908</v>
      </c>
      <c r="L6" s="354">
        <v>191.763079</v>
      </c>
      <c r="M6" s="354">
        <v>239.234992</v>
      </c>
      <c r="N6" s="354">
        <v>304.020456</v>
      </c>
      <c r="O6" s="120">
        <f t="shared" si="1"/>
        <v>4.992262690005615</v>
      </c>
      <c r="P6" s="120">
        <f t="shared" si="2"/>
        <v>10.534611061256571</v>
      </c>
      <c r="Q6" s="120">
        <f t="shared" si="3"/>
        <v>24.7555020745156</v>
      </c>
      <c r="R6" s="120">
        <f t="shared" si="4"/>
        <v>27.08026257296008</v>
      </c>
      <c r="S6" s="120">
        <f t="shared" si="5"/>
        <v>9.981716848265076</v>
      </c>
      <c r="T6" s="120">
        <f t="shared" si="6"/>
        <v>24.705599873685813</v>
      </c>
      <c r="U6" s="120">
        <f t="shared" si="7"/>
        <v>26.85192910057903</v>
      </c>
      <c r="V6" s="120">
        <v>12.65086189290692</v>
      </c>
      <c r="W6" s="120">
        <v>80.10114677502787</v>
      </c>
      <c r="X6" s="120">
        <v>7.247991332065203</v>
      </c>
    </row>
    <row r="7" spans="2:24" ht="22.5">
      <c r="B7" s="129" t="s">
        <v>65</v>
      </c>
      <c r="C7" s="330">
        <v>481.469995</v>
      </c>
      <c r="D7" s="330">
        <v>509.629679</v>
      </c>
      <c r="E7" s="330">
        <v>540.625989</v>
      </c>
      <c r="F7" s="351">
        <v>583.603418</v>
      </c>
      <c r="G7" s="350">
        <v>636.00733</v>
      </c>
      <c r="H7" s="350">
        <v>688.404337</v>
      </c>
      <c r="I7" s="350">
        <v>738.943242</v>
      </c>
      <c r="J7" s="350">
        <v>789.771491</v>
      </c>
      <c r="K7" s="350">
        <v>824.023222</v>
      </c>
      <c r="L7" s="350">
        <v>875.65939</v>
      </c>
      <c r="M7" s="350">
        <v>859.01303</v>
      </c>
      <c r="N7" s="350">
        <v>887.59306</v>
      </c>
      <c r="O7" s="17">
        <f t="shared" si="1"/>
        <v>14.574998589390692</v>
      </c>
      <c r="P7" s="17">
        <f t="shared" si="2"/>
        <v>6.266348644237607</v>
      </c>
      <c r="Q7" s="17">
        <f t="shared" si="3"/>
        <v>-1.901008564528739</v>
      </c>
      <c r="R7" s="17">
        <f t="shared" si="4"/>
        <v>3.3270775881013126</v>
      </c>
      <c r="S7" s="17">
        <f t="shared" si="5"/>
        <v>5.734804283272021</v>
      </c>
      <c r="T7" s="17">
        <f t="shared" si="6"/>
        <v>-1.940248161102931</v>
      </c>
      <c r="U7" s="17">
        <f t="shared" si="7"/>
        <v>3.141423026653345</v>
      </c>
      <c r="V7" s="17">
        <v>97.89480947496368</v>
      </c>
      <c r="W7" s="17">
        <v>0.9408371219126027</v>
      </c>
      <c r="X7" s="17">
        <v>1.1643534031237242</v>
      </c>
    </row>
    <row r="8" spans="2:24" ht="15" customHeight="1">
      <c r="B8" s="129" t="s">
        <v>0</v>
      </c>
      <c r="C8" s="330"/>
      <c r="D8" s="330">
        <v>563.264472</v>
      </c>
      <c r="E8" s="330">
        <v>176.979218</v>
      </c>
      <c r="F8" s="351">
        <v>544.120934</v>
      </c>
      <c r="G8" s="350">
        <v>584.8261772000001</v>
      </c>
      <c r="H8" s="350">
        <v>597.095846</v>
      </c>
      <c r="I8" s="350">
        <v>580.920044</v>
      </c>
      <c r="J8" s="350">
        <v>576.999324</v>
      </c>
      <c r="K8" s="350">
        <v>572.573345</v>
      </c>
      <c r="L8" s="350">
        <v>565.315372</v>
      </c>
      <c r="M8" s="350">
        <v>554.950359</v>
      </c>
      <c r="N8" s="350">
        <v>545.705406</v>
      </c>
      <c r="O8" s="17">
        <f t="shared" si="1"/>
        <v>8.960925767798225</v>
      </c>
      <c r="P8" s="17">
        <f t="shared" si="2"/>
        <v>-1.2676058121427247</v>
      </c>
      <c r="Q8" s="17">
        <f t="shared" si="3"/>
        <v>-1.8334921555962835</v>
      </c>
      <c r="R8" s="17">
        <f t="shared" si="4"/>
        <v>-1.6659063013598319</v>
      </c>
      <c r="S8" s="17">
        <f t="shared" si="5"/>
        <v>-1.7614653268879121</v>
      </c>
      <c r="T8" s="17">
        <f t="shared" si="6"/>
        <v>-1.8727587587340722</v>
      </c>
      <c r="U8" s="17">
        <f t="shared" si="7"/>
        <v>-1.8425896400078412</v>
      </c>
      <c r="V8" s="17">
        <v>100</v>
      </c>
      <c r="W8" s="17">
        <v>0</v>
      </c>
      <c r="X8" s="17">
        <v>0</v>
      </c>
    </row>
    <row r="9" spans="2:24" ht="15" customHeight="1">
      <c r="B9" s="130" t="s">
        <v>80</v>
      </c>
      <c r="C9" s="256"/>
      <c r="D9" s="256"/>
      <c r="E9" s="256"/>
      <c r="F9" s="355"/>
      <c r="G9" s="356"/>
      <c r="H9" s="356">
        <v>16.675763</v>
      </c>
      <c r="I9" s="356">
        <v>17.025817</v>
      </c>
      <c r="J9" s="356">
        <v>16.611161</v>
      </c>
      <c r="K9" s="356">
        <v>15.366968</v>
      </c>
      <c r="L9" s="356">
        <v>15.589012</v>
      </c>
      <c r="M9" s="356">
        <v>15.061475</v>
      </c>
      <c r="N9" s="356">
        <v>20.205741</v>
      </c>
      <c r="O9" s="17">
        <f t="shared" si="1"/>
        <v>0.3317946701527766</v>
      </c>
      <c r="P9" s="17">
        <f t="shared" si="2"/>
        <v>1.4449434657507032</v>
      </c>
      <c r="Q9" s="17">
        <f t="shared" si="3"/>
        <v>-3.384031008507793</v>
      </c>
      <c r="R9" s="17">
        <f t="shared" si="4"/>
        <v>34.155127568847</v>
      </c>
      <c r="S9" s="17">
        <f t="shared" si="5"/>
        <v>0.9375157773465759</v>
      </c>
      <c r="T9" s="17">
        <f t="shared" si="6"/>
        <v>-3.42267739610439</v>
      </c>
      <c r="U9" s="17">
        <f t="shared" si="7"/>
        <v>33.914082220849465</v>
      </c>
      <c r="V9" s="17">
        <v>99.18999753584885</v>
      </c>
      <c r="W9" s="17">
        <v>0.810002464151154</v>
      </c>
      <c r="X9" s="17">
        <v>0</v>
      </c>
    </row>
    <row r="10" spans="2:24" ht="26.25" customHeight="1">
      <c r="B10" s="144" t="s">
        <v>71</v>
      </c>
      <c r="C10" s="257">
        <f aca="true" t="shared" si="8" ref="C10:K10">C11+C14</f>
        <v>3735.3643789999996</v>
      </c>
      <c r="D10" s="257">
        <f t="shared" si="8"/>
        <v>3989.107355</v>
      </c>
      <c r="E10" s="257">
        <f t="shared" si="8"/>
        <v>3998.9149810000004</v>
      </c>
      <c r="F10" s="257">
        <f t="shared" si="8"/>
        <v>4873.600074000001</v>
      </c>
      <c r="G10" s="149">
        <f t="shared" si="8"/>
        <v>4576.413752</v>
      </c>
      <c r="H10" s="149">
        <f t="shared" si="8"/>
        <v>3996.0670400000004</v>
      </c>
      <c r="I10" s="149">
        <f>I11+I14</f>
        <v>3583.4979670000002</v>
      </c>
      <c r="J10" s="149">
        <f>J11+J14</f>
        <v>3750.528331</v>
      </c>
      <c r="K10" s="149">
        <f t="shared" si="8"/>
        <v>4047.961158000001</v>
      </c>
      <c r="L10" s="149">
        <f>L11+L14</f>
        <v>4010.603829</v>
      </c>
      <c r="M10" s="149">
        <f>M11+M14</f>
        <v>4004.397184679532</v>
      </c>
      <c r="N10" s="149">
        <f>N11+N14</f>
        <v>4332.308241999999</v>
      </c>
      <c r="O10" s="143">
        <f t="shared" si="1"/>
        <v>71.14001828265269</v>
      </c>
      <c r="P10" s="143">
        <f t="shared" si="2"/>
        <v>-0.922867773228786</v>
      </c>
      <c r="Q10" s="143">
        <f t="shared" si="3"/>
        <v>-0.15475585685100768</v>
      </c>
      <c r="R10" s="143">
        <f t="shared" si="4"/>
        <v>8.18877454451885</v>
      </c>
      <c r="S10" s="143">
        <f t="shared" si="5"/>
        <v>-1.4184516679205283</v>
      </c>
      <c r="T10" s="143">
        <f t="shared" si="6"/>
        <v>-0.19469395450827376</v>
      </c>
      <c r="U10" s="143">
        <f t="shared" si="7"/>
        <v>7.994384652144992</v>
      </c>
      <c r="V10" s="143">
        <v>79.73109380498836</v>
      </c>
      <c r="W10" s="143">
        <v>7.061494042640075</v>
      </c>
      <c r="X10" s="143">
        <v>13.207412152371568</v>
      </c>
    </row>
    <row r="11" spans="2:24" ht="15" customHeight="1">
      <c r="B11" s="151" t="s">
        <v>4</v>
      </c>
      <c r="C11" s="331">
        <f aca="true" t="shared" si="9" ref="C11:K11">SUM(C12:C13)</f>
        <v>316.554531</v>
      </c>
      <c r="D11" s="331">
        <f t="shared" si="9"/>
        <v>444.85776100000004</v>
      </c>
      <c r="E11" s="331">
        <f t="shared" si="9"/>
        <v>534.191463</v>
      </c>
      <c r="F11" s="357">
        <f t="shared" si="9"/>
        <v>203.02850800000002</v>
      </c>
      <c r="G11" s="358">
        <f t="shared" si="9"/>
        <v>225.777986</v>
      </c>
      <c r="H11" s="358">
        <f t="shared" si="9"/>
        <v>255.471453</v>
      </c>
      <c r="I11" s="358">
        <f>SUM(I12:I13)</f>
        <v>288.62022</v>
      </c>
      <c r="J11" s="358">
        <f>SUM(J12:J13)</f>
        <v>332.135555</v>
      </c>
      <c r="K11" s="358">
        <f t="shared" si="9"/>
        <v>403.65470600000003</v>
      </c>
      <c r="L11" s="358">
        <f>SUM(L12:L13)</f>
        <v>463.267091</v>
      </c>
      <c r="M11" s="358">
        <f>SUM(M12:M13)</f>
        <v>535.251919</v>
      </c>
      <c r="N11" s="358">
        <f>SUM(N12:N13)</f>
        <v>597.842506</v>
      </c>
      <c r="O11" s="135">
        <f t="shared" si="1"/>
        <v>9.817059274469536</v>
      </c>
      <c r="P11" s="135">
        <f t="shared" si="2"/>
        <v>14.768163015049796</v>
      </c>
      <c r="Q11" s="135">
        <f t="shared" si="3"/>
        <v>15.538515339955383</v>
      </c>
      <c r="R11" s="135">
        <f t="shared" si="4"/>
        <v>11.693668864735063</v>
      </c>
      <c r="S11" s="135">
        <f t="shared" si="5"/>
        <v>14.194092571797224</v>
      </c>
      <c r="T11" s="135">
        <f t="shared" si="6"/>
        <v>15.492299933819398</v>
      </c>
      <c r="U11" s="135">
        <f t="shared" si="7"/>
        <v>11.49298149803859</v>
      </c>
      <c r="V11" s="135">
        <v>84.28124692136919</v>
      </c>
      <c r="W11" s="135">
        <v>15.718753078630812</v>
      </c>
      <c r="X11" s="135">
        <v>0</v>
      </c>
    </row>
    <row r="12" spans="2:24" ht="15" customHeight="1">
      <c r="B12" s="130" t="s">
        <v>78</v>
      </c>
      <c r="C12" s="330">
        <v>290.754531</v>
      </c>
      <c r="D12" s="330">
        <v>410.257761</v>
      </c>
      <c r="E12" s="330">
        <v>493.891463</v>
      </c>
      <c r="F12" s="351">
        <v>163.628508</v>
      </c>
      <c r="G12" s="350">
        <v>178.267523</v>
      </c>
      <c r="H12" s="350">
        <v>209.371453</v>
      </c>
      <c r="I12" s="350">
        <v>237.62022</v>
      </c>
      <c r="J12" s="350">
        <v>277.835555</v>
      </c>
      <c r="K12" s="350">
        <v>336.095248</v>
      </c>
      <c r="L12" s="350">
        <v>395.767091</v>
      </c>
      <c r="M12" s="350">
        <v>454.094228</v>
      </c>
      <c r="N12" s="350">
        <v>497.842506</v>
      </c>
      <c r="O12" s="17">
        <f t="shared" si="1"/>
        <v>8.174978094903903</v>
      </c>
      <c r="P12" s="17">
        <f t="shared" si="2"/>
        <v>17.754444121149838</v>
      </c>
      <c r="Q12" s="17">
        <f t="shared" si="3"/>
        <v>14.737743063129006</v>
      </c>
      <c r="R12" s="17">
        <f t="shared" si="4"/>
        <v>9.634185000034833</v>
      </c>
      <c r="S12" s="17">
        <f t="shared" si="5"/>
        <v>17.165436297414605</v>
      </c>
      <c r="T12" s="17">
        <f t="shared" si="6"/>
        <v>14.691847965903747</v>
      </c>
      <c r="U12" s="17">
        <f t="shared" si="7"/>
        <v>9.437198043556428</v>
      </c>
      <c r="V12" s="17">
        <v>90.92855486992919</v>
      </c>
      <c r="W12" s="17">
        <v>9.071445130070815</v>
      </c>
      <c r="X12" s="17">
        <v>0</v>
      </c>
    </row>
    <row r="13" spans="2:24" ht="15" customHeight="1">
      <c r="B13" s="130" t="s">
        <v>77</v>
      </c>
      <c r="C13" s="330">
        <v>25.8</v>
      </c>
      <c r="D13" s="330">
        <v>34.6</v>
      </c>
      <c r="E13" s="330">
        <v>40.3</v>
      </c>
      <c r="F13" s="351">
        <v>39.4</v>
      </c>
      <c r="G13" s="350">
        <v>47.510463</v>
      </c>
      <c r="H13" s="350">
        <v>46.1</v>
      </c>
      <c r="I13" s="350">
        <v>51</v>
      </c>
      <c r="J13" s="350">
        <v>54.3</v>
      </c>
      <c r="K13" s="350">
        <v>67.559458</v>
      </c>
      <c r="L13" s="350">
        <v>67.5</v>
      </c>
      <c r="M13" s="350">
        <v>81.157691</v>
      </c>
      <c r="N13" s="350">
        <v>100</v>
      </c>
      <c r="O13" s="17">
        <f t="shared" si="1"/>
        <v>1.6420811795656323</v>
      </c>
      <c r="P13" s="17">
        <f t="shared" si="2"/>
        <v>-0.0880084029093453</v>
      </c>
      <c r="Q13" s="17">
        <f t="shared" si="3"/>
        <v>20.233616296296297</v>
      </c>
      <c r="R13" s="17">
        <f t="shared" si="4"/>
        <v>23.216911136616748</v>
      </c>
      <c r="S13" s="17">
        <f t="shared" si="5"/>
        <v>-0.5877682648395721</v>
      </c>
      <c r="T13" s="17">
        <f t="shared" si="6"/>
        <v>20.18552284977777</v>
      </c>
      <c r="U13" s="17">
        <f t="shared" si="7"/>
        <v>22.99551920205305</v>
      </c>
      <c r="V13" s="17">
        <v>52.550356332499206</v>
      </c>
      <c r="W13" s="17">
        <v>47.4496436675008</v>
      </c>
      <c r="X13" s="17">
        <v>0</v>
      </c>
    </row>
    <row r="14" spans="2:24" ht="15" customHeight="1">
      <c r="B14" s="155" t="s">
        <v>5</v>
      </c>
      <c r="C14" s="258">
        <f aca="true" t="shared" si="10" ref="C14:N14">SUM(C15:C19)</f>
        <v>3418.809848</v>
      </c>
      <c r="D14" s="258">
        <f t="shared" si="10"/>
        <v>3544.249594</v>
      </c>
      <c r="E14" s="258">
        <f t="shared" si="10"/>
        <v>3464.7235180000002</v>
      </c>
      <c r="F14" s="359">
        <f t="shared" si="10"/>
        <v>4670.5715660000005</v>
      </c>
      <c r="G14" s="360">
        <f t="shared" si="10"/>
        <v>4350.635766</v>
      </c>
      <c r="H14" s="360">
        <f t="shared" si="10"/>
        <v>3740.5955870000003</v>
      </c>
      <c r="I14" s="360">
        <f t="shared" si="10"/>
        <v>3294.877747</v>
      </c>
      <c r="J14" s="360">
        <f t="shared" si="10"/>
        <v>3418.392776</v>
      </c>
      <c r="K14" s="360">
        <f t="shared" si="10"/>
        <v>3644.3064520000007</v>
      </c>
      <c r="L14" s="360">
        <f t="shared" si="10"/>
        <v>3547.336738</v>
      </c>
      <c r="M14" s="360">
        <f t="shared" si="10"/>
        <v>3469.145265679532</v>
      </c>
      <c r="N14" s="360">
        <f t="shared" si="10"/>
        <v>3734.4657359999997</v>
      </c>
      <c r="O14" s="135">
        <f t="shared" si="1"/>
        <v>61.32295900818316</v>
      </c>
      <c r="P14" s="135">
        <f t="shared" si="2"/>
        <v>-2.660855097594317</v>
      </c>
      <c r="Q14" s="135">
        <f t="shared" si="3"/>
        <v>-2.204230330965218</v>
      </c>
      <c r="R14" s="135">
        <f t="shared" si="4"/>
        <v>7.648006929698203</v>
      </c>
      <c r="S14" s="135">
        <f t="shared" si="5"/>
        <v>-3.147745578298644</v>
      </c>
      <c r="T14" s="135">
        <f t="shared" si="6"/>
        <v>-2.2433486388328427</v>
      </c>
      <c r="U14" s="135">
        <f t="shared" si="7"/>
        <v>7.454588670092033</v>
      </c>
      <c r="V14" s="135">
        <v>78.99098572689476</v>
      </c>
      <c r="W14" s="135">
        <v>5.653342012850397</v>
      </c>
      <c r="X14" s="135">
        <v>15.355672260254835</v>
      </c>
    </row>
    <row r="15" spans="2:24" ht="15" customHeight="1">
      <c r="B15" s="130" t="s">
        <v>6</v>
      </c>
      <c r="C15" s="255" t="s">
        <v>16</v>
      </c>
      <c r="D15" s="255" t="s">
        <v>16</v>
      </c>
      <c r="E15" s="255" t="s">
        <v>16</v>
      </c>
      <c r="F15" s="361" t="s">
        <v>16</v>
      </c>
      <c r="G15" s="350">
        <v>43.148902</v>
      </c>
      <c r="H15" s="350">
        <v>91.159799</v>
      </c>
      <c r="I15" s="350">
        <v>124.280257</v>
      </c>
      <c r="J15" s="350">
        <v>200.88999</v>
      </c>
      <c r="K15" s="350">
        <v>269.535488</v>
      </c>
      <c r="L15" s="350">
        <v>289.339931</v>
      </c>
      <c r="M15" s="350">
        <v>313.330018</v>
      </c>
      <c r="N15" s="350">
        <v>437.900952</v>
      </c>
      <c r="O15" s="17">
        <f t="shared" si="1"/>
        <v>7.1906891179307335</v>
      </c>
      <c r="P15" s="17">
        <f t="shared" si="2"/>
        <v>7.347619842920272</v>
      </c>
      <c r="Q15" s="17">
        <f t="shared" si="3"/>
        <v>8.291315656669607</v>
      </c>
      <c r="R15" s="17">
        <f t="shared" si="4"/>
        <v>39.75710172780191</v>
      </c>
      <c r="S15" s="17">
        <f t="shared" si="5"/>
        <v>6.810666962553524</v>
      </c>
      <c r="T15" s="17">
        <f t="shared" si="6"/>
        <v>8.247999130406924</v>
      </c>
      <c r="U15" s="17">
        <f t="shared" si="7"/>
        <v>39.5059909441025</v>
      </c>
      <c r="V15" s="17">
        <v>0</v>
      </c>
      <c r="W15" s="17">
        <v>0</v>
      </c>
      <c r="X15" s="17">
        <v>100</v>
      </c>
    </row>
    <row r="16" spans="2:24" ht="15" customHeight="1">
      <c r="B16" s="130" t="s">
        <v>103</v>
      </c>
      <c r="C16" s="255">
        <v>2115.4538274685233</v>
      </c>
      <c r="D16" s="255">
        <v>2013.2671708262637</v>
      </c>
      <c r="E16" s="255">
        <v>1931.9730259633639</v>
      </c>
      <c r="F16" s="361">
        <v>2843.498684899507</v>
      </c>
      <c r="G16" s="361">
        <v>2652.537594</v>
      </c>
      <c r="H16" s="351">
        <v>2066.315523</v>
      </c>
      <c r="I16" s="350">
        <v>1524.066156</v>
      </c>
      <c r="J16" s="350">
        <v>1563.801519</v>
      </c>
      <c r="K16" s="350">
        <v>1619.466012</v>
      </c>
      <c r="L16" s="350">
        <v>1596.655398</v>
      </c>
      <c r="M16" s="350">
        <v>1261.08962211735</v>
      </c>
      <c r="N16" s="350">
        <v>1365.576952</v>
      </c>
      <c r="O16" s="17">
        <f t="shared" si="1"/>
        <v>22.42388212127801</v>
      </c>
      <c r="P16" s="17">
        <f t="shared" si="2"/>
        <v>-1.4085268743509793</v>
      </c>
      <c r="Q16" s="17">
        <f t="shared" si="3"/>
        <v>-21.01679399969373</v>
      </c>
      <c r="R16" s="17">
        <f t="shared" si="4"/>
        <v>8.285480115776167</v>
      </c>
      <c r="S16" s="17">
        <f t="shared" si="5"/>
        <v>-1.9016815018301991</v>
      </c>
      <c r="T16" s="17">
        <f t="shared" si="6"/>
        <v>-21.04838728209385</v>
      </c>
      <c r="U16" s="17">
        <f t="shared" si="7"/>
        <v>8.09091646613711</v>
      </c>
      <c r="V16" s="17">
        <v>99.68121935870496</v>
      </c>
      <c r="W16" s="17">
        <v>0.31878064129503264</v>
      </c>
      <c r="X16" s="17">
        <v>0</v>
      </c>
    </row>
    <row r="17" spans="2:24" ht="15" customHeight="1">
      <c r="B17" s="130" t="s">
        <v>104</v>
      </c>
      <c r="C17" s="255">
        <v>144.01662083782162</v>
      </c>
      <c r="D17" s="255">
        <v>1215.7908328320982</v>
      </c>
      <c r="E17" s="255">
        <v>245.8182798257283</v>
      </c>
      <c r="F17" s="361">
        <v>203.794948</v>
      </c>
      <c r="G17" s="350">
        <v>174.194747</v>
      </c>
      <c r="H17" s="350">
        <v>98.185425</v>
      </c>
      <c r="I17" s="350">
        <v>105.412508</v>
      </c>
      <c r="J17" s="350">
        <v>189.421217</v>
      </c>
      <c r="K17" s="350">
        <v>158.849623</v>
      </c>
      <c r="L17" s="350">
        <v>114.261376</v>
      </c>
      <c r="M17" s="350">
        <v>179.1719715664</v>
      </c>
      <c r="N17" s="350">
        <v>144.132938</v>
      </c>
      <c r="O17" s="17">
        <f t="shared" si="1"/>
        <v>2.3667798484530014</v>
      </c>
      <c r="P17" s="17">
        <f t="shared" si="2"/>
        <v>-28.069469828077597</v>
      </c>
      <c r="Q17" s="17">
        <f t="shared" si="3"/>
        <v>56.80886913737151</v>
      </c>
      <c r="R17" s="17">
        <f t="shared" si="4"/>
        <v>-19.556090866262956</v>
      </c>
      <c r="S17" s="17">
        <f t="shared" si="5"/>
        <v>-28.429266397565</v>
      </c>
      <c r="T17" s="17">
        <f t="shared" si="6"/>
        <v>56.746145589716534</v>
      </c>
      <c r="U17" s="17">
        <f t="shared" si="7"/>
        <v>-19.700629732744023</v>
      </c>
      <c r="V17" s="17">
        <v>29.895471221158342</v>
      </c>
      <c r="W17" s="17">
        <v>3.077461724952835</v>
      </c>
      <c r="X17" s="17">
        <v>67.02706705388883</v>
      </c>
    </row>
    <row r="18" spans="2:24" ht="15" customHeight="1">
      <c r="B18" s="130" t="s">
        <v>195</v>
      </c>
      <c r="C18" s="255">
        <v>1159.3393996936547</v>
      </c>
      <c r="D18" s="255">
        <v>315.19159034163806</v>
      </c>
      <c r="E18" s="255">
        <v>1286.932212210908</v>
      </c>
      <c r="F18" s="361">
        <v>1622.2779331004929</v>
      </c>
      <c r="G18" s="350">
        <v>1480.025942</v>
      </c>
      <c r="H18" s="350">
        <v>1472.270986</v>
      </c>
      <c r="I18" s="350">
        <v>1532.871027</v>
      </c>
      <c r="J18" s="350">
        <v>1398.9805459999998</v>
      </c>
      <c r="K18" s="350">
        <v>1590.1156970000002</v>
      </c>
      <c r="L18" s="350">
        <v>1539.668874</v>
      </c>
      <c r="M18" s="350">
        <v>1711.0363629957817</v>
      </c>
      <c r="N18" s="350">
        <v>1780.718988</v>
      </c>
      <c r="O18" s="17">
        <f t="shared" si="1"/>
        <v>29.24085136289959</v>
      </c>
      <c r="P18" s="17">
        <f t="shared" si="2"/>
        <v>-3.172525313420649</v>
      </c>
      <c r="Q18" s="17">
        <f t="shared" si="3"/>
        <v>11.130152196333976</v>
      </c>
      <c r="R18" s="17">
        <f t="shared" si="4"/>
        <v>4.072539106194917</v>
      </c>
      <c r="S18" s="17">
        <f t="shared" si="5"/>
        <v>-3.656856419295895</v>
      </c>
      <c r="T18" s="17">
        <f t="shared" si="6"/>
        <v>11.085700135455445</v>
      </c>
      <c r="U18" s="17">
        <f t="shared" si="7"/>
        <v>3.885545124969969</v>
      </c>
      <c r="V18" s="17">
        <v>89.34552717070247</v>
      </c>
      <c r="W18" s="17">
        <v>10.654472829297534</v>
      </c>
      <c r="X18" s="17">
        <v>0</v>
      </c>
    </row>
    <row r="19" spans="2:24" ht="15" customHeight="1">
      <c r="B19" s="130" t="s">
        <v>79</v>
      </c>
      <c r="C19" s="255" t="s">
        <v>16</v>
      </c>
      <c r="D19" s="255" t="s">
        <v>16</v>
      </c>
      <c r="E19" s="255" t="s">
        <v>16</v>
      </c>
      <c r="F19" s="361">
        <v>1</v>
      </c>
      <c r="G19" s="350">
        <v>0.728581</v>
      </c>
      <c r="H19" s="350">
        <v>12.663854</v>
      </c>
      <c r="I19" s="350">
        <v>8.247799</v>
      </c>
      <c r="J19" s="350">
        <v>65.299504</v>
      </c>
      <c r="K19" s="350">
        <v>6.339632</v>
      </c>
      <c r="L19" s="350">
        <v>7.411159</v>
      </c>
      <c r="M19" s="350">
        <v>4.517291</v>
      </c>
      <c r="N19" s="350">
        <v>6.135906</v>
      </c>
      <c r="O19" s="17">
        <f t="shared" si="1"/>
        <v>0.10075655762183842</v>
      </c>
      <c r="P19" s="17">
        <f t="shared" si="2"/>
        <v>16.902037846991735</v>
      </c>
      <c r="Q19" s="17">
        <f t="shared" si="3"/>
        <v>-39.04744183736983</v>
      </c>
      <c r="R19" s="17">
        <f t="shared" si="4"/>
        <v>35.8315415145936</v>
      </c>
      <c r="S19" s="17">
        <f t="shared" si="5"/>
        <v>16.31729376012203</v>
      </c>
      <c r="T19" s="17">
        <f t="shared" si="6"/>
        <v>-39.071822860634896</v>
      </c>
      <c r="U19" s="17">
        <f t="shared" si="7"/>
        <v>35.58748404331562</v>
      </c>
      <c r="V19" s="17">
        <v>25.034835931319677</v>
      </c>
      <c r="W19" s="17">
        <v>74.96516406868032</v>
      </c>
      <c r="X19" s="17">
        <v>0</v>
      </c>
    </row>
    <row r="20" spans="2:24" ht="15" customHeight="1">
      <c r="B20" s="141" t="s">
        <v>47</v>
      </c>
      <c r="C20" s="362">
        <f aca="true" t="shared" si="11" ref="C20:K20">C5+C10</f>
        <v>4218.834374</v>
      </c>
      <c r="D20" s="362">
        <f t="shared" si="11"/>
        <v>5073.086559</v>
      </c>
      <c r="E20" s="362">
        <f t="shared" si="11"/>
        <v>4734.520986</v>
      </c>
      <c r="F20" s="362">
        <f t="shared" si="11"/>
        <v>6040.324426000001</v>
      </c>
      <c r="G20" s="362">
        <f t="shared" si="11"/>
        <v>5848.116618200001</v>
      </c>
      <c r="H20" s="363">
        <f>H5+H10</f>
        <v>5382.400824</v>
      </c>
      <c r="I20" s="363">
        <f>I5+I10</f>
        <v>5037.771968</v>
      </c>
      <c r="J20" s="363">
        <f>J5+J10</f>
        <v>5291.37803</v>
      </c>
      <c r="K20" s="363">
        <f t="shared" si="11"/>
        <v>5633.411601000001</v>
      </c>
      <c r="L20" s="363">
        <f>L5+L10</f>
        <v>5658.930682</v>
      </c>
      <c r="M20" s="363">
        <f>M5+M10</f>
        <v>5672.657040679533</v>
      </c>
      <c r="N20" s="363">
        <f>N5+N10</f>
        <v>6089.832904999999</v>
      </c>
      <c r="O20" s="141">
        <f t="shared" si="1"/>
        <v>100</v>
      </c>
      <c r="P20" s="141">
        <f t="shared" si="2"/>
        <v>0.45299514410539476</v>
      </c>
      <c r="Q20" s="141">
        <f t="shared" si="3"/>
        <v>0.2425609969599618</v>
      </c>
      <c r="R20" s="141">
        <f t="shared" si="4"/>
        <v>7.354152759964716</v>
      </c>
      <c r="S20" s="141">
        <f t="shared" si="5"/>
        <v>-0.04947081799997477</v>
      </c>
      <c r="T20" s="141">
        <f t="shared" si="6"/>
        <v>0.2024639725611843</v>
      </c>
      <c r="U20" s="141">
        <f t="shared" si="7"/>
        <v>7.161262487487208</v>
      </c>
      <c r="V20" s="141">
        <v>81.27318558752353</v>
      </c>
      <c r="W20" s="141">
        <v>8.949487016452036</v>
      </c>
      <c r="X20" s="141">
        <v>9.777327396024441</v>
      </c>
    </row>
    <row r="21" spans="2:24" s="4" customFormat="1" ht="15" customHeight="1">
      <c r="B21" s="335"/>
      <c r="C21" s="338"/>
      <c r="D21" s="338"/>
      <c r="E21" s="338"/>
      <c r="F21" s="339"/>
      <c r="G21" s="340"/>
      <c r="H21" s="340"/>
      <c r="I21" s="340"/>
      <c r="J21" s="340"/>
      <c r="K21" s="340"/>
      <c r="L21" s="340"/>
      <c r="M21" s="340"/>
      <c r="N21" s="340"/>
      <c r="O21" s="340"/>
      <c r="P21" s="342"/>
      <c r="Q21" s="342"/>
      <c r="R21" s="342"/>
      <c r="S21" s="342"/>
      <c r="T21" s="342"/>
      <c r="U21" s="342"/>
      <c r="V21" s="341"/>
      <c r="W21" s="341"/>
      <c r="X21" s="341"/>
    </row>
    <row r="22" spans="2:20" ht="11.25">
      <c r="B22" s="24"/>
      <c r="C22" s="337"/>
      <c r="D22" s="337"/>
      <c r="E22" s="337"/>
      <c r="F22" s="337"/>
      <c r="G22" s="337"/>
      <c r="H22" s="337"/>
      <c r="I22" s="337"/>
      <c r="J22" s="337"/>
      <c r="K22" s="337"/>
      <c r="L22" s="337"/>
      <c r="M22" s="337"/>
      <c r="N22" s="41"/>
      <c r="O22" s="41"/>
      <c r="P22" s="41"/>
      <c r="Q22" s="41"/>
      <c r="R22" s="41"/>
      <c r="S22" s="81"/>
      <c r="T22" s="102"/>
    </row>
    <row r="23" spans="2:19" ht="27" customHeight="1">
      <c r="B23" s="406"/>
      <c r="C23" s="406"/>
      <c r="D23" s="406"/>
      <c r="E23" s="406"/>
      <c r="F23" s="406"/>
      <c r="G23" s="406"/>
      <c r="H23" s="406"/>
      <c r="I23" s="406"/>
      <c r="J23" s="406"/>
      <c r="K23" s="406"/>
      <c r="L23" s="406"/>
      <c r="M23" s="406"/>
      <c r="N23" s="406"/>
      <c r="O23" s="406"/>
      <c r="P23" s="406"/>
      <c r="Q23" s="406"/>
      <c r="R23" s="406"/>
      <c r="S23" s="406"/>
    </row>
    <row r="24" spans="2:19" ht="24.75" customHeight="1">
      <c r="B24" s="406"/>
      <c r="C24" s="406"/>
      <c r="D24" s="406"/>
      <c r="E24" s="406"/>
      <c r="F24" s="406"/>
      <c r="G24" s="406"/>
      <c r="H24" s="406"/>
      <c r="I24" s="406"/>
      <c r="J24" s="406"/>
      <c r="K24" s="406"/>
      <c r="L24" s="406"/>
      <c r="M24" s="406"/>
      <c r="N24" s="406"/>
      <c r="O24" s="406"/>
      <c r="P24" s="406"/>
      <c r="Q24" s="406"/>
      <c r="R24" s="406"/>
      <c r="S24" s="406"/>
    </row>
    <row r="27" spans="2:16" ht="11.25" customHeight="1">
      <c r="B27" s="14"/>
      <c r="C27" s="14"/>
      <c r="D27" s="14"/>
      <c r="E27" s="14"/>
      <c r="F27" s="14"/>
      <c r="G27" s="246"/>
      <c r="H27" s="246"/>
      <c r="I27" s="246"/>
      <c r="J27" s="246"/>
      <c r="K27" s="246"/>
      <c r="L27" s="246"/>
      <c r="M27" s="246"/>
      <c r="N27" s="246"/>
      <c r="O27" s="246"/>
      <c r="P27" s="14"/>
    </row>
    <row r="28" spans="2:16" ht="11.25" customHeight="1">
      <c r="B28" s="14"/>
      <c r="C28" s="14"/>
      <c r="D28" s="14"/>
      <c r="E28" s="14"/>
      <c r="F28" s="14"/>
      <c r="G28" s="14"/>
      <c r="H28" s="14"/>
      <c r="I28" s="14"/>
      <c r="J28" s="14"/>
      <c r="K28" s="14"/>
      <c r="L28" s="14"/>
      <c r="M28" s="14"/>
      <c r="N28" s="14"/>
      <c r="O28" s="14"/>
      <c r="P28" s="14"/>
    </row>
    <row r="31" spans="2:16" ht="11.25">
      <c r="B31" s="4"/>
      <c r="C31" s="4"/>
      <c r="D31" s="4"/>
      <c r="E31" s="4"/>
      <c r="L31" s="4"/>
      <c r="M31" s="4"/>
      <c r="N31" s="4"/>
      <c r="O31" s="4"/>
      <c r="P31" s="4"/>
    </row>
    <row r="32" spans="2:16" ht="11.25">
      <c r="B32" s="4"/>
      <c r="C32" s="4"/>
      <c r="D32" s="4"/>
      <c r="E32" s="4"/>
      <c r="L32" s="4"/>
      <c r="M32" s="4"/>
      <c r="N32" s="4"/>
      <c r="O32" s="4"/>
      <c r="P32" s="4"/>
    </row>
    <row r="33" spans="2:16" ht="11.25">
      <c r="B33" s="4"/>
      <c r="C33" s="4"/>
      <c r="D33" s="4"/>
      <c r="E33" s="4"/>
      <c r="F33" s="4"/>
      <c r="G33" s="107"/>
      <c r="H33" s="4"/>
      <c r="L33" s="33"/>
      <c r="M33" s="33"/>
      <c r="N33" s="33"/>
      <c r="O33" s="33"/>
      <c r="P33" s="33"/>
    </row>
    <row r="34" spans="2:16" ht="11.25">
      <c r="B34" s="29"/>
      <c r="C34" s="29"/>
      <c r="D34" s="29"/>
      <c r="E34" s="4"/>
      <c r="F34" s="4"/>
      <c r="G34" s="107"/>
      <c r="H34" s="4"/>
      <c r="L34" s="33"/>
      <c r="M34" s="33"/>
      <c r="N34" s="33"/>
      <c r="O34" s="33"/>
      <c r="P34" s="33"/>
    </row>
    <row r="35" spans="2:18" ht="11.25">
      <c r="B35" s="26"/>
      <c r="C35" s="26"/>
      <c r="D35" s="26"/>
      <c r="E35" s="33"/>
      <c r="F35" s="33"/>
      <c r="G35" s="107"/>
      <c r="H35" s="4"/>
      <c r="L35" s="33"/>
      <c r="M35" s="33"/>
      <c r="N35" s="33"/>
      <c r="O35" s="33"/>
      <c r="P35" s="33"/>
      <c r="Q35" s="1"/>
      <c r="R35" s="1"/>
    </row>
    <row r="36" spans="2:16" ht="15.75" customHeight="1">
      <c r="B36" s="26"/>
      <c r="C36" s="26"/>
      <c r="D36" s="26"/>
      <c r="E36" s="4"/>
      <c r="F36" s="4"/>
      <c r="G36" s="107"/>
      <c r="H36" s="4"/>
      <c r="L36" s="33"/>
      <c r="M36" s="33"/>
      <c r="N36" s="33"/>
      <c r="O36" s="33"/>
      <c r="P36" s="33"/>
    </row>
    <row r="37" spans="2:16" ht="11.25">
      <c r="B37" s="26"/>
      <c r="C37" s="26"/>
      <c r="D37" s="26"/>
      <c r="E37" s="4"/>
      <c r="F37" s="57"/>
      <c r="G37" s="57"/>
      <c r="H37" s="57"/>
      <c r="L37" s="33"/>
      <c r="M37" s="33"/>
      <c r="N37" s="33"/>
      <c r="O37" s="33"/>
      <c r="P37" s="33"/>
    </row>
    <row r="38" spans="2:16" ht="11.25">
      <c r="B38" s="26"/>
      <c r="C38" s="26"/>
      <c r="D38" s="26"/>
      <c r="E38" s="4"/>
      <c r="F38" s="57"/>
      <c r="G38" s="57"/>
      <c r="H38" s="57"/>
      <c r="L38" s="33"/>
      <c r="M38" s="33"/>
      <c r="N38" s="33"/>
      <c r="O38" s="33"/>
      <c r="P38" s="33"/>
    </row>
    <row r="39" spans="2:16" ht="11.25">
      <c r="B39" s="29"/>
      <c r="C39" s="29"/>
      <c r="D39" s="29"/>
      <c r="E39" s="4"/>
      <c r="F39" s="57"/>
      <c r="G39" s="57"/>
      <c r="H39" s="57"/>
      <c r="J39" s="57"/>
      <c r="K39" s="57"/>
      <c r="L39" s="33"/>
      <c r="M39" s="33"/>
      <c r="N39" s="33"/>
      <c r="O39" s="33"/>
      <c r="P39" s="33"/>
    </row>
    <row r="40" spans="2:16" ht="11.25">
      <c r="B40" s="59"/>
      <c r="C40" s="59"/>
      <c r="D40" s="59"/>
      <c r="E40" s="4"/>
      <c r="F40" s="57"/>
      <c r="G40" s="57"/>
      <c r="H40" s="57"/>
      <c r="J40" s="57"/>
      <c r="K40" s="57"/>
      <c r="L40" s="33"/>
      <c r="M40" s="33"/>
      <c r="N40" s="33"/>
      <c r="O40" s="33"/>
      <c r="P40" s="33"/>
    </row>
    <row r="41" spans="2:16" ht="11.25">
      <c r="B41" s="109"/>
      <c r="C41" s="109"/>
      <c r="D41" s="109"/>
      <c r="E41" s="110"/>
      <c r="F41" s="4"/>
      <c r="G41" s="57"/>
      <c r="H41" s="57"/>
      <c r="J41" s="57"/>
      <c r="K41" s="57"/>
      <c r="L41" s="33"/>
      <c r="M41" s="33"/>
      <c r="N41" s="33"/>
      <c r="O41" s="33"/>
      <c r="P41" s="33"/>
    </row>
    <row r="42" spans="2:16" ht="11.25">
      <c r="B42" s="109"/>
      <c r="C42" s="109"/>
      <c r="D42" s="109"/>
      <c r="E42" s="110"/>
      <c r="F42" s="4"/>
      <c r="G42" s="57"/>
      <c r="H42" s="57"/>
      <c r="J42" s="57"/>
      <c r="K42" s="57"/>
      <c r="L42" s="33"/>
      <c r="M42" s="33"/>
      <c r="N42" s="33"/>
      <c r="O42" s="33"/>
      <c r="P42" s="33"/>
    </row>
    <row r="43" spans="2:16" ht="11.25">
      <c r="B43" s="109"/>
      <c r="C43" s="109"/>
      <c r="D43" s="109"/>
      <c r="E43" s="110"/>
      <c r="F43" s="4"/>
      <c r="G43" s="57"/>
      <c r="H43" s="57"/>
      <c r="J43" s="57"/>
      <c r="K43" s="57"/>
      <c r="L43" s="33"/>
      <c r="M43" s="33"/>
      <c r="N43" s="33"/>
      <c r="O43" s="33"/>
      <c r="P43" s="33"/>
    </row>
    <row r="44" spans="2:16" ht="11.25">
      <c r="B44" s="111"/>
      <c r="C44" s="111"/>
      <c r="D44" s="111"/>
      <c r="E44" s="110"/>
      <c r="F44" s="4"/>
      <c r="G44" s="108"/>
      <c r="H44" s="108"/>
      <c r="J44" s="108"/>
      <c r="K44" s="108"/>
      <c r="L44" s="33"/>
      <c r="M44" s="33"/>
      <c r="N44" s="33"/>
      <c r="O44" s="33"/>
      <c r="P44" s="33"/>
    </row>
    <row r="45" spans="2:16" ht="11.25">
      <c r="B45" s="112"/>
      <c r="C45" s="112"/>
      <c r="D45" s="112"/>
      <c r="E45" s="110"/>
      <c r="F45" s="4"/>
      <c r="G45" s="57"/>
      <c r="H45" s="57"/>
      <c r="J45" s="57"/>
      <c r="K45" s="57"/>
      <c r="L45" s="33"/>
      <c r="M45" s="33"/>
      <c r="N45" s="33"/>
      <c r="O45" s="33"/>
      <c r="P45" s="33"/>
    </row>
    <row r="46" spans="2:16" ht="11.25">
      <c r="B46" s="109"/>
      <c r="C46" s="109"/>
      <c r="D46" s="109"/>
      <c r="E46" s="110"/>
      <c r="F46" s="4"/>
      <c r="G46" s="4"/>
      <c r="H46" s="4"/>
      <c r="J46" s="4"/>
      <c r="K46" s="4"/>
      <c r="L46" s="33"/>
      <c r="M46" s="33"/>
      <c r="N46" s="33"/>
      <c r="O46" s="33"/>
      <c r="P46" s="33"/>
    </row>
    <row r="47" spans="2:16" ht="11.25">
      <c r="B47" s="109"/>
      <c r="C47" s="109"/>
      <c r="D47" s="109"/>
      <c r="E47" s="110"/>
      <c r="F47" s="4"/>
      <c r="G47" s="4"/>
      <c r="H47" s="4"/>
      <c r="J47" s="4"/>
      <c r="K47" s="4"/>
      <c r="L47" s="33"/>
      <c r="M47" s="33"/>
      <c r="N47" s="33"/>
      <c r="O47" s="33"/>
      <c r="P47" s="33"/>
    </row>
    <row r="48" spans="2:16" ht="11.25">
      <c r="B48" s="113"/>
      <c r="C48" s="113"/>
      <c r="D48" s="113"/>
      <c r="E48" s="114"/>
      <c r="F48" s="4"/>
      <c r="G48" s="4"/>
      <c r="H48" s="4"/>
      <c r="I48" s="4"/>
      <c r="J48" s="4"/>
      <c r="K48" s="4"/>
      <c r="L48" s="33"/>
      <c r="M48" s="33"/>
      <c r="N48" s="33"/>
      <c r="O48" s="33"/>
      <c r="P48" s="33"/>
    </row>
    <row r="49" spans="2:16" ht="11.25">
      <c r="B49" s="109"/>
      <c r="C49" s="109"/>
      <c r="D49" s="109"/>
      <c r="E49" s="110"/>
      <c r="F49" s="4"/>
      <c r="G49" s="4"/>
      <c r="H49" s="4"/>
      <c r="I49" s="4"/>
      <c r="J49" s="4"/>
      <c r="K49" s="4"/>
      <c r="L49" s="33"/>
      <c r="M49" s="33"/>
      <c r="N49" s="33"/>
      <c r="O49" s="33"/>
      <c r="P49" s="33"/>
    </row>
    <row r="50" spans="2:16" ht="11.25">
      <c r="B50" s="109"/>
      <c r="C50" s="109"/>
      <c r="D50" s="109"/>
      <c r="E50" s="110"/>
      <c r="F50" s="4"/>
      <c r="G50" s="4"/>
      <c r="H50" s="4"/>
      <c r="I50" s="4"/>
      <c r="J50" s="4"/>
      <c r="K50" s="4"/>
      <c r="L50" s="4"/>
      <c r="M50" s="4"/>
      <c r="N50" s="4"/>
      <c r="O50" s="4"/>
      <c r="P50" s="4"/>
    </row>
    <row r="51" spans="2:16" ht="11.25">
      <c r="B51" s="109"/>
      <c r="C51" s="109"/>
      <c r="D51" s="109"/>
      <c r="E51" s="110"/>
      <c r="F51" s="4"/>
      <c r="G51" s="4"/>
      <c r="H51" s="4"/>
      <c r="I51" s="4"/>
      <c r="J51" s="4"/>
      <c r="K51" s="4"/>
      <c r="L51" s="4"/>
      <c r="M51" s="4"/>
      <c r="N51" s="4"/>
      <c r="O51" s="4"/>
      <c r="P51" s="4"/>
    </row>
    <row r="52" spans="2:16" ht="11.25">
      <c r="B52" s="109"/>
      <c r="C52" s="109"/>
      <c r="D52" s="109"/>
      <c r="E52" s="110"/>
      <c r="F52" s="4"/>
      <c r="G52" s="4"/>
      <c r="H52" s="4"/>
      <c r="I52" s="4"/>
      <c r="J52" s="4"/>
      <c r="K52" s="4"/>
      <c r="L52" s="4"/>
      <c r="M52" s="4"/>
      <c r="N52" s="4"/>
      <c r="O52" s="4"/>
      <c r="P52" s="4"/>
    </row>
    <row r="53" spans="2:11" ht="11.25">
      <c r="B53" s="109"/>
      <c r="C53" s="109"/>
      <c r="D53" s="109"/>
      <c r="E53" s="110"/>
      <c r="F53" s="4"/>
      <c r="G53" s="4"/>
      <c r="H53" s="4"/>
      <c r="I53" s="4"/>
      <c r="J53" s="4"/>
      <c r="K53" s="4"/>
    </row>
    <row r="54" spans="2:11" ht="11.25">
      <c r="B54" s="109"/>
      <c r="C54" s="109"/>
      <c r="D54" s="109"/>
      <c r="E54" s="110"/>
      <c r="F54" s="4"/>
      <c r="G54" s="4"/>
      <c r="H54" s="4"/>
      <c r="I54" s="4"/>
      <c r="J54" s="4"/>
      <c r="K54" s="4"/>
    </row>
    <row r="55" spans="2:11" ht="11.25">
      <c r="B55" s="4"/>
      <c r="C55" s="4"/>
      <c r="D55" s="4"/>
      <c r="E55" s="4"/>
      <c r="F55" s="4"/>
      <c r="G55" s="4"/>
      <c r="H55" s="4"/>
      <c r="I55" s="4"/>
      <c r="J55" s="4"/>
      <c r="K55" s="4"/>
    </row>
    <row r="56" spans="2:11" ht="11.25">
      <c r="B56" s="4"/>
      <c r="C56" s="4"/>
      <c r="D56" s="4"/>
      <c r="E56" s="4"/>
      <c r="F56" s="4"/>
      <c r="G56" s="4"/>
      <c r="H56" s="4"/>
      <c r="I56" s="4"/>
      <c r="J56" s="4"/>
      <c r="K56" s="4"/>
    </row>
    <row r="57" spans="2:11" ht="11.25">
      <c r="B57" s="4"/>
      <c r="C57" s="4"/>
      <c r="D57" s="4"/>
      <c r="E57" s="4"/>
      <c r="F57" s="4"/>
      <c r="G57" s="4"/>
      <c r="H57" s="4"/>
      <c r="I57" s="4"/>
      <c r="J57" s="4"/>
      <c r="K57" s="4"/>
    </row>
  </sheetData>
  <sheetProtection/>
  <mergeCells count="7">
    <mergeCell ref="B24:S24"/>
    <mergeCell ref="V3:X3"/>
    <mergeCell ref="B3:B4"/>
    <mergeCell ref="P3:R3"/>
    <mergeCell ref="S3:U3"/>
    <mergeCell ref="B23:S23"/>
    <mergeCell ref="C3:N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V56"/>
  <sheetViews>
    <sheetView showGridLines="0" zoomScalePageLayoutView="0" workbookViewId="0" topLeftCell="A1">
      <selection activeCell="C35" sqref="C35"/>
    </sheetView>
  </sheetViews>
  <sheetFormatPr defaultColWidth="11.421875" defaultRowHeight="12.75"/>
  <cols>
    <col min="1" max="1" width="3.7109375" style="2" customWidth="1"/>
    <col min="2" max="2" width="56.28125" style="2" customWidth="1"/>
    <col min="3" max="13" width="6.7109375" style="2" customWidth="1"/>
    <col min="14" max="14" width="10.7109375" style="2" customWidth="1"/>
    <col min="15" max="16" width="10.00390625" style="2" customWidth="1"/>
    <col min="17" max="17" width="10.00390625" style="44" customWidth="1"/>
    <col min="18" max="20" width="10.00390625" style="2" customWidth="1"/>
    <col min="21" max="21" width="11.28125" style="2" bestFit="1" customWidth="1"/>
    <col min="22" max="22" width="10.28125" style="2" bestFit="1" customWidth="1"/>
    <col min="23" max="16384" width="11.421875" style="2" customWidth="1"/>
  </cols>
  <sheetData>
    <row r="1" ht="11.25">
      <c r="B1" s="1" t="s">
        <v>233</v>
      </c>
    </row>
    <row r="3" spans="2:22" ht="63.75" customHeight="1">
      <c r="B3" s="407"/>
      <c r="C3" s="403" t="s">
        <v>95</v>
      </c>
      <c r="D3" s="421"/>
      <c r="E3" s="421"/>
      <c r="F3" s="421"/>
      <c r="G3" s="421"/>
      <c r="H3" s="421"/>
      <c r="I3" s="421"/>
      <c r="J3" s="421"/>
      <c r="K3" s="421"/>
      <c r="L3" s="421"/>
      <c r="M3" s="422"/>
      <c r="N3" s="201" t="s">
        <v>113</v>
      </c>
      <c r="O3" s="403" t="s">
        <v>123</v>
      </c>
      <c r="P3" s="421"/>
      <c r="Q3" s="411"/>
      <c r="R3" s="403" t="s">
        <v>124</v>
      </c>
      <c r="S3" s="421"/>
      <c r="T3" s="411"/>
      <c r="U3" s="403" t="s">
        <v>199</v>
      </c>
      <c r="V3" s="421"/>
    </row>
    <row r="4" spans="2:22" ht="15" customHeight="1">
      <c r="B4" s="408"/>
      <c r="C4" s="146">
        <v>2006</v>
      </c>
      <c r="D4" s="146">
        <v>2007</v>
      </c>
      <c r="E4" s="146">
        <v>2008</v>
      </c>
      <c r="F4" s="146">
        <v>2009</v>
      </c>
      <c r="G4" s="146">
        <v>2010</v>
      </c>
      <c r="H4" s="146">
        <v>2011</v>
      </c>
      <c r="I4" s="186">
        <v>2012</v>
      </c>
      <c r="J4" s="146">
        <v>2013</v>
      </c>
      <c r="K4" s="220">
        <v>2014</v>
      </c>
      <c r="L4" s="232">
        <v>2015</v>
      </c>
      <c r="M4" s="334">
        <v>2016</v>
      </c>
      <c r="N4" s="201">
        <v>2016</v>
      </c>
      <c r="O4" s="220" t="s">
        <v>130</v>
      </c>
      <c r="P4" s="232" t="s">
        <v>133</v>
      </c>
      <c r="Q4" s="334" t="s">
        <v>197</v>
      </c>
      <c r="R4" s="220" t="s">
        <v>130</v>
      </c>
      <c r="S4" s="232" t="s">
        <v>133</v>
      </c>
      <c r="T4" s="334" t="s">
        <v>197</v>
      </c>
      <c r="U4" s="232" t="s">
        <v>137</v>
      </c>
      <c r="V4" s="232" t="s">
        <v>138</v>
      </c>
    </row>
    <row r="5" spans="2:22" ht="25.5" customHeight="1">
      <c r="B5" s="144" t="s">
        <v>70</v>
      </c>
      <c r="C5" s="147">
        <f aca="true" t="shared" si="0" ref="C5:J5">SUM(C6:C9)</f>
        <v>21469.578169</v>
      </c>
      <c r="D5" s="147">
        <f t="shared" si="0"/>
        <v>26794.872489353183</v>
      </c>
      <c r="E5" s="147">
        <f t="shared" si="0"/>
        <v>28698.052532032238</v>
      </c>
      <c r="F5" s="147">
        <f t="shared" si="0"/>
        <v>31612.49297159913</v>
      </c>
      <c r="G5" s="147">
        <f t="shared" si="0"/>
        <v>34399.765978</v>
      </c>
      <c r="H5" s="147">
        <f>SUM(H6:H9)</f>
        <v>35811.077311</v>
      </c>
      <c r="I5" s="147">
        <f>SUM(I6:I9)</f>
        <v>37304.765828</v>
      </c>
      <c r="J5" s="147">
        <f t="shared" si="0"/>
        <v>40533.865497</v>
      </c>
      <c r="K5" s="147">
        <f>SUM(K6:K9)</f>
        <v>43155.929755</v>
      </c>
      <c r="L5" s="147">
        <f>SUM(L6:L9)</f>
        <v>45721.381624</v>
      </c>
      <c r="M5" s="147">
        <f>SUM(M6:M9)</f>
        <v>48860.471913</v>
      </c>
      <c r="N5" s="148">
        <f aca="true" t="shared" si="1" ref="N5:N20">M5/$M$20*100</f>
        <v>22.273584272362086</v>
      </c>
      <c r="O5" s="148">
        <f aca="true" t="shared" si="2" ref="O5:O20">(K5/J5-1)*100</f>
        <v>6.468823601820217</v>
      </c>
      <c r="P5" s="148">
        <f aca="true" t="shared" si="3" ref="P5:P20">(L5/K5-1)*100</f>
        <v>5.944610354971602</v>
      </c>
      <c r="Q5" s="148">
        <f aca="true" t="shared" si="4" ref="Q5:Q20">(M5/L5-1)*100</f>
        <v>6.865694293350555</v>
      </c>
      <c r="R5" s="148">
        <f aca="true" t="shared" si="5" ref="R5:R20">(K5/(J5*99.96/99.46)-1)*100</f>
        <v>5.9362664609547755</v>
      </c>
      <c r="S5" s="148">
        <f aca="true" t="shared" si="6" ref="S5:S20">(L5/(K5*100/99.96)-1)*100</f>
        <v>5.902232510829619</v>
      </c>
      <c r="T5" s="148">
        <f aca="true" t="shared" si="7" ref="T5:T20">(M5/(L5*100.18/100)-1)*100.18</f>
        <v>6.685694293350549</v>
      </c>
      <c r="U5" s="148">
        <v>57.328477318590856</v>
      </c>
      <c r="V5" s="148">
        <v>42.67152268140914</v>
      </c>
    </row>
    <row r="6" spans="2:22" ht="15" customHeight="1">
      <c r="B6" s="128" t="s">
        <v>76</v>
      </c>
      <c r="C6" s="100">
        <v>2372.921643</v>
      </c>
      <c r="D6" s="100">
        <v>3404.953723</v>
      </c>
      <c r="E6" s="101">
        <v>4091</v>
      </c>
      <c r="F6" s="101">
        <v>5388.639228</v>
      </c>
      <c r="G6" s="101">
        <v>6547.69478</v>
      </c>
      <c r="H6" s="101">
        <v>7508.064295</v>
      </c>
      <c r="I6" s="101">
        <v>8850.897908</v>
      </c>
      <c r="J6" s="101">
        <v>10549.45816</v>
      </c>
      <c r="K6" s="101">
        <v>12380.303491</v>
      </c>
      <c r="L6" s="101">
        <v>14339.485446</v>
      </c>
      <c r="M6" s="101">
        <v>16330.003384</v>
      </c>
      <c r="N6" s="124">
        <f t="shared" si="1"/>
        <v>7.444211901782867</v>
      </c>
      <c r="O6" s="124">
        <f t="shared" si="2"/>
        <v>17.35487551334105</v>
      </c>
      <c r="P6" s="124">
        <f t="shared" si="3"/>
        <v>15.824991337443773</v>
      </c>
      <c r="Q6" s="124">
        <f t="shared" si="4"/>
        <v>13.881376326200412</v>
      </c>
      <c r="R6" s="124">
        <f t="shared" si="5"/>
        <v>16.767866332101878</v>
      </c>
      <c r="S6" s="124">
        <f t="shared" si="6"/>
        <v>15.778661340908794</v>
      </c>
      <c r="T6" s="124">
        <f t="shared" si="7"/>
        <v>13.701376326200425</v>
      </c>
      <c r="U6" s="124">
        <v>95.07235592511958</v>
      </c>
      <c r="V6" s="124">
        <v>4.9276440748804236</v>
      </c>
    </row>
    <row r="7" spans="2:22" ht="22.5">
      <c r="B7" s="129" t="s">
        <v>65</v>
      </c>
      <c r="C7" s="103">
        <v>12183.204056</v>
      </c>
      <c r="D7" s="103">
        <v>16443.194009353185</v>
      </c>
      <c r="E7" s="104">
        <v>17613.94776603224</v>
      </c>
      <c r="F7" s="104">
        <v>19133.55022832413</v>
      </c>
      <c r="G7" s="104">
        <v>20480.657939</v>
      </c>
      <c r="H7" s="104">
        <v>20950.016421</v>
      </c>
      <c r="I7" s="104">
        <v>21174.539217</v>
      </c>
      <c r="J7" s="104">
        <v>22749.797878</v>
      </c>
      <c r="K7" s="104">
        <v>23659.956953</v>
      </c>
      <c r="L7" s="104">
        <v>24430.660941</v>
      </c>
      <c r="M7" s="104">
        <v>25794.306365</v>
      </c>
      <c r="N7" s="125">
        <f t="shared" si="1"/>
        <v>11.758618655811452</v>
      </c>
      <c r="O7" s="125">
        <f t="shared" si="2"/>
        <v>4.000734775231396</v>
      </c>
      <c r="P7" s="125">
        <f t="shared" si="3"/>
        <v>3.2574192317043726</v>
      </c>
      <c r="Q7" s="125">
        <f t="shared" si="4"/>
        <v>5.581696816525783</v>
      </c>
      <c r="R7" s="125">
        <f t="shared" si="5"/>
        <v>3.480523016651804</v>
      </c>
      <c r="S7" s="125">
        <f t="shared" si="6"/>
        <v>3.2161162640116814</v>
      </c>
      <c r="T7" s="125">
        <f t="shared" si="7"/>
        <v>5.401696816525757</v>
      </c>
      <c r="U7" s="125">
        <v>48.21562685702576</v>
      </c>
      <c r="V7" s="125">
        <v>51.78437314297424</v>
      </c>
    </row>
    <row r="8" spans="2:22" ht="15" customHeight="1">
      <c r="B8" s="129" t="s">
        <v>0</v>
      </c>
      <c r="C8" s="103">
        <v>6877.281024</v>
      </c>
      <c r="D8" s="103">
        <v>6909.679659</v>
      </c>
      <c r="E8" s="104">
        <v>6953.676608</v>
      </c>
      <c r="F8" s="104">
        <v>7005.003030215</v>
      </c>
      <c r="G8" s="104">
        <v>7094.606868</v>
      </c>
      <c r="H8" s="104">
        <v>7076.084345</v>
      </c>
      <c r="I8" s="104">
        <v>7007.426843</v>
      </c>
      <c r="J8" s="104">
        <v>6976.318997</v>
      </c>
      <c r="K8" s="104">
        <v>6855.62547</v>
      </c>
      <c r="L8" s="104">
        <v>6698.353417</v>
      </c>
      <c r="M8" s="104">
        <v>6443.700288</v>
      </c>
      <c r="N8" s="125">
        <f t="shared" si="1"/>
        <v>2.9374317474085885</v>
      </c>
      <c r="O8" s="125">
        <f t="shared" si="2"/>
        <v>-1.7300459891799957</v>
      </c>
      <c r="P8" s="125">
        <f t="shared" si="3"/>
        <v>-2.294058415066824</v>
      </c>
      <c r="Q8" s="125">
        <f t="shared" si="4"/>
        <v>-3.8017272775381916</v>
      </c>
      <c r="R8" s="125">
        <f t="shared" si="5"/>
        <v>-2.2215923777895275</v>
      </c>
      <c r="S8" s="125">
        <f t="shared" si="6"/>
        <v>-2.3331407917008162</v>
      </c>
      <c r="T8" s="125">
        <f t="shared" si="7"/>
        <v>-3.981727277538196</v>
      </c>
      <c r="U8" s="125">
        <v>7.963894580194355</v>
      </c>
      <c r="V8" s="125">
        <v>92.03610541980565</v>
      </c>
    </row>
    <row r="9" spans="2:22" ht="15" customHeight="1">
      <c r="B9" s="130" t="s">
        <v>80</v>
      </c>
      <c r="C9" s="105">
        <v>36.171446</v>
      </c>
      <c r="D9" s="105">
        <v>37.045098</v>
      </c>
      <c r="E9" s="106">
        <v>39.428158</v>
      </c>
      <c r="F9" s="106">
        <v>85.30048506</v>
      </c>
      <c r="G9" s="106">
        <v>276.806391</v>
      </c>
      <c r="H9" s="106">
        <v>276.91225</v>
      </c>
      <c r="I9" s="106">
        <v>271.90186</v>
      </c>
      <c r="J9" s="106">
        <v>258.290462</v>
      </c>
      <c r="K9" s="106">
        <v>260.043841</v>
      </c>
      <c r="L9" s="106">
        <v>252.88182</v>
      </c>
      <c r="M9" s="106">
        <v>292.461876</v>
      </c>
      <c r="N9" s="125">
        <f t="shared" si="1"/>
        <v>0.1333219673591799</v>
      </c>
      <c r="O9" s="125">
        <f t="shared" si="2"/>
        <v>0.6788400107472725</v>
      </c>
      <c r="P9" s="125">
        <f t="shared" si="3"/>
        <v>-2.7541590573567865</v>
      </c>
      <c r="Q9" s="125">
        <f t="shared" si="4"/>
        <v>15.651602001282662</v>
      </c>
      <c r="R9" s="125">
        <f t="shared" si="5"/>
        <v>0.17524437243821023</v>
      </c>
      <c r="S9" s="125">
        <f t="shared" si="6"/>
        <v>-2.7930573937338443</v>
      </c>
      <c r="T9" s="125">
        <f t="shared" si="7"/>
        <v>15.47160200128265</v>
      </c>
      <c r="U9" s="125">
        <v>9.891595613958229</v>
      </c>
      <c r="V9" s="125">
        <v>90.10840438604177</v>
      </c>
    </row>
    <row r="10" spans="2:22" ht="26.25" customHeight="1">
      <c r="B10" s="144" t="s">
        <v>71</v>
      </c>
      <c r="C10" s="149">
        <f aca="true" t="shared" si="8" ref="C10:J10">C11+C14</f>
        <v>79218.783153</v>
      </c>
      <c r="D10" s="149">
        <f t="shared" si="8"/>
        <v>86733.286765</v>
      </c>
      <c r="E10" s="147">
        <f t="shared" si="8"/>
        <v>93834.164865</v>
      </c>
      <c r="F10" s="147">
        <f t="shared" si="8"/>
        <v>107281.96196799999</v>
      </c>
      <c r="G10" s="147">
        <f t="shared" si="8"/>
        <v>116684.301378</v>
      </c>
      <c r="H10" s="147">
        <f>H11+H14</f>
        <v>120877.820194</v>
      </c>
      <c r="I10" s="147">
        <f>I11+I14</f>
        <v>133691.018344</v>
      </c>
      <c r="J10" s="147">
        <f t="shared" si="8"/>
        <v>143903.42063999997</v>
      </c>
      <c r="K10" s="147">
        <f>K11+K14</f>
        <v>152323.921376</v>
      </c>
      <c r="L10" s="147">
        <f>L11+L14</f>
        <v>160962.504401</v>
      </c>
      <c r="M10" s="147">
        <f>M11+M14</f>
        <v>170504.634823</v>
      </c>
      <c r="N10" s="148">
        <f t="shared" si="1"/>
        <v>77.72641572763791</v>
      </c>
      <c r="O10" s="148">
        <f t="shared" si="2"/>
        <v>5.851494494398035</v>
      </c>
      <c r="P10" s="148">
        <f t="shared" si="3"/>
        <v>5.671192644572431</v>
      </c>
      <c r="Q10" s="148">
        <f t="shared" si="4"/>
        <v>5.928169704807784</v>
      </c>
      <c r="R10" s="148">
        <f t="shared" si="5"/>
        <v>5.322025234221983</v>
      </c>
      <c r="S10" s="148">
        <f t="shared" si="6"/>
        <v>5.628924167514593</v>
      </c>
      <c r="T10" s="148">
        <f t="shared" si="7"/>
        <v>5.748169704807783</v>
      </c>
      <c r="U10" s="148">
        <v>71.83365501049136</v>
      </c>
      <c r="V10" s="148">
        <v>28.16634498950864</v>
      </c>
    </row>
    <row r="11" spans="2:22" ht="15" customHeight="1">
      <c r="B11" s="151" t="s">
        <v>4</v>
      </c>
      <c r="C11" s="152">
        <f aca="true" t="shared" si="9" ref="C11:J11">SUM(C12:C13)</f>
        <v>14826.414305999999</v>
      </c>
      <c r="D11" s="152">
        <f t="shared" si="9"/>
        <v>17165.557416</v>
      </c>
      <c r="E11" s="153">
        <f t="shared" si="9"/>
        <v>18934</v>
      </c>
      <c r="F11" s="153">
        <f t="shared" si="9"/>
        <v>22746.454094</v>
      </c>
      <c r="G11" s="153">
        <f t="shared" si="9"/>
        <v>25506.798683</v>
      </c>
      <c r="H11" s="153">
        <f>SUM(H12:H13)</f>
        <v>28522.408698</v>
      </c>
      <c r="I11" s="153">
        <f>SUM(I12:I13)</f>
        <v>31724.551077</v>
      </c>
      <c r="J11" s="153">
        <f t="shared" si="9"/>
        <v>35690.271479</v>
      </c>
      <c r="K11" s="153">
        <f>SUM(K12:K13)</f>
        <v>37532.113477</v>
      </c>
      <c r="L11" s="153">
        <f>SUM(L12:L13)</f>
        <v>40625.504813</v>
      </c>
      <c r="M11" s="153">
        <f>SUM(M12:M13)</f>
        <v>43226.877807</v>
      </c>
      <c r="N11" s="154">
        <f t="shared" si="1"/>
        <v>19.70544835055394</v>
      </c>
      <c r="O11" s="154">
        <f t="shared" si="2"/>
        <v>5.160627593106781</v>
      </c>
      <c r="P11" s="154">
        <f t="shared" si="3"/>
        <v>8.241985461052327</v>
      </c>
      <c r="Q11" s="154">
        <f t="shared" si="4"/>
        <v>6.403300109067378</v>
      </c>
      <c r="R11" s="154">
        <f t="shared" si="5"/>
        <v>4.634614049723895</v>
      </c>
      <c r="S11" s="154">
        <f t="shared" si="6"/>
        <v>8.198688666867904</v>
      </c>
      <c r="T11" s="154">
        <f t="shared" si="7"/>
        <v>6.22330010906737</v>
      </c>
      <c r="U11" s="154">
        <v>80.00641850260833</v>
      </c>
      <c r="V11" s="154">
        <v>19.993581497391677</v>
      </c>
    </row>
    <row r="12" spans="2:22" ht="15" customHeight="1">
      <c r="B12" s="130" t="s">
        <v>78</v>
      </c>
      <c r="C12" s="103">
        <v>12612.214306</v>
      </c>
      <c r="D12" s="103">
        <v>14704.457416</v>
      </c>
      <c r="E12" s="104">
        <v>16194</v>
      </c>
      <c r="F12" s="104">
        <v>19695.454094</v>
      </c>
      <c r="G12" s="104">
        <v>22119.798683</v>
      </c>
      <c r="H12" s="104">
        <v>24778.308698</v>
      </c>
      <c r="I12" s="104">
        <v>27646.851077</v>
      </c>
      <c r="J12" s="104">
        <v>31249.050035</v>
      </c>
      <c r="K12" s="104">
        <v>32738.113477</v>
      </c>
      <c r="L12" s="104">
        <v>35593.443538</v>
      </c>
      <c r="M12" s="104">
        <v>38007.877807</v>
      </c>
      <c r="N12" s="125">
        <f t="shared" si="1"/>
        <v>17.32630971831881</v>
      </c>
      <c r="O12" s="125">
        <f t="shared" si="2"/>
        <v>4.765147869558262</v>
      </c>
      <c r="P12" s="125">
        <f t="shared" si="3"/>
        <v>8.721730600042044</v>
      </c>
      <c r="Q12" s="125">
        <f t="shared" si="4"/>
        <v>6.783368027941217</v>
      </c>
      <c r="R12" s="125">
        <f t="shared" si="5"/>
        <v>4.241112516069068</v>
      </c>
      <c r="S12" s="125">
        <f t="shared" si="6"/>
        <v>8.67824190780202</v>
      </c>
      <c r="T12" s="125">
        <f t="shared" si="7"/>
        <v>6.603368027941188</v>
      </c>
      <c r="U12" s="125">
        <v>79.94607759630546</v>
      </c>
      <c r="V12" s="125">
        <v>20.053922403694553</v>
      </c>
    </row>
    <row r="13" spans="2:22" ht="15" customHeight="1">
      <c r="B13" s="130" t="s">
        <v>77</v>
      </c>
      <c r="C13" s="103">
        <v>2214.2</v>
      </c>
      <c r="D13" s="103">
        <v>2461.1</v>
      </c>
      <c r="E13" s="104">
        <v>2740</v>
      </c>
      <c r="F13" s="104">
        <v>3051</v>
      </c>
      <c r="G13" s="104">
        <v>3387</v>
      </c>
      <c r="H13" s="104">
        <v>3744.1</v>
      </c>
      <c r="I13" s="104">
        <v>4077.7</v>
      </c>
      <c r="J13" s="104">
        <v>4441.221444</v>
      </c>
      <c r="K13" s="104">
        <v>4794</v>
      </c>
      <c r="L13" s="104">
        <v>5032.061275</v>
      </c>
      <c r="M13" s="104">
        <v>5219</v>
      </c>
      <c r="N13" s="125">
        <f t="shared" si="1"/>
        <v>2.3791386322351284</v>
      </c>
      <c r="O13" s="125">
        <f t="shared" si="2"/>
        <v>7.943277777256452</v>
      </c>
      <c r="P13" s="125">
        <f t="shared" si="3"/>
        <v>4.965817167292452</v>
      </c>
      <c r="Q13" s="125">
        <f t="shared" si="4"/>
        <v>3.7149532723048884</v>
      </c>
      <c r="R13" s="125">
        <f t="shared" si="5"/>
        <v>7.403345415425422</v>
      </c>
      <c r="S13" s="125">
        <f t="shared" si="6"/>
        <v>4.923830840425536</v>
      </c>
      <c r="T13" s="125">
        <f t="shared" si="7"/>
        <v>3.53495327230487</v>
      </c>
      <c r="U13" s="125">
        <v>80.44202975334302</v>
      </c>
      <c r="V13" s="125">
        <v>19.557970246656982</v>
      </c>
    </row>
    <row r="14" spans="2:22" ht="15" customHeight="1">
      <c r="B14" s="155" t="s">
        <v>5</v>
      </c>
      <c r="C14" s="156">
        <f aca="true" t="shared" si="10" ref="C14:M14">SUM(C15:C19)</f>
        <v>64392.368847</v>
      </c>
      <c r="D14" s="156">
        <f t="shared" si="10"/>
        <v>69567.729349</v>
      </c>
      <c r="E14" s="157">
        <f t="shared" si="10"/>
        <v>74900.164865</v>
      </c>
      <c r="F14" s="157">
        <f t="shared" si="10"/>
        <v>84535.50787399999</v>
      </c>
      <c r="G14" s="157">
        <f t="shared" si="10"/>
        <v>91177.502695</v>
      </c>
      <c r="H14" s="157">
        <f t="shared" si="10"/>
        <v>92355.411496</v>
      </c>
      <c r="I14" s="157">
        <f t="shared" si="10"/>
        <v>101966.467267</v>
      </c>
      <c r="J14" s="157">
        <f t="shared" si="10"/>
        <v>108213.14916099998</v>
      </c>
      <c r="K14" s="157">
        <f t="shared" si="10"/>
        <v>114791.807899</v>
      </c>
      <c r="L14" s="157">
        <f t="shared" si="10"/>
        <v>120336.999588</v>
      </c>
      <c r="M14" s="157">
        <f t="shared" si="10"/>
        <v>127277.757016</v>
      </c>
      <c r="N14" s="154">
        <f t="shared" si="1"/>
        <v>58.02096737708398</v>
      </c>
      <c r="O14" s="154">
        <f t="shared" si="2"/>
        <v>6.0793524530113</v>
      </c>
      <c r="P14" s="154">
        <f t="shared" si="3"/>
        <v>4.830651063426883</v>
      </c>
      <c r="Q14" s="154">
        <f t="shared" si="4"/>
        <v>5.7677667315648495</v>
      </c>
      <c r="R14" s="154">
        <f t="shared" si="5"/>
        <v>5.548743447143889</v>
      </c>
      <c r="S14" s="154">
        <f t="shared" si="6"/>
        <v>4.788718803001513</v>
      </c>
      <c r="T14" s="154">
        <f t="shared" si="7"/>
        <v>5.587766731564835</v>
      </c>
      <c r="U14" s="154">
        <v>68.98622109358433</v>
      </c>
      <c r="V14" s="154">
        <v>31.013778906415666</v>
      </c>
    </row>
    <row r="15" spans="2:22" ht="15" customHeight="1">
      <c r="B15" s="130" t="s">
        <v>6</v>
      </c>
      <c r="C15" s="103">
        <v>907.904362</v>
      </c>
      <c r="D15" s="103">
        <v>1402</v>
      </c>
      <c r="E15" s="104">
        <v>1859</v>
      </c>
      <c r="F15" s="104">
        <v>3000</v>
      </c>
      <c r="G15" s="104">
        <v>4000</v>
      </c>
      <c r="H15" s="104">
        <v>5000</v>
      </c>
      <c r="I15" s="104">
        <v>6700</v>
      </c>
      <c r="J15" s="104">
        <v>8600</v>
      </c>
      <c r="K15" s="104">
        <v>10300</v>
      </c>
      <c r="L15" s="104">
        <v>12200</v>
      </c>
      <c r="M15" s="104">
        <v>14000</v>
      </c>
      <c r="N15" s="125">
        <f t="shared" si="1"/>
        <v>6.382054196453689</v>
      </c>
      <c r="O15" s="125">
        <f t="shared" si="2"/>
        <v>19.767441860465105</v>
      </c>
      <c r="P15" s="125">
        <f t="shared" si="3"/>
        <v>18.446601941747566</v>
      </c>
      <c r="Q15" s="125">
        <f t="shared" si="4"/>
        <v>14.754098360655732</v>
      </c>
      <c r="R15" s="125">
        <f t="shared" si="5"/>
        <v>19.16836502042678</v>
      </c>
      <c r="S15" s="125">
        <f t="shared" si="6"/>
        <v>18.39922330097088</v>
      </c>
      <c r="T15" s="125">
        <f t="shared" si="7"/>
        <v>14.574098360655748</v>
      </c>
      <c r="U15" s="125">
        <v>100</v>
      </c>
      <c r="V15" s="125">
        <v>0</v>
      </c>
    </row>
    <row r="16" spans="2:22" ht="15" customHeight="1">
      <c r="B16" s="130" t="s">
        <v>103</v>
      </c>
      <c r="C16" s="103">
        <v>21388.664301</v>
      </c>
      <c r="D16" s="103">
        <v>25188.636404</v>
      </c>
      <c r="E16" s="104">
        <v>26317.989295</v>
      </c>
      <c r="F16" s="104">
        <v>31135.594994</v>
      </c>
      <c r="G16" s="104">
        <v>32816.327304</v>
      </c>
      <c r="H16" s="104">
        <v>30214.168101</v>
      </c>
      <c r="I16" s="104">
        <v>34814.182966</v>
      </c>
      <c r="J16" s="104">
        <v>36182.258291</v>
      </c>
      <c r="K16" s="104">
        <v>38097.263942</v>
      </c>
      <c r="L16" s="104">
        <v>39418.6007</v>
      </c>
      <c r="M16" s="104">
        <v>40261.363879</v>
      </c>
      <c r="N16" s="125">
        <f t="shared" si="1"/>
        <v>18.353586164208636</v>
      </c>
      <c r="O16" s="125">
        <f t="shared" si="2"/>
        <v>5.29266480715036</v>
      </c>
      <c r="P16" s="125">
        <f t="shared" si="3"/>
        <v>3.468324549530988</v>
      </c>
      <c r="Q16" s="125">
        <f t="shared" si="4"/>
        <v>2.1379835002615755</v>
      </c>
      <c r="R16" s="125">
        <f t="shared" si="5"/>
        <v>4.7659908135171625</v>
      </c>
      <c r="S16" s="125">
        <f t="shared" si="6"/>
        <v>3.426937219711168</v>
      </c>
      <c r="T16" s="125">
        <f t="shared" si="7"/>
        <v>1.9579835002615618</v>
      </c>
      <c r="U16" s="125">
        <v>57.57313747066033</v>
      </c>
      <c r="V16" s="125">
        <v>42.42686252933966</v>
      </c>
    </row>
    <row r="17" spans="2:22" ht="15" customHeight="1">
      <c r="B17" s="130" t="s">
        <v>104</v>
      </c>
      <c r="C17" s="103">
        <v>3418.795812</v>
      </c>
      <c r="D17" s="103">
        <v>4219.690061</v>
      </c>
      <c r="E17" s="104">
        <v>3264.254299</v>
      </c>
      <c r="F17" s="104">
        <v>2915.352702</v>
      </c>
      <c r="G17" s="104">
        <v>2107.491257</v>
      </c>
      <c r="H17" s="104">
        <v>3379.800702</v>
      </c>
      <c r="I17" s="104">
        <v>3636.847821</v>
      </c>
      <c r="J17" s="104">
        <v>4040.955937</v>
      </c>
      <c r="K17" s="104">
        <v>3961.528932</v>
      </c>
      <c r="L17" s="104">
        <v>4161.023998</v>
      </c>
      <c r="M17" s="104">
        <v>4181.103212</v>
      </c>
      <c r="N17" s="125">
        <f t="shared" si="1"/>
        <v>1.9060019499964713</v>
      </c>
      <c r="O17" s="125">
        <f t="shared" si="2"/>
        <v>-1.9655498906272828</v>
      </c>
      <c r="P17" s="125">
        <f t="shared" si="3"/>
        <v>5.035809896238308</v>
      </c>
      <c r="Q17" s="125">
        <f t="shared" si="4"/>
        <v>0.48255463101514184</v>
      </c>
      <c r="R17" s="125">
        <f t="shared" si="5"/>
        <v>-2.4559182885333097</v>
      </c>
      <c r="S17" s="125">
        <f t="shared" si="6"/>
        <v>4.993795572279791</v>
      </c>
      <c r="T17" s="125">
        <f t="shared" si="7"/>
        <v>0.3025546310151313</v>
      </c>
      <c r="U17" s="125">
        <v>89.85947546052284</v>
      </c>
      <c r="V17" s="125">
        <v>10.14052453947716</v>
      </c>
    </row>
    <row r="18" spans="2:22" ht="15" customHeight="1">
      <c r="B18" s="130" t="s">
        <v>195</v>
      </c>
      <c r="C18" s="103">
        <v>38517.626368</v>
      </c>
      <c r="D18" s="103">
        <v>38549.043880000005</v>
      </c>
      <c r="E18" s="104">
        <v>43186.143932</v>
      </c>
      <c r="F18" s="104">
        <v>47150.492498</v>
      </c>
      <c r="G18" s="104">
        <v>51836.053378</v>
      </c>
      <c r="H18" s="104">
        <v>53270.323114</v>
      </c>
      <c r="I18" s="104">
        <v>56328.853653</v>
      </c>
      <c r="J18" s="104">
        <v>58929.951028999996</v>
      </c>
      <c r="K18" s="104">
        <v>61928.612758</v>
      </c>
      <c r="L18" s="104">
        <v>63997.870207</v>
      </c>
      <c r="M18" s="104">
        <v>68113.493558</v>
      </c>
      <c r="N18" s="125">
        <f t="shared" si="1"/>
        <v>31.050286242639658</v>
      </c>
      <c r="O18" s="125">
        <f t="shared" si="2"/>
        <v>5.088518956216914</v>
      </c>
      <c r="P18" s="125">
        <f t="shared" si="3"/>
        <v>3.3413592794111047</v>
      </c>
      <c r="Q18" s="125">
        <f t="shared" si="4"/>
        <v>6.43087549271264</v>
      </c>
      <c r="R18" s="125">
        <f t="shared" si="5"/>
        <v>4.562866100293439</v>
      </c>
      <c r="S18" s="125">
        <f t="shared" si="6"/>
        <v>3.3000227356993372</v>
      </c>
      <c r="T18" s="125">
        <f t="shared" si="7"/>
        <v>6.2508754927126065</v>
      </c>
      <c r="U18" s="125">
        <v>67.12018345688409</v>
      </c>
      <c r="V18" s="125">
        <v>32.8798165431159</v>
      </c>
    </row>
    <row r="19" spans="2:22" ht="15" customHeight="1">
      <c r="B19" s="130" t="s">
        <v>79</v>
      </c>
      <c r="C19" s="103">
        <v>159.378004</v>
      </c>
      <c r="D19" s="103">
        <v>208.359004</v>
      </c>
      <c r="E19" s="104">
        <v>272.777339</v>
      </c>
      <c r="F19" s="104">
        <v>334.06768</v>
      </c>
      <c r="G19" s="104">
        <v>417.630756</v>
      </c>
      <c r="H19" s="104">
        <v>491.119579</v>
      </c>
      <c r="I19" s="104">
        <v>486.582827</v>
      </c>
      <c r="J19" s="104">
        <v>459.983904</v>
      </c>
      <c r="K19" s="104">
        <v>504.402267</v>
      </c>
      <c r="L19" s="104">
        <v>559.504683</v>
      </c>
      <c r="M19" s="104">
        <v>721.796367</v>
      </c>
      <c r="N19" s="125">
        <f t="shared" si="1"/>
        <v>0.32903882378552696</v>
      </c>
      <c r="O19" s="125">
        <f t="shared" si="2"/>
        <v>9.656503763227331</v>
      </c>
      <c r="P19" s="125">
        <f t="shared" si="3"/>
        <v>10.92429983071428</v>
      </c>
      <c r="Q19" s="125">
        <f t="shared" si="4"/>
        <v>29.006313786295877</v>
      </c>
      <c r="R19" s="125">
        <f t="shared" si="5"/>
        <v>9.108001843643354</v>
      </c>
      <c r="S19" s="125">
        <f t="shared" si="6"/>
        <v>10.879930110781988</v>
      </c>
      <c r="T19" s="125">
        <f t="shared" si="7"/>
        <v>28.826313786295856</v>
      </c>
      <c r="U19" s="125">
        <v>96.18806075075092</v>
      </c>
      <c r="V19" s="125">
        <v>3.811939249249066</v>
      </c>
    </row>
    <row r="20" spans="2:22" ht="15" customHeight="1">
      <c r="B20" s="144" t="s">
        <v>47</v>
      </c>
      <c r="C20" s="147">
        <f aca="true" t="shared" si="11" ref="C20:J20">C5+C10</f>
        <v>100688.361322</v>
      </c>
      <c r="D20" s="147">
        <f t="shared" si="11"/>
        <v>113528.15925435317</v>
      </c>
      <c r="E20" s="150">
        <f t="shared" si="11"/>
        <v>122532.21739703223</v>
      </c>
      <c r="F20" s="150">
        <f t="shared" si="11"/>
        <v>138894.45493959912</v>
      </c>
      <c r="G20" s="150">
        <f t="shared" si="11"/>
        <v>151084.067356</v>
      </c>
      <c r="H20" s="150">
        <f>H5+H10</f>
        <v>156688.897505</v>
      </c>
      <c r="I20" s="150">
        <f>I5+I10</f>
        <v>170995.784172</v>
      </c>
      <c r="J20" s="150">
        <f t="shared" si="11"/>
        <v>184437.28613699996</v>
      </c>
      <c r="K20" s="150">
        <f>K5+K10</f>
        <v>195479.851131</v>
      </c>
      <c r="L20" s="150">
        <f>L5+L10</f>
        <v>206683.886025</v>
      </c>
      <c r="M20" s="150">
        <f>M5+M10</f>
        <v>219365.106736</v>
      </c>
      <c r="N20" s="150">
        <f t="shared" si="1"/>
        <v>100</v>
      </c>
      <c r="O20" s="150">
        <f t="shared" si="2"/>
        <v>5.987165190555688</v>
      </c>
      <c r="P20" s="150">
        <f t="shared" si="3"/>
        <v>5.7315548529304206</v>
      </c>
      <c r="Q20" s="150">
        <f t="shared" si="4"/>
        <v>6.135563325660565</v>
      </c>
      <c r="R20" s="150">
        <f t="shared" si="5"/>
        <v>5.457017305448875</v>
      </c>
      <c r="S20" s="150">
        <f t="shared" si="6"/>
        <v>5.689262230989267</v>
      </c>
      <c r="T20" s="150">
        <f t="shared" si="7"/>
        <v>5.955563325660561</v>
      </c>
      <c r="U20" s="150">
        <v>68.83155388754447</v>
      </c>
      <c r="V20" s="150">
        <v>31.168446112455534</v>
      </c>
    </row>
    <row r="21" spans="2:22" ht="11.25">
      <c r="B21" s="24"/>
      <c r="C21" s="41"/>
      <c r="D21" s="41"/>
      <c r="E21" s="41"/>
      <c r="F21" s="41"/>
      <c r="G21" s="41"/>
      <c r="H21" s="41"/>
      <c r="I21" s="41"/>
      <c r="J21" s="41"/>
      <c r="K21" s="41"/>
      <c r="L21" s="41"/>
      <c r="M21" s="41"/>
      <c r="N21" s="41"/>
      <c r="O21" s="342"/>
      <c r="P21" s="342"/>
      <c r="Q21" s="342"/>
      <c r="R21" s="342"/>
      <c r="S21" s="342"/>
      <c r="T21" s="342"/>
      <c r="U21" s="4"/>
      <c r="V21" s="4"/>
    </row>
    <row r="22" spans="2:17" ht="27" customHeight="1">
      <c r="B22" s="406"/>
      <c r="C22" s="406"/>
      <c r="D22" s="406"/>
      <c r="E22" s="406"/>
      <c r="F22" s="406"/>
      <c r="G22" s="406"/>
      <c r="H22" s="406"/>
      <c r="I22" s="406"/>
      <c r="J22" s="406"/>
      <c r="K22" s="406"/>
      <c r="L22" s="406"/>
      <c r="M22" s="406"/>
      <c r="N22" s="406"/>
      <c r="O22" s="406"/>
      <c r="P22" s="406"/>
      <c r="Q22" s="406"/>
    </row>
    <row r="23" spans="2:17" ht="24.75" customHeight="1">
      <c r="B23" s="406"/>
      <c r="C23" s="406"/>
      <c r="D23" s="406"/>
      <c r="E23" s="406"/>
      <c r="F23" s="406"/>
      <c r="G23" s="406"/>
      <c r="H23" s="406"/>
      <c r="I23" s="406"/>
      <c r="J23" s="406"/>
      <c r="K23" s="406"/>
      <c r="L23" s="406"/>
      <c r="M23" s="406"/>
      <c r="N23" s="406"/>
      <c r="O23" s="406"/>
      <c r="P23" s="406"/>
      <c r="Q23" s="406"/>
    </row>
    <row r="26" spans="2:14" ht="11.25" customHeight="1">
      <c r="B26" s="14"/>
      <c r="C26" s="14"/>
      <c r="D26" s="14"/>
      <c r="E26" s="14"/>
      <c r="F26" s="14"/>
      <c r="G26" s="14"/>
      <c r="H26" s="14"/>
      <c r="I26" s="14"/>
      <c r="J26" s="14"/>
      <c r="K26" s="14"/>
      <c r="L26" s="14"/>
      <c r="M26" s="14"/>
      <c r="N26" s="14"/>
    </row>
    <row r="27" spans="2:14" ht="11.25" customHeight="1">
      <c r="B27" s="14"/>
      <c r="C27" s="14"/>
      <c r="D27" s="14"/>
      <c r="E27" s="14"/>
      <c r="F27" s="14"/>
      <c r="G27" s="14"/>
      <c r="H27" s="14"/>
      <c r="I27" s="14"/>
      <c r="J27" s="14"/>
      <c r="K27" s="14"/>
      <c r="L27" s="14"/>
      <c r="M27" s="14"/>
      <c r="N27" s="14"/>
    </row>
    <row r="30" spans="2:14" ht="11.25">
      <c r="B30" s="4"/>
      <c r="C30" s="4"/>
      <c r="J30" s="4"/>
      <c r="K30" s="4"/>
      <c r="L30" s="4"/>
      <c r="M30" s="4"/>
      <c r="N30" s="4"/>
    </row>
    <row r="31" spans="2:14" ht="11.25">
      <c r="B31" s="4"/>
      <c r="C31" s="4"/>
      <c r="J31" s="4"/>
      <c r="K31" s="4"/>
      <c r="L31" s="4"/>
      <c r="M31" s="4"/>
      <c r="N31" s="4"/>
    </row>
    <row r="32" spans="2:14" ht="11.25">
      <c r="B32" s="4"/>
      <c r="C32" s="41"/>
      <c r="D32" s="41"/>
      <c r="E32" s="41"/>
      <c r="F32" s="41"/>
      <c r="G32" s="41"/>
      <c r="H32" s="41"/>
      <c r="I32" s="41"/>
      <c r="J32" s="41"/>
      <c r="K32" s="41"/>
      <c r="L32" s="41"/>
      <c r="M32" s="41"/>
      <c r="N32" s="33"/>
    </row>
    <row r="33" spans="2:14" ht="11.25">
      <c r="B33" s="29"/>
      <c r="C33" s="4"/>
      <c r="D33" s="4"/>
      <c r="E33" s="107"/>
      <c r="F33" s="4"/>
      <c r="J33" s="33"/>
      <c r="K33" s="33"/>
      <c r="L33" s="33"/>
      <c r="M33" s="33"/>
      <c r="N33" s="33"/>
    </row>
    <row r="34" spans="2:16" ht="11.25">
      <c r="B34" s="26"/>
      <c r="C34" s="33"/>
      <c r="D34" s="33"/>
      <c r="E34" s="107"/>
      <c r="F34" s="4"/>
      <c r="J34" s="33"/>
      <c r="K34" s="33"/>
      <c r="L34" s="33"/>
      <c r="M34" s="33"/>
      <c r="N34" s="33"/>
      <c r="O34" s="1"/>
      <c r="P34" s="1"/>
    </row>
    <row r="35" spans="2:14" ht="15.75" customHeight="1">
      <c r="B35" s="26"/>
      <c r="C35" s="4"/>
      <c r="D35" s="4"/>
      <c r="E35" s="107"/>
      <c r="F35" s="4"/>
      <c r="J35" s="33"/>
      <c r="K35" s="33"/>
      <c r="L35" s="33"/>
      <c r="M35" s="33"/>
      <c r="N35" s="33"/>
    </row>
    <row r="36" spans="2:14" ht="11.25">
      <c r="B36" s="26"/>
      <c r="C36" s="4"/>
      <c r="D36" s="57"/>
      <c r="E36" s="57"/>
      <c r="F36" s="57"/>
      <c r="J36" s="33"/>
      <c r="K36" s="33"/>
      <c r="L36" s="33"/>
      <c r="M36" s="33"/>
      <c r="N36" s="33"/>
    </row>
    <row r="37" spans="2:14" ht="11.25">
      <c r="B37" s="26"/>
      <c r="C37" s="4"/>
      <c r="D37" s="57"/>
      <c r="E37" s="57"/>
      <c r="F37" s="57"/>
      <c r="J37" s="33"/>
      <c r="K37" s="33"/>
      <c r="L37" s="33"/>
      <c r="M37" s="33"/>
      <c r="N37" s="33"/>
    </row>
    <row r="38" spans="2:14" ht="11.25">
      <c r="B38" s="29"/>
      <c r="C38" s="4"/>
      <c r="D38" s="57"/>
      <c r="E38" s="57"/>
      <c r="F38" s="57"/>
      <c r="H38" s="57"/>
      <c r="I38" s="57"/>
      <c r="J38" s="33"/>
      <c r="K38" s="33"/>
      <c r="L38" s="33"/>
      <c r="M38" s="33"/>
      <c r="N38" s="33"/>
    </row>
    <row r="39" spans="2:14" ht="11.25">
      <c r="B39" s="59"/>
      <c r="C39" s="4"/>
      <c r="D39" s="57"/>
      <c r="E39" s="57"/>
      <c r="F39" s="57"/>
      <c r="H39" s="57"/>
      <c r="I39" s="57"/>
      <c r="J39" s="33"/>
      <c r="K39" s="33"/>
      <c r="L39" s="33"/>
      <c r="M39" s="33"/>
      <c r="N39" s="33"/>
    </row>
    <row r="40" spans="2:14" ht="11.25">
      <c r="B40" s="109"/>
      <c r="C40" s="110"/>
      <c r="D40" s="4"/>
      <c r="E40" s="57"/>
      <c r="F40" s="57"/>
      <c r="H40" s="57"/>
      <c r="I40" s="57"/>
      <c r="J40" s="33"/>
      <c r="K40" s="33"/>
      <c r="L40" s="33"/>
      <c r="M40" s="33"/>
      <c r="N40" s="33"/>
    </row>
    <row r="41" spans="2:14" ht="11.25">
      <c r="B41" s="109"/>
      <c r="C41" s="110"/>
      <c r="D41" s="4"/>
      <c r="E41" s="57"/>
      <c r="F41" s="57"/>
      <c r="H41" s="57"/>
      <c r="I41" s="57"/>
      <c r="J41" s="33"/>
      <c r="K41" s="33"/>
      <c r="L41" s="33"/>
      <c r="M41" s="33"/>
      <c r="N41" s="33"/>
    </row>
    <row r="42" spans="2:14" ht="11.25">
      <c r="B42" s="109"/>
      <c r="C42" s="110"/>
      <c r="D42" s="4"/>
      <c r="E42" s="57"/>
      <c r="F42" s="57"/>
      <c r="H42" s="57"/>
      <c r="I42" s="57"/>
      <c r="J42" s="33"/>
      <c r="K42" s="33"/>
      <c r="L42" s="33"/>
      <c r="M42" s="33"/>
      <c r="N42" s="33"/>
    </row>
    <row r="43" spans="2:14" ht="11.25">
      <c r="B43" s="111"/>
      <c r="C43" s="110"/>
      <c r="D43" s="4"/>
      <c r="E43" s="108"/>
      <c r="F43" s="108"/>
      <c r="H43" s="108"/>
      <c r="I43" s="108"/>
      <c r="J43" s="33"/>
      <c r="K43" s="33"/>
      <c r="L43" s="33"/>
      <c r="M43" s="33"/>
      <c r="N43" s="33"/>
    </row>
    <row r="44" spans="2:14" ht="11.25">
      <c r="B44" s="112"/>
      <c r="C44" s="110"/>
      <c r="D44" s="4"/>
      <c r="E44" s="57"/>
      <c r="F44" s="57"/>
      <c r="H44" s="57"/>
      <c r="I44" s="57"/>
      <c r="J44" s="33"/>
      <c r="K44" s="33"/>
      <c r="L44" s="33"/>
      <c r="M44" s="33"/>
      <c r="N44" s="33"/>
    </row>
    <row r="45" spans="2:14" ht="11.25">
      <c r="B45" s="109"/>
      <c r="C45" s="110"/>
      <c r="D45" s="4"/>
      <c r="E45" s="4"/>
      <c r="F45" s="4"/>
      <c r="H45" s="4"/>
      <c r="I45" s="4"/>
      <c r="J45" s="33"/>
      <c r="K45" s="33"/>
      <c r="L45" s="33"/>
      <c r="M45" s="33"/>
      <c r="N45" s="33"/>
    </row>
    <row r="46" spans="2:14" ht="11.25">
      <c r="B46" s="109"/>
      <c r="C46" s="110"/>
      <c r="D46" s="4"/>
      <c r="E46" s="4"/>
      <c r="F46" s="4"/>
      <c r="H46" s="4"/>
      <c r="I46" s="4"/>
      <c r="J46" s="33"/>
      <c r="K46" s="33"/>
      <c r="L46" s="33"/>
      <c r="M46" s="33"/>
      <c r="N46" s="33"/>
    </row>
    <row r="47" spans="2:14" ht="11.25">
      <c r="B47" s="113"/>
      <c r="C47" s="114"/>
      <c r="D47" s="4"/>
      <c r="E47" s="4"/>
      <c r="F47" s="4"/>
      <c r="G47" s="4"/>
      <c r="H47" s="4"/>
      <c r="I47" s="4"/>
      <c r="J47" s="33"/>
      <c r="K47" s="33"/>
      <c r="L47" s="33"/>
      <c r="M47" s="33"/>
      <c r="N47" s="33"/>
    </row>
    <row r="48" spans="2:14" ht="11.25">
      <c r="B48" s="109"/>
      <c r="C48" s="110"/>
      <c r="D48" s="4"/>
      <c r="E48" s="4"/>
      <c r="F48" s="4"/>
      <c r="G48" s="4"/>
      <c r="H48" s="4"/>
      <c r="I48" s="4"/>
      <c r="J48" s="33"/>
      <c r="K48" s="33"/>
      <c r="L48" s="33"/>
      <c r="M48" s="33"/>
      <c r="N48" s="33"/>
    </row>
    <row r="49" spans="2:14" ht="11.25">
      <c r="B49" s="109"/>
      <c r="C49" s="110"/>
      <c r="D49" s="4"/>
      <c r="E49" s="4"/>
      <c r="F49" s="4"/>
      <c r="G49" s="4"/>
      <c r="H49" s="4"/>
      <c r="I49" s="4"/>
      <c r="J49" s="4"/>
      <c r="K49" s="4"/>
      <c r="L49" s="4"/>
      <c r="M49" s="4"/>
      <c r="N49" s="4"/>
    </row>
    <row r="50" spans="2:14" ht="11.25">
      <c r="B50" s="109"/>
      <c r="C50" s="110"/>
      <c r="D50" s="4"/>
      <c r="E50" s="4"/>
      <c r="F50" s="4"/>
      <c r="G50" s="4"/>
      <c r="H50" s="4"/>
      <c r="I50" s="4"/>
      <c r="J50" s="4"/>
      <c r="K50" s="4"/>
      <c r="L50" s="4"/>
      <c r="M50" s="4"/>
      <c r="N50" s="4"/>
    </row>
    <row r="51" spans="2:14" ht="11.25">
      <c r="B51" s="109"/>
      <c r="C51" s="110"/>
      <c r="D51" s="4"/>
      <c r="E51" s="4"/>
      <c r="F51" s="4"/>
      <c r="G51" s="4"/>
      <c r="H51" s="4"/>
      <c r="I51" s="4"/>
      <c r="J51" s="4"/>
      <c r="K51" s="4"/>
      <c r="L51" s="4"/>
      <c r="M51" s="4"/>
      <c r="N51" s="4"/>
    </row>
    <row r="52" spans="2:9" ht="11.25">
      <c r="B52" s="109"/>
      <c r="C52" s="110"/>
      <c r="D52" s="4"/>
      <c r="E52" s="4"/>
      <c r="F52" s="4"/>
      <c r="G52" s="4"/>
      <c r="H52" s="4"/>
      <c r="I52" s="4"/>
    </row>
    <row r="53" spans="2:9" ht="11.25">
      <c r="B53" s="109"/>
      <c r="C53" s="110"/>
      <c r="D53" s="4"/>
      <c r="E53" s="4"/>
      <c r="F53" s="4"/>
      <c r="G53" s="4"/>
      <c r="H53" s="4"/>
      <c r="I53" s="4"/>
    </row>
    <row r="54" spans="2:9" ht="11.25">
      <c r="B54" s="4"/>
      <c r="C54" s="4"/>
      <c r="D54" s="4"/>
      <c r="E54" s="4"/>
      <c r="F54" s="4"/>
      <c r="G54" s="4"/>
      <c r="H54" s="4"/>
      <c r="I54" s="4"/>
    </row>
    <row r="55" spans="2:9" ht="11.25">
      <c r="B55" s="4"/>
      <c r="C55" s="4"/>
      <c r="D55" s="4"/>
      <c r="E55" s="4"/>
      <c r="F55" s="4"/>
      <c r="G55" s="4"/>
      <c r="H55" s="4"/>
      <c r="I55" s="4"/>
    </row>
    <row r="56" spans="2:9" ht="11.25">
      <c r="B56" s="4"/>
      <c r="C56" s="4"/>
      <c r="D56" s="4"/>
      <c r="E56" s="4"/>
      <c r="F56" s="4"/>
      <c r="G56" s="4"/>
      <c r="H56" s="4"/>
      <c r="I56" s="4"/>
    </row>
  </sheetData>
  <sheetProtection/>
  <mergeCells count="7">
    <mergeCell ref="U3:V3"/>
    <mergeCell ref="B22:Q22"/>
    <mergeCell ref="B23:Q23"/>
    <mergeCell ref="O3:Q3"/>
    <mergeCell ref="B3:B4"/>
    <mergeCell ref="R3:T3"/>
    <mergeCell ref="C3:M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6.xml><?xml version="1.0" encoding="utf-8"?>
<worksheet xmlns="http://schemas.openxmlformats.org/spreadsheetml/2006/main" xmlns:r="http://schemas.openxmlformats.org/officeDocument/2006/relationships">
  <sheetPr>
    <tabColor rgb="FF00B050"/>
  </sheetPr>
  <dimension ref="B1:V56"/>
  <sheetViews>
    <sheetView showGridLines="0" zoomScalePageLayoutView="0" workbookViewId="0" topLeftCell="A1">
      <selection activeCell="C14" sqref="C14:N14"/>
    </sheetView>
  </sheetViews>
  <sheetFormatPr defaultColWidth="11.421875" defaultRowHeight="12.75"/>
  <cols>
    <col min="1" max="1" width="4.57421875" style="2" customWidth="1"/>
    <col min="2" max="2" width="42.7109375" style="2" customWidth="1"/>
    <col min="3" max="14" width="5.7109375" style="2" customWidth="1"/>
    <col min="15" max="16384" width="11.421875" style="2" customWidth="1"/>
  </cols>
  <sheetData>
    <row r="1" spans="2:6" ht="11.25">
      <c r="B1" s="1" t="s">
        <v>155</v>
      </c>
      <c r="C1" s="1"/>
      <c r="D1" s="1"/>
      <c r="E1" s="1"/>
      <c r="F1" s="1"/>
    </row>
    <row r="2" spans="2:6" ht="12" customHeight="1">
      <c r="B2" s="1"/>
      <c r="C2" s="1"/>
      <c r="D2" s="1"/>
      <c r="E2" s="1"/>
      <c r="F2" s="1"/>
    </row>
    <row r="3" spans="3:10" ht="11.25">
      <c r="C3" s="4"/>
      <c r="D3" s="4"/>
      <c r="E3" s="4"/>
      <c r="F3" s="4"/>
      <c r="G3" s="4"/>
      <c r="H3" s="4"/>
      <c r="I3" s="4"/>
      <c r="J3" s="4"/>
    </row>
    <row r="4" ht="11.25">
      <c r="G4" s="96"/>
    </row>
    <row r="5" spans="2:14" ht="11.25">
      <c r="B5" s="2" t="s">
        <v>152</v>
      </c>
      <c r="G5" s="96"/>
      <c r="H5" s="96"/>
      <c r="N5" s="56" t="s">
        <v>93</v>
      </c>
    </row>
    <row r="6" spans="3:22" ht="11.25">
      <c r="C6" s="322">
        <v>2005</v>
      </c>
      <c r="D6" s="322">
        <v>2006</v>
      </c>
      <c r="E6" s="322">
        <v>2007</v>
      </c>
      <c r="F6" s="322">
        <v>2008</v>
      </c>
      <c r="G6" s="322">
        <v>2009</v>
      </c>
      <c r="H6" s="322">
        <v>2010</v>
      </c>
      <c r="I6" s="322">
        <v>2011</v>
      </c>
      <c r="J6" s="322">
        <v>2012</v>
      </c>
      <c r="K6" s="322">
        <v>2013</v>
      </c>
      <c r="L6" s="322">
        <v>2014</v>
      </c>
      <c r="M6" s="322">
        <v>2015</v>
      </c>
      <c r="N6" s="322">
        <v>2016</v>
      </c>
      <c r="P6" s="336"/>
      <c r="Q6" s="336"/>
      <c r="R6" s="336"/>
      <c r="S6" s="336"/>
      <c r="T6" s="336"/>
      <c r="U6" s="336"/>
      <c r="V6" s="336"/>
    </row>
    <row r="7" spans="2:14" ht="11.25">
      <c r="B7" s="248" t="s">
        <v>151</v>
      </c>
      <c r="C7" s="324">
        <v>202.63784485299536</v>
      </c>
      <c r="D7" s="324">
        <v>213.4088971608674</v>
      </c>
      <c r="E7" s="324">
        <v>223.0701782558492</v>
      </c>
      <c r="F7" s="324">
        <v>231.53677385719382</v>
      </c>
      <c r="G7" s="324">
        <v>234.8029288490004</v>
      </c>
      <c r="H7" s="324">
        <v>240.21952959186223</v>
      </c>
      <c r="I7" s="324">
        <v>252.33078956524383</v>
      </c>
      <c r="J7" s="324">
        <v>258.98329894200873</v>
      </c>
      <c r="K7" s="324">
        <v>268.18365372965803</v>
      </c>
      <c r="L7" s="324">
        <v>276.6485932000874</v>
      </c>
      <c r="M7" s="324">
        <v>282.03977287500584</v>
      </c>
      <c r="N7" s="324">
        <v>284.79003001193246</v>
      </c>
    </row>
    <row r="8" spans="2:14" ht="11.25">
      <c r="B8" s="249" t="s">
        <v>154</v>
      </c>
      <c r="C8" s="393">
        <v>8.659190842</v>
      </c>
      <c r="D8" s="393">
        <v>10.110512374999999</v>
      </c>
      <c r="E8" s="393">
        <v>10.970392757600067</v>
      </c>
      <c r="F8" s="393">
        <v>12.331218444</v>
      </c>
      <c r="G8" s="393">
        <v>12.933</v>
      </c>
      <c r="H8" s="394">
        <v>10.760543929999999</v>
      </c>
      <c r="I8" s="394">
        <v>10.355398681999999</v>
      </c>
      <c r="J8" s="395">
        <v>12.141216591000001</v>
      </c>
      <c r="K8" s="395">
        <v>12.137889644</v>
      </c>
      <c r="L8" s="395">
        <v>12.041838831000002</v>
      </c>
      <c r="M8" s="395">
        <v>12.926653270597036</v>
      </c>
      <c r="N8" s="395">
        <v>13.63847321</v>
      </c>
    </row>
    <row r="9" spans="2:14" ht="11.25">
      <c r="B9" s="247" t="s">
        <v>128</v>
      </c>
      <c r="C9" s="289">
        <f aca="true" t="shared" si="0" ref="C9:N9">100*C8/C7</f>
        <v>4.273234769290926</v>
      </c>
      <c r="D9" s="289">
        <f t="shared" si="0"/>
        <v>4.737624583373721</v>
      </c>
      <c r="E9" s="289">
        <f t="shared" si="0"/>
        <v>4.9179109656771915</v>
      </c>
      <c r="F9" s="289">
        <f t="shared" si="0"/>
        <v>5.3258142275082365</v>
      </c>
      <c r="G9" s="289">
        <f t="shared" si="0"/>
        <v>5.508023287186972</v>
      </c>
      <c r="H9" s="250">
        <f t="shared" si="0"/>
        <v>4.4794625767032255</v>
      </c>
      <c r="I9" s="250">
        <f t="shared" si="0"/>
        <v>4.103898180575564</v>
      </c>
      <c r="J9" s="250">
        <f t="shared" si="0"/>
        <v>4.688030711091779</v>
      </c>
      <c r="K9" s="250">
        <f t="shared" si="0"/>
        <v>4.525961771046483</v>
      </c>
      <c r="L9" s="250">
        <f t="shared" si="0"/>
        <v>4.352756213833585</v>
      </c>
      <c r="M9" s="250">
        <f t="shared" si="0"/>
        <v>4.583273181235279</v>
      </c>
      <c r="N9" s="250">
        <f t="shared" si="0"/>
        <v>4.7889573976408375</v>
      </c>
    </row>
    <row r="10" spans="2:9" ht="11.25">
      <c r="B10" s="14"/>
      <c r="C10" s="14"/>
      <c r="D10" s="14"/>
      <c r="E10" s="14"/>
      <c r="F10" s="14"/>
      <c r="G10" s="14"/>
      <c r="H10" s="14"/>
      <c r="I10" s="14"/>
    </row>
    <row r="11" spans="2:14" ht="11.25">
      <c r="B11" s="2" t="s">
        <v>153</v>
      </c>
      <c r="F11" s="96"/>
      <c r="G11" s="96"/>
      <c r="N11" s="56" t="s">
        <v>93</v>
      </c>
    </row>
    <row r="12" spans="3:14" ht="11.25">
      <c r="C12" s="322">
        <v>2005</v>
      </c>
      <c r="D12" s="322">
        <v>2006</v>
      </c>
      <c r="E12" s="322">
        <v>2007</v>
      </c>
      <c r="F12" s="322">
        <v>2008</v>
      </c>
      <c r="G12" s="322">
        <v>2009</v>
      </c>
      <c r="H12" s="322">
        <v>2010</v>
      </c>
      <c r="I12" s="322">
        <v>2011</v>
      </c>
      <c r="J12" s="322">
        <v>2012</v>
      </c>
      <c r="K12" s="322">
        <v>2013</v>
      </c>
      <c r="L12" s="322">
        <v>2014</v>
      </c>
      <c r="M12" s="322">
        <v>2015</v>
      </c>
      <c r="N12" s="322">
        <v>2016</v>
      </c>
    </row>
    <row r="13" spans="2:14" ht="11.25">
      <c r="B13" s="248" t="s">
        <v>151</v>
      </c>
      <c r="C13" s="324">
        <v>205.6705197100292</v>
      </c>
      <c r="D13" s="324">
        <v>216.41188487852997</v>
      </c>
      <c r="E13" s="324">
        <v>228.33957363756514</v>
      </c>
      <c r="F13" s="324">
        <v>240.32295837511435</v>
      </c>
      <c r="G13" s="324">
        <v>250.77235046048645</v>
      </c>
      <c r="H13" s="324">
        <v>259.9456386912584</v>
      </c>
      <c r="I13" s="324">
        <v>271.2925837405822</v>
      </c>
      <c r="J13" s="324">
        <v>281.1111072125499</v>
      </c>
      <c r="K13" s="324">
        <v>288.90306304324025</v>
      </c>
      <c r="L13" s="324">
        <v>296.1393148885539</v>
      </c>
      <c r="M13" s="324">
        <v>301.51434944215214</v>
      </c>
      <c r="N13" s="324">
        <v>306.7517539462794</v>
      </c>
    </row>
    <row r="14" spans="2:14" ht="11.25">
      <c r="B14" s="249" t="s">
        <v>154</v>
      </c>
      <c r="C14" s="289">
        <v>4.218834374</v>
      </c>
      <c r="D14" s="289">
        <v>5.073086559</v>
      </c>
      <c r="E14" s="289">
        <v>4.734520986000001</v>
      </c>
      <c r="F14" s="289">
        <v>6.040324426000001</v>
      </c>
      <c r="G14" s="289">
        <v>5.8481166182</v>
      </c>
      <c r="H14" s="250">
        <v>5.382400824</v>
      </c>
      <c r="I14" s="250">
        <v>5.037771968</v>
      </c>
      <c r="J14" s="324">
        <v>5.29137803</v>
      </c>
      <c r="K14" s="324">
        <v>5.633411601000001</v>
      </c>
      <c r="L14" s="324">
        <v>5.658930682</v>
      </c>
      <c r="M14" s="324">
        <v>5.672657040679531</v>
      </c>
      <c r="N14" s="324">
        <v>6.089832905</v>
      </c>
    </row>
    <row r="15" spans="2:14" ht="11.25">
      <c r="B15" s="247" t="s">
        <v>128</v>
      </c>
      <c r="C15" s="289">
        <f aca="true" t="shared" si="1" ref="C15:N15">100*C14/C13</f>
        <v>2.05125867331305</v>
      </c>
      <c r="D15" s="289">
        <f t="shared" si="1"/>
        <v>2.3441811256565126</v>
      </c>
      <c r="E15" s="289">
        <f t="shared" si="1"/>
        <v>2.073456173442335</v>
      </c>
      <c r="F15" s="289">
        <f t="shared" si="1"/>
        <v>2.513419636159689</v>
      </c>
      <c r="G15" s="289">
        <f t="shared" si="1"/>
        <v>2.332042032329825</v>
      </c>
      <c r="H15" s="251">
        <f t="shared" si="1"/>
        <v>2.070587085476269</v>
      </c>
      <c r="I15" s="251">
        <f t="shared" si="1"/>
        <v>1.8569515976217261</v>
      </c>
      <c r="J15" s="251">
        <f t="shared" si="1"/>
        <v>1.8823084162231822</v>
      </c>
      <c r="K15" s="251">
        <f t="shared" si="1"/>
        <v>1.9499314204767864</v>
      </c>
      <c r="L15" s="251">
        <f t="shared" si="1"/>
        <v>1.9109015242132323</v>
      </c>
      <c r="M15" s="251">
        <f t="shared" si="1"/>
        <v>1.8813887468954023</v>
      </c>
      <c r="N15" s="251">
        <f t="shared" si="1"/>
        <v>1.9852642492360437</v>
      </c>
    </row>
    <row r="16" spans="2:10" ht="11.25">
      <c r="B16" s="406"/>
      <c r="C16" s="406"/>
      <c r="D16" s="406"/>
      <c r="E16" s="406"/>
      <c r="F16" s="406"/>
      <c r="G16" s="406"/>
      <c r="H16" s="406"/>
      <c r="I16" s="406"/>
      <c r="J16" s="406"/>
    </row>
    <row r="17" spans="2:10" ht="11.25">
      <c r="B17" s="406"/>
      <c r="C17" s="406"/>
      <c r="D17" s="406"/>
      <c r="E17" s="406"/>
      <c r="F17" s="406"/>
      <c r="G17" s="406"/>
      <c r="H17" s="406"/>
      <c r="I17" s="406"/>
      <c r="J17" s="406"/>
    </row>
    <row r="21" spans="3:10" ht="11.25">
      <c r="C21" s="41"/>
      <c r="D21" s="4"/>
      <c r="E21" s="4"/>
      <c r="F21" s="4"/>
      <c r="G21" s="4"/>
      <c r="H21" s="4"/>
      <c r="I21" s="4"/>
      <c r="J21" s="4"/>
    </row>
    <row r="22" spans="3:14" ht="11.25">
      <c r="C22" s="4"/>
      <c r="D22" s="97"/>
      <c r="E22" s="16"/>
      <c r="F22" s="16"/>
      <c r="G22" s="38"/>
      <c r="H22" s="98"/>
      <c r="I22" s="38"/>
      <c r="J22" s="16"/>
      <c r="N22" s="28"/>
    </row>
    <row r="23" spans="3:14" ht="11.25">
      <c r="C23" s="97"/>
      <c r="D23" s="4"/>
      <c r="E23" s="16"/>
      <c r="F23" s="16"/>
      <c r="G23" s="16"/>
      <c r="H23" s="16"/>
      <c r="I23" s="16"/>
      <c r="J23" s="16"/>
      <c r="K23" s="28"/>
      <c r="L23" s="28"/>
      <c r="M23" s="28"/>
      <c r="N23" s="28"/>
    </row>
    <row r="24" spans="5:14" ht="11.25">
      <c r="E24" s="28"/>
      <c r="F24" s="28"/>
      <c r="G24" s="28"/>
      <c r="H24" s="28"/>
      <c r="I24" s="28"/>
      <c r="J24" s="28"/>
      <c r="K24" s="28"/>
      <c r="L24" s="28"/>
      <c r="M24" s="28"/>
      <c r="N24" s="28"/>
    </row>
    <row r="25" spans="3:14" ht="11.25">
      <c r="C25" s="99"/>
      <c r="D25" s="99"/>
      <c r="E25" s="99"/>
      <c r="F25" s="99"/>
      <c r="G25" s="86"/>
      <c r="H25" s="86"/>
      <c r="I25" s="86"/>
      <c r="J25" s="86"/>
      <c r="K25" s="237"/>
      <c r="L25" s="237"/>
      <c r="M25" s="237"/>
      <c r="N25" s="237"/>
    </row>
    <row r="26" spans="3:14" ht="11.25">
      <c r="C26" s="99"/>
      <c r="D26" s="99"/>
      <c r="E26" s="99"/>
      <c r="F26" s="99"/>
      <c r="G26" s="86"/>
      <c r="H26" s="86"/>
      <c r="I26" s="86"/>
      <c r="J26" s="86"/>
      <c r="K26" s="237"/>
      <c r="L26" s="237"/>
      <c r="M26" s="237"/>
      <c r="N26" s="237"/>
    </row>
    <row r="27" spans="3:10" ht="11.25">
      <c r="C27" s="99"/>
      <c r="D27" s="99"/>
      <c r="E27" s="99"/>
      <c r="F27" s="99"/>
      <c r="G27" s="86"/>
      <c r="H27" s="86"/>
      <c r="I27" s="86"/>
      <c r="J27" s="86"/>
    </row>
    <row r="28" spans="3:10" ht="11.25">
      <c r="C28" s="99"/>
      <c r="D28" s="99"/>
      <c r="E28" s="99"/>
      <c r="F28" s="99"/>
      <c r="G28" s="86"/>
      <c r="H28" s="86"/>
      <c r="I28" s="86"/>
      <c r="J28" s="86"/>
    </row>
    <row r="29" spans="3:10" ht="11.25">
      <c r="C29" s="99"/>
      <c r="D29" s="99"/>
      <c r="E29" s="99"/>
      <c r="F29" s="99"/>
      <c r="G29" s="86"/>
      <c r="H29" s="86"/>
      <c r="I29" s="86"/>
      <c r="J29" s="86"/>
    </row>
    <row r="30" spans="3:14" ht="11.25">
      <c r="C30" s="99"/>
      <c r="D30" s="99"/>
      <c r="E30" s="99"/>
      <c r="F30" s="99"/>
      <c r="G30" s="99"/>
      <c r="H30" s="99"/>
      <c r="I30" s="99"/>
      <c r="J30" s="99"/>
      <c r="K30" s="99"/>
      <c r="L30" s="99"/>
      <c r="M30" s="99"/>
      <c r="N30" s="99"/>
    </row>
    <row r="31" spans="3:10" ht="11.25">
      <c r="C31" s="99"/>
      <c r="D31" s="99"/>
      <c r="E31" s="99"/>
      <c r="F31" s="99"/>
      <c r="G31" s="86"/>
      <c r="H31" s="86"/>
      <c r="I31" s="86"/>
      <c r="J31" s="86"/>
    </row>
    <row r="32" spans="3:10" ht="11.25">
      <c r="C32" s="99"/>
      <c r="D32" s="99"/>
      <c r="E32" s="99"/>
      <c r="F32" s="99"/>
      <c r="G32" s="86"/>
      <c r="H32" s="86"/>
      <c r="I32" s="86"/>
      <c r="J32" s="86"/>
    </row>
    <row r="33" spans="3:10" ht="11.25">
      <c r="C33" s="99"/>
      <c r="D33" s="99"/>
      <c r="E33" s="99"/>
      <c r="F33" s="99"/>
      <c r="G33" s="86"/>
      <c r="H33" s="86"/>
      <c r="I33" s="86"/>
      <c r="J33" s="86"/>
    </row>
    <row r="34" spans="3:10" ht="11.25">
      <c r="C34" s="99"/>
      <c r="D34" s="99"/>
      <c r="E34" s="99"/>
      <c r="F34" s="99"/>
      <c r="G34" s="86"/>
      <c r="H34" s="86"/>
      <c r="I34" s="86"/>
      <c r="J34" s="86"/>
    </row>
    <row r="35" spans="3:10" ht="11.25">
      <c r="C35" s="99"/>
      <c r="D35" s="99"/>
      <c r="E35" s="99"/>
      <c r="F35" s="99"/>
      <c r="G35" s="86"/>
      <c r="H35" s="86"/>
      <c r="I35" s="86"/>
      <c r="J35" s="86"/>
    </row>
    <row r="36" spans="3:10" ht="11.25">
      <c r="C36" s="99"/>
      <c r="D36" s="99"/>
      <c r="E36" s="99"/>
      <c r="F36" s="99"/>
      <c r="G36" s="86"/>
      <c r="H36" s="86"/>
      <c r="I36" s="86"/>
      <c r="J36" s="86"/>
    </row>
    <row r="37" spans="3:10" ht="11.25">
      <c r="C37" s="99"/>
      <c r="D37" s="99"/>
      <c r="E37" s="99"/>
      <c r="F37" s="99"/>
      <c r="G37" s="86"/>
      <c r="H37" s="86"/>
      <c r="I37" s="86"/>
      <c r="J37" s="86"/>
    </row>
    <row r="38" spans="3:10" ht="11.25">
      <c r="C38" s="99"/>
      <c r="D38" s="99"/>
      <c r="E38" s="99"/>
      <c r="F38" s="99"/>
      <c r="G38" s="86"/>
      <c r="H38" s="86"/>
      <c r="I38" s="86"/>
      <c r="J38" s="86"/>
    </row>
    <row r="39" spans="3:10" ht="11.25">
      <c r="C39" s="99"/>
      <c r="D39" s="383"/>
      <c r="E39" s="99"/>
      <c r="F39" s="99"/>
      <c r="G39" s="86"/>
      <c r="H39" s="86"/>
      <c r="I39" s="86"/>
      <c r="J39" s="86"/>
    </row>
    <row r="44" spans="3:5" ht="11.25">
      <c r="C44" s="20"/>
      <c r="D44" s="20"/>
      <c r="E44" s="20"/>
    </row>
    <row r="45" spans="3:8" ht="11.25">
      <c r="C45" s="99"/>
      <c r="D45" s="99"/>
      <c r="E45" s="99"/>
      <c r="F45" s="86"/>
      <c r="G45" s="86"/>
      <c r="H45" s="86"/>
    </row>
    <row r="46" spans="3:8" ht="11.25">
      <c r="C46" s="99"/>
      <c r="D46" s="99"/>
      <c r="E46" s="99"/>
      <c r="F46" s="86"/>
      <c r="G46" s="86"/>
      <c r="H46" s="86"/>
    </row>
    <row r="47" spans="3:8" ht="11.25">
      <c r="C47" s="99"/>
      <c r="D47" s="99"/>
      <c r="E47" s="99"/>
      <c r="F47" s="86"/>
      <c r="G47" s="86"/>
      <c r="H47" s="86"/>
    </row>
    <row r="48" spans="3:8" ht="11.25">
      <c r="C48" s="99"/>
      <c r="D48" s="99"/>
      <c r="E48" s="99"/>
      <c r="F48" s="86"/>
      <c r="G48" s="86"/>
      <c r="H48" s="86"/>
    </row>
    <row r="49" spans="3:8" ht="11.25">
      <c r="C49" s="99"/>
      <c r="D49" s="99"/>
      <c r="E49" s="99"/>
      <c r="F49" s="86"/>
      <c r="G49" s="86"/>
      <c r="H49" s="86"/>
    </row>
    <row r="50" spans="3:8" ht="11.25">
      <c r="C50" s="99"/>
      <c r="D50" s="99"/>
      <c r="E50" s="99"/>
      <c r="F50" s="86"/>
      <c r="G50" s="86"/>
      <c r="H50" s="86"/>
    </row>
    <row r="51" spans="3:8" ht="11.25">
      <c r="C51" s="99"/>
      <c r="D51" s="99"/>
      <c r="E51" s="99"/>
      <c r="F51" s="86"/>
      <c r="G51" s="86"/>
      <c r="H51" s="86"/>
    </row>
    <row r="52" spans="3:8" ht="11.25">
      <c r="C52" s="99"/>
      <c r="D52" s="99"/>
      <c r="E52" s="99"/>
      <c r="F52" s="86"/>
      <c r="G52" s="86"/>
      <c r="H52" s="86"/>
    </row>
    <row r="53" spans="3:8" ht="11.25">
      <c r="C53" s="99"/>
      <c r="D53" s="99"/>
      <c r="E53" s="99"/>
      <c r="F53" s="86"/>
      <c r="G53" s="86"/>
      <c r="H53" s="86"/>
    </row>
    <row r="54" spans="3:8" ht="11.25">
      <c r="C54" s="99"/>
      <c r="D54" s="99"/>
      <c r="E54" s="99"/>
      <c r="F54" s="86"/>
      <c r="G54" s="86"/>
      <c r="H54" s="86"/>
    </row>
    <row r="55" spans="3:8" ht="11.25">
      <c r="C55" s="99"/>
      <c r="D55" s="99"/>
      <c r="E55" s="99"/>
      <c r="F55" s="86"/>
      <c r="G55" s="86"/>
      <c r="H55" s="86"/>
    </row>
    <row r="56" spans="3:8" ht="11.25">
      <c r="C56" s="99"/>
      <c r="D56" s="99"/>
      <c r="E56" s="99"/>
      <c r="F56" s="86"/>
      <c r="G56" s="86"/>
      <c r="H56" s="86"/>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1:Y53"/>
  <sheetViews>
    <sheetView showGridLines="0" zoomScale="90" zoomScaleNormal="90" zoomScalePageLayoutView="0" workbookViewId="0" topLeftCell="A1">
      <selection activeCell="W23" sqref="W23"/>
    </sheetView>
  </sheetViews>
  <sheetFormatPr defaultColWidth="11.421875" defaultRowHeight="12.75"/>
  <cols>
    <col min="1" max="1" width="3.7109375" style="2" customWidth="1"/>
    <col min="2" max="2" width="4.140625" style="2" customWidth="1"/>
    <col min="3" max="3" width="31.140625" style="2" customWidth="1"/>
    <col min="4" max="15" width="7.421875" style="2" customWidth="1"/>
    <col min="16" max="16" width="11.00390625" style="2" customWidth="1"/>
    <col min="17" max="18" width="5.7109375" style="2" customWidth="1"/>
    <col min="19" max="21" width="5.00390625" style="2" customWidth="1"/>
    <col min="22" max="22" width="6.7109375" style="2" customWidth="1"/>
    <col min="23" max="23" width="11.421875" style="2" customWidth="1"/>
    <col min="24" max="24" width="4.7109375" style="44" customWidth="1"/>
    <col min="25" max="16384" width="11.421875" style="2" customWidth="1"/>
  </cols>
  <sheetData>
    <row r="1" ht="15" customHeight="1">
      <c r="B1" s="1" t="s">
        <v>9</v>
      </c>
    </row>
    <row r="2" ht="15" customHeight="1"/>
    <row r="3" spans="2:22" ht="61.5" customHeight="1">
      <c r="B3" s="429"/>
      <c r="C3" s="407"/>
      <c r="D3" s="403" t="s">
        <v>243</v>
      </c>
      <c r="E3" s="421"/>
      <c r="F3" s="421"/>
      <c r="G3" s="421"/>
      <c r="H3" s="421"/>
      <c r="I3" s="421"/>
      <c r="J3" s="421"/>
      <c r="K3" s="421"/>
      <c r="L3" s="421"/>
      <c r="M3" s="421"/>
      <c r="N3" s="421"/>
      <c r="O3" s="422"/>
      <c r="P3" s="431" t="s">
        <v>203</v>
      </c>
      <c r="Q3" s="423" t="s">
        <v>239</v>
      </c>
      <c r="R3" s="423"/>
      <c r="S3" s="423" t="s">
        <v>244</v>
      </c>
      <c r="T3" s="424"/>
      <c r="U3" s="424"/>
      <c r="V3" s="424"/>
    </row>
    <row r="4" spans="2:24" s="1" customFormat="1" ht="103.5">
      <c r="B4" s="430"/>
      <c r="C4" s="408"/>
      <c r="D4" s="158" t="s">
        <v>10</v>
      </c>
      <c r="E4" s="158" t="s">
        <v>11</v>
      </c>
      <c r="F4" s="158" t="s">
        <v>12</v>
      </c>
      <c r="G4" s="158" t="s">
        <v>13</v>
      </c>
      <c r="H4" s="158" t="s">
        <v>14</v>
      </c>
      <c r="I4" s="158" t="s">
        <v>43</v>
      </c>
      <c r="J4" s="158" t="s">
        <v>66</v>
      </c>
      <c r="K4" s="158" t="s">
        <v>72</v>
      </c>
      <c r="L4" s="158" t="s">
        <v>112</v>
      </c>
      <c r="M4" s="158" t="s">
        <v>131</v>
      </c>
      <c r="N4" s="158" t="s">
        <v>139</v>
      </c>
      <c r="O4" s="158" t="s">
        <v>202</v>
      </c>
      <c r="P4" s="432"/>
      <c r="Q4" s="232" t="s">
        <v>140</v>
      </c>
      <c r="R4" s="232" t="s">
        <v>204</v>
      </c>
      <c r="S4" s="159" t="s">
        <v>57</v>
      </c>
      <c r="T4" s="159" t="s">
        <v>238</v>
      </c>
      <c r="U4" s="160" t="s">
        <v>15</v>
      </c>
      <c r="V4" s="159" t="s">
        <v>64</v>
      </c>
      <c r="X4" s="82"/>
    </row>
    <row r="5" spans="2:24" ht="41.25" customHeight="1">
      <c r="B5" s="425" t="s">
        <v>116</v>
      </c>
      <c r="C5" s="426"/>
      <c r="D5" s="235">
        <f aca="true" t="shared" si="0" ref="D5:L5">SUM(D6:D9)</f>
        <v>2705.338411277036</v>
      </c>
      <c r="E5" s="235">
        <f t="shared" si="0"/>
        <v>3012.8496309523266</v>
      </c>
      <c r="F5" s="235">
        <f>SUM(F6:F9)</f>
        <v>3011.7521502887066</v>
      </c>
      <c r="G5" s="235">
        <f t="shared" si="0"/>
        <v>3081.7196077247227</v>
      </c>
      <c r="H5" s="235">
        <f>SUM(H6:H9)</f>
        <v>2946.9290678342186</v>
      </c>
      <c r="I5" s="235">
        <f t="shared" si="0"/>
        <v>2929.1491786854685</v>
      </c>
      <c r="J5" s="235">
        <f>SUM(J6:J9)</f>
        <v>2917.235070980868</v>
      </c>
      <c r="K5" s="235">
        <f t="shared" si="0"/>
        <v>2951.575361704409</v>
      </c>
      <c r="L5" s="149">
        <f t="shared" si="0"/>
        <v>2890.2979463747793</v>
      </c>
      <c r="M5" s="149">
        <f>SUM(M6:M9)</f>
        <v>2970.6115421310465</v>
      </c>
      <c r="N5" s="149">
        <f>SUM(N6:N9)</f>
        <v>3011.9069982513424</v>
      </c>
      <c r="O5" s="149">
        <f>SUM(O6:O9)</f>
        <v>3114.716463912713</v>
      </c>
      <c r="P5" s="149">
        <f>SUM(P6:P9)</f>
        <v>1460.8813837490504</v>
      </c>
      <c r="Q5" s="143">
        <f aca="true" t="shared" si="1" ref="Q5:R10">(N5/M5-1)*100</f>
        <v>1.390133160617557</v>
      </c>
      <c r="R5" s="143">
        <f t="shared" si="1"/>
        <v>3.413434270084026</v>
      </c>
      <c r="S5" s="374">
        <v>90.2668829245802</v>
      </c>
      <c r="T5" s="374">
        <v>0</v>
      </c>
      <c r="U5" s="375">
        <v>9.733117075419798</v>
      </c>
      <c r="V5" s="374">
        <v>0</v>
      </c>
      <c r="X5" s="30"/>
    </row>
    <row r="6" spans="2:25" ht="15" customHeight="1">
      <c r="B6" s="83"/>
      <c r="C6" s="24" t="s">
        <v>76</v>
      </c>
      <c r="D6" s="234">
        <v>1739.2974112770355</v>
      </c>
      <c r="E6" s="234">
        <v>2054.185630952327</v>
      </c>
      <c r="F6" s="234">
        <v>2049.8151502887067</v>
      </c>
      <c r="G6" s="234">
        <v>2224.111607724723</v>
      </c>
      <c r="H6" s="234">
        <v>2091.841067834219</v>
      </c>
      <c r="I6" s="234">
        <v>2108.3101786854686</v>
      </c>
      <c r="J6" s="234">
        <v>2109.5730709808677</v>
      </c>
      <c r="K6" s="234">
        <v>2135.0263617044084</v>
      </c>
      <c r="L6" s="84">
        <v>2082.0609463747787</v>
      </c>
      <c r="M6" s="84">
        <v>2173.4105421310464</v>
      </c>
      <c r="N6" s="84">
        <v>2224.8909982513424</v>
      </c>
      <c r="O6" s="84">
        <v>2336.517463912713</v>
      </c>
      <c r="P6" s="84">
        <v>893.4713837490505</v>
      </c>
      <c r="Q6" s="17">
        <f t="shared" si="1"/>
        <v>2.3686484961013887</v>
      </c>
      <c r="R6" s="17">
        <f t="shared" si="1"/>
        <v>5.017165593689921</v>
      </c>
      <c r="S6" s="122">
        <v>99.47348991865016</v>
      </c>
      <c r="T6" s="122">
        <v>0</v>
      </c>
      <c r="U6" s="122">
        <v>0.5265100813498381</v>
      </c>
      <c r="V6" s="376">
        <v>0</v>
      </c>
      <c r="X6" s="12"/>
      <c r="Y6" s="86"/>
    </row>
    <row r="7" spans="2:25" ht="44.25" customHeight="1">
      <c r="B7" s="83"/>
      <c r="C7" s="18" t="s">
        <v>63</v>
      </c>
      <c r="D7" s="234">
        <v>817.538</v>
      </c>
      <c r="E7" s="234">
        <v>815.622</v>
      </c>
      <c r="F7" s="234">
        <v>818.895</v>
      </c>
      <c r="G7" s="234">
        <v>790.6779999999999</v>
      </c>
      <c r="H7" s="234">
        <v>784.839</v>
      </c>
      <c r="I7" s="234">
        <v>742.732</v>
      </c>
      <c r="J7" s="234">
        <v>730.546</v>
      </c>
      <c r="K7" s="234">
        <v>725.528</v>
      </c>
      <c r="L7" s="84">
        <v>719.36</v>
      </c>
      <c r="M7" s="84">
        <v>709.987</v>
      </c>
      <c r="N7" s="84">
        <v>702.382</v>
      </c>
      <c r="O7" s="84">
        <v>695.862</v>
      </c>
      <c r="P7" s="84">
        <v>507.283</v>
      </c>
      <c r="Q7" s="17">
        <f t="shared" si="1"/>
        <v>-1.071146373102605</v>
      </c>
      <c r="R7" s="17">
        <f t="shared" si="1"/>
        <v>-0.9282698019026703</v>
      </c>
      <c r="S7" s="122">
        <v>69.0737531292124</v>
      </c>
      <c r="T7" s="122">
        <v>0</v>
      </c>
      <c r="U7" s="122">
        <v>30.9262468707876</v>
      </c>
      <c r="V7" s="376">
        <v>0</v>
      </c>
      <c r="X7" s="12"/>
      <c r="Y7" s="86"/>
    </row>
    <row r="8" spans="2:25" ht="15" customHeight="1">
      <c r="B8" s="83"/>
      <c r="C8" s="18" t="s">
        <v>0</v>
      </c>
      <c r="D8" s="234">
        <v>148.503</v>
      </c>
      <c r="E8" s="234">
        <v>143.042</v>
      </c>
      <c r="F8" s="234">
        <v>143.042</v>
      </c>
      <c r="G8" s="234">
        <v>66.93</v>
      </c>
      <c r="H8" s="234">
        <v>70.249</v>
      </c>
      <c r="I8" s="234">
        <v>70.298</v>
      </c>
      <c r="J8" s="234">
        <v>69.662</v>
      </c>
      <c r="K8" s="234">
        <v>84.005</v>
      </c>
      <c r="L8" s="84">
        <v>82.26</v>
      </c>
      <c r="M8" s="84">
        <v>80.897</v>
      </c>
      <c r="N8" s="84">
        <v>78.47</v>
      </c>
      <c r="O8" s="84">
        <v>74.584</v>
      </c>
      <c r="P8" s="84">
        <v>54.032</v>
      </c>
      <c r="Q8" s="17">
        <f t="shared" si="1"/>
        <v>-3.0001112525804507</v>
      </c>
      <c r="R8" s="17">
        <f t="shared" si="1"/>
        <v>-4.952211036064735</v>
      </c>
      <c r="S8" s="122">
        <v>3.189692159176231</v>
      </c>
      <c r="T8" s="122">
        <v>0</v>
      </c>
      <c r="U8" s="122">
        <v>96.81030784082377</v>
      </c>
      <c r="V8" s="376">
        <v>0</v>
      </c>
      <c r="X8" s="12"/>
      <c r="Y8" s="86"/>
    </row>
    <row r="9" spans="2:25" ht="15" customHeight="1">
      <c r="B9" s="83"/>
      <c r="C9" s="4" t="s">
        <v>80</v>
      </c>
      <c r="D9" s="234">
        <v>0</v>
      </c>
      <c r="E9" s="234">
        <v>0</v>
      </c>
      <c r="F9" s="234">
        <v>0</v>
      </c>
      <c r="G9" s="234">
        <v>0</v>
      </c>
      <c r="H9" s="234">
        <v>0</v>
      </c>
      <c r="I9" s="187">
        <v>7.809</v>
      </c>
      <c r="J9" s="187">
        <v>7.454</v>
      </c>
      <c r="K9" s="187">
        <v>7.016</v>
      </c>
      <c r="L9" s="85">
        <v>6.617</v>
      </c>
      <c r="M9" s="85">
        <v>6.317</v>
      </c>
      <c r="N9" s="85">
        <v>6.164</v>
      </c>
      <c r="O9" s="85">
        <v>7.753</v>
      </c>
      <c r="P9" s="85">
        <v>6.095000000000001</v>
      </c>
      <c r="Q9" s="17">
        <f t="shared" si="1"/>
        <v>-2.4220357764761835</v>
      </c>
      <c r="R9" s="17">
        <f t="shared" si="1"/>
        <v>25.77871512005192</v>
      </c>
      <c r="S9" s="195">
        <v>55.52689281568425</v>
      </c>
      <c r="T9" s="122">
        <v>0</v>
      </c>
      <c r="U9" s="122">
        <v>44.473107184315744</v>
      </c>
      <c r="V9" s="376">
        <v>0</v>
      </c>
      <c r="X9" s="12"/>
      <c r="Y9" s="86"/>
    </row>
    <row r="10" spans="2:25" ht="30" customHeight="1">
      <c r="B10" s="425" t="s">
        <v>237</v>
      </c>
      <c r="C10" s="426"/>
      <c r="D10" s="235">
        <f>D11+D14</f>
        <v>4081.8855694545587</v>
      </c>
      <c r="E10" s="235">
        <f aca="true" t="shared" si="2" ref="E10:P10">E11+E14</f>
        <v>4473.665528278631</v>
      </c>
      <c r="F10" s="235">
        <f t="shared" si="2"/>
        <v>4918.828512613317</v>
      </c>
      <c r="G10" s="235">
        <f t="shared" si="2"/>
        <v>6241.812179505044</v>
      </c>
      <c r="H10" s="235">
        <f t="shared" si="2"/>
        <v>6013.275926776364</v>
      </c>
      <c r="I10" s="235">
        <f t="shared" si="2"/>
        <v>6714.62619662926</v>
      </c>
      <c r="J10" s="235">
        <f t="shared" si="2"/>
        <v>6794.815687551868</v>
      </c>
      <c r="K10" s="235">
        <f t="shared" si="2"/>
        <v>7254.414922617405</v>
      </c>
      <c r="L10" s="235">
        <f t="shared" si="2"/>
        <v>7657.574430617029</v>
      </c>
      <c r="M10" s="235">
        <f t="shared" si="2"/>
        <v>8322.935705350425</v>
      </c>
      <c r="N10" s="235">
        <f t="shared" si="2"/>
        <v>9179.2151346377</v>
      </c>
      <c r="O10" s="235">
        <f t="shared" si="2"/>
        <v>9621.676554982516</v>
      </c>
      <c r="P10" s="235">
        <f t="shared" si="2"/>
        <v>4582.069581993607</v>
      </c>
      <c r="Q10" s="143">
        <f t="shared" si="1"/>
        <v>10.288189883971022</v>
      </c>
      <c r="R10" s="143">
        <f t="shared" si="1"/>
        <v>4.820253298946997</v>
      </c>
      <c r="S10" s="374">
        <v>54.85403219306312</v>
      </c>
      <c r="T10" s="374">
        <v>18.609490661716116</v>
      </c>
      <c r="U10" s="143">
        <v>2.181979396213257</v>
      </c>
      <c r="V10" s="143">
        <v>24.35449774900751</v>
      </c>
      <c r="X10" s="12"/>
      <c r="Y10" s="86"/>
    </row>
    <row r="11" spans="2:25" ht="15" customHeight="1">
      <c r="B11" s="427" t="s">
        <v>4</v>
      </c>
      <c r="C11" s="428"/>
      <c r="D11" s="236">
        <f>SUM(D12:D13)</f>
        <v>1077.8209920888644</v>
      </c>
      <c r="E11" s="236">
        <f>SUM(E12:E13)</f>
        <v>1244.6751825291365</v>
      </c>
      <c r="F11" s="236">
        <f>SUM(F12:F13)</f>
        <v>1363.0362200265427</v>
      </c>
      <c r="G11" s="236">
        <f>SUM(G12:G13)</f>
        <v>1291.0438556083134</v>
      </c>
      <c r="H11" s="236">
        <f>SUM(H12:H13)</f>
        <v>1335.2627778644635</v>
      </c>
      <c r="I11" s="236">
        <f aca="true" t="shared" si="3" ref="I11:P11">SUM(I12:I13)</f>
        <v>1429.6972282416637</v>
      </c>
      <c r="J11" s="236">
        <f t="shared" si="3"/>
        <v>1447.054498588287</v>
      </c>
      <c r="K11" s="236">
        <f t="shared" si="3"/>
        <v>1509.658324447814</v>
      </c>
      <c r="L11" s="161">
        <f t="shared" si="3"/>
        <v>1519.1149059943887</v>
      </c>
      <c r="M11" s="161">
        <f>SUM(M12:M13)</f>
        <v>1544.1490481904257</v>
      </c>
      <c r="N11" s="161">
        <f>SUM(N12:N13)</f>
        <v>1549.4058284291245</v>
      </c>
      <c r="O11" s="161">
        <f>SUM(O12:O13)</f>
        <v>1593.4156170805354</v>
      </c>
      <c r="P11" s="161">
        <f t="shared" si="3"/>
        <v>1004.9381771189884</v>
      </c>
      <c r="Q11" s="377">
        <f aca="true" t="shared" si="4" ref="Q11:R13">(N11/M11-1)*100</f>
        <v>0.3404321781540043</v>
      </c>
      <c r="R11" s="377">
        <f t="shared" si="4"/>
        <v>2.840430043820774</v>
      </c>
      <c r="S11" s="377">
        <v>86.82434151206208</v>
      </c>
      <c r="T11" s="377">
        <v>0</v>
      </c>
      <c r="U11" s="377">
        <v>13.175658487937921</v>
      </c>
      <c r="V11" s="377">
        <v>0</v>
      </c>
      <c r="X11" s="30"/>
      <c r="Y11" s="86"/>
    </row>
    <row r="12" spans="2:25" ht="15" customHeight="1">
      <c r="B12" s="83"/>
      <c r="C12" s="4" t="s">
        <v>78</v>
      </c>
      <c r="D12" s="234">
        <v>822.2137924431365</v>
      </c>
      <c r="E12" s="234">
        <v>999.2650138180036</v>
      </c>
      <c r="F12" s="234">
        <v>1106.8868550495913</v>
      </c>
      <c r="G12" s="234">
        <v>1031.4472725749083</v>
      </c>
      <c r="H12" s="234">
        <v>1071.9448405153832</v>
      </c>
      <c r="I12" s="234">
        <v>1160.1962728657006</v>
      </c>
      <c r="J12" s="234">
        <v>1175.302382416596</v>
      </c>
      <c r="K12" s="234">
        <v>1242.0251304550707</v>
      </c>
      <c r="L12" s="84">
        <v>1267.5295035564102</v>
      </c>
      <c r="M12" s="84">
        <v>1267.8029004037994</v>
      </c>
      <c r="N12" s="84">
        <v>1280.4528032483079</v>
      </c>
      <c r="O12" s="84">
        <v>1329.3338113940272</v>
      </c>
      <c r="P12" s="84">
        <v>818.5489162035037</v>
      </c>
      <c r="Q12" s="378">
        <f t="shared" si="4"/>
        <v>0.9977815037715665</v>
      </c>
      <c r="R12" s="378">
        <f t="shared" si="4"/>
        <v>3.8174783187413075</v>
      </c>
      <c r="S12" s="379">
        <v>84.2069013666447</v>
      </c>
      <c r="T12" s="379">
        <v>0</v>
      </c>
      <c r="U12" s="379">
        <v>15.7930986333553</v>
      </c>
      <c r="V12" s="19">
        <v>0</v>
      </c>
      <c r="X12" s="12"/>
      <c r="Y12" s="86"/>
    </row>
    <row r="13" spans="2:25" ht="15" customHeight="1">
      <c r="B13" s="83"/>
      <c r="C13" s="18" t="s">
        <v>77</v>
      </c>
      <c r="D13" s="234">
        <v>255.6071996457279</v>
      </c>
      <c r="E13" s="234">
        <v>245.4101687111328</v>
      </c>
      <c r="F13" s="234">
        <v>256.1493649769513</v>
      </c>
      <c r="G13" s="234">
        <v>259.5965830334051</v>
      </c>
      <c r="H13" s="234">
        <v>263.31793734908024</v>
      </c>
      <c r="I13" s="234">
        <v>269.500955375963</v>
      </c>
      <c r="J13" s="234">
        <v>271.7521161716912</v>
      </c>
      <c r="K13" s="234">
        <v>267.63319399274343</v>
      </c>
      <c r="L13" s="84">
        <v>251.5854024379785</v>
      </c>
      <c r="M13" s="84">
        <v>276.34614778662615</v>
      </c>
      <c r="N13" s="84">
        <v>268.9530251808167</v>
      </c>
      <c r="O13" s="84">
        <v>264.0818056865083</v>
      </c>
      <c r="P13" s="84">
        <v>186.38926091548464</v>
      </c>
      <c r="Q13" s="378">
        <f t="shared" si="4"/>
        <v>-2.6753123446894733</v>
      </c>
      <c r="R13" s="378">
        <f t="shared" si="4"/>
        <v>-1.8111785472699204</v>
      </c>
      <c r="S13" s="346">
        <v>100</v>
      </c>
      <c r="T13" s="379">
        <v>0</v>
      </c>
      <c r="U13" s="379">
        <v>0</v>
      </c>
      <c r="V13" s="19">
        <v>0</v>
      </c>
      <c r="X13" s="12"/>
      <c r="Y13" s="86"/>
    </row>
    <row r="14" spans="2:25" ht="15" customHeight="1">
      <c r="B14" s="427" t="s">
        <v>235</v>
      </c>
      <c r="C14" s="428"/>
      <c r="D14" s="236">
        <f>D15+D17+D18+D19</f>
        <v>3004.0645773656943</v>
      </c>
      <c r="E14" s="236">
        <f aca="true" t="shared" si="5" ref="E14:P14">E15+E17+E18+E19</f>
        <v>3228.990345749495</v>
      </c>
      <c r="F14" s="236">
        <f t="shared" si="5"/>
        <v>3555.7922925867742</v>
      </c>
      <c r="G14" s="236">
        <f t="shared" si="5"/>
        <v>4950.76832389673</v>
      </c>
      <c r="H14" s="236">
        <f t="shared" si="5"/>
        <v>4678.0131489119</v>
      </c>
      <c r="I14" s="236">
        <f t="shared" si="5"/>
        <v>5284.928968387597</v>
      </c>
      <c r="J14" s="236">
        <f t="shared" si="5"/>
        <v>5347.761188963581</v>
      </c>
      <c r="K14" s="236">
        <f t="shared" si="5"/>
        <v>5744.756598169591</v>
      </c>
      <c r="L14" s="161">
        <f t="shared" si="5"/>
        <v>6138.45952462264</v>
      </c>
      <c r="M14" s="161">
        <f t="shared" si="5"/>
        <v>6778.786657159998</v>
      </c>
      <c r="N14" s="161">
        <f t="shared" si="5"/>
        <v>7629.8093062085745</v>
      </c>
      <c r="O14" s="161">
        <f t="shared" si="5"/>
        <v>8028.2609379019805</v>
      </c>
      <c r="P14" s="161">
        <f t="shared" si="5"/>
        <v>3577.131404874619</v>
      </c>
      <c r="Q14" s="377">
        <f>(N14/M14-1)*100</f>
        <v>12.554203164805244</v>
      </c>
      <c r="R14" s="377">
        <f>(O14/N14-1)*100</f>
        <v>5.2223013145187736</v>
      </c>
      <c r="S14" s="377">
        <v>48.50869905730421</v>
      </c>
      <c r="T14" s="377">
        <v>22.30302445136919</v>
      </c>
      <c r="U14" s="377">
        <v>0</v>
      </c>
      <c r="V14" s="377">
        <v>29.188276491326597</v>
      </c>
      <c r="X14" s="12"/>
      <c r="Y14" s="86"/>
    </row>
    <row r="15" spans="2:25" ht="14.25" customHeight="1">
      <c r="B15" s="83"/>
      <c r="C15" s="4" t="s">
        <v>6</v>
      </c>
      <c r="D15" s="234">
        <v>101.839</v>
      </c>
      <c r="E15" s="234">
        <v>202.293</v>
      </c>
      <c r="F15" s="234">
        <v>358.4726785411795</v>
      </c>
      <c r="G15" s="234">
        <v>617.6868214634941</v>
      </c>
      <c r="H15" s="234">
        <v>543.9444749338428</v>
      </c>
      <c r="I15" s="234">
        <v>692.2655487571091</v>
      </c>
      <c r="J15" s="234">
        <v>970.7780848508032</v>
      </c>
      <c r="K15" s="234">
        <v>1216.2581872054034</v>
      </c>
      <c r="L15" s="84">
        <v>1608.640952219324</v>
      </c>
      <c r="M15" s="84">
        <v>1849.7035096019745</v>
      </c>
      <c r="N15" s="84">
        <v>2086.611</v>
      </c>
      <c r="O15" s="84">
        <v>2343.311</v>
      </c>
      <c r="P15" s="84">
        <v>1145.43</v>
      </c>
      <c r="Q15" s="378">
        <f>(N15/M15-1)*100</f>
        <v>12.807862944964832</v>
      </c>
      <c r="R15" s="378">
        <f>(O15/N15-1)*100</f>
        <v>12.302245123791655</v>
      </c>
      <c r="S15" s="19">
        <v>0</v>
      </c>
      <c r="T15" s="19">
        <v>0</v>
      </c>
      <c r="U15" s="19">
        <v>0</v>
      </c>
      <c r="V15" s="346">
        <v>100</v>
      </c>
      <c r="X15" s="12"/>
      <c r="Y15" s="86"/>
    </row>
    <row r="16" spans="2:25" ht="14.25" customHeight="1">
      <c r="B16" s="83"/>
      <c r="C16" s="4" t="s">
        <v>105</v>
      </c>
      <c r="D16" s="234" t="s">
        <v>7</v>
      </c>
      <c r="E16" s="234" t="s">
        <v>7</v>
      </c>
      <c r="F16" s="234" t="s">
        <v>7</v>
      </c>
      <c r="G16" s="234" t="s">
        <v>7</v>
      </c>
      <c r="H16" s="234" t="s">
        <v>7</v>
      </c>
      <c r="I16" s="234" t="s">
        <v>7</v>
      </c>
      <c r="J16" s="234" t="s">
        <v>7</v>
      </c>
      <c r="K16" s="234" t="s">
        <v>7</v>
      </c>
      <c r="L16" s="84" t="s">
        <v>7</v>
      </c>
      <c r="M16" s="84" t="s">
        <v>7</v>
      </c>
      <c r="N16" s="84" t="s">
        <v>7</v>
      </c>
      <c r="O16" s="84" t="s">
        <v>7</v>
      </c>
      <c r="P16" s="84" t="s">
        <v>7</v>
      </c>
      <c r="Q16" s="19" t="s">
        <v>7</v>
      </c>
      <c r="R16" s="19" t="s">
        <v>7</v>
      </c>
      <c r="S16" s="19" t="s">
        <v>7</v>
      </c>
      <c r="T16" s="19" t="s">
        <v>7</v>
      </c>
      <c r="U16" s="19" t="s">
        <v>7</v>
      </c>
      <c r="V16" s="19" t="s">
        <v>7</v>
      </c>
      <c r="X16" s="12"/>
      <c r="Y16" s="86"/>
    </row>
    <row r="17" spans="2:25" ht="14.25" customHeight="1">
      <c r="B17" s="83"/>
      <c r="C17" s="4" t="s">
        <v>106</v>
      </c>
      <c r="D17" s="352">
        <v>237.89935486196475</v>
      </c>
      <c r="E17" s="352">
        <v>215.23157481681295</v>
      </c>
      <c r="F17" s="352">
        <v>243.290534414416</v>
      </c>
      <c r="G17" s="352">
        <v>293.107620522728</v>
      </c>
      <c r="H17" s="352">
        <v>157.15449430673058</v>
      </c>
      <c r="I17" s="352">
        <v>102.59841702958244</v>
      </c>
      <c r="J17" s="352">
        <v>122.03908511547804</v>
      </c>
      <c r="K17" s="352">
        <v>217.79362343478036</v>
      </c>
      <c r="L17" s="352">
        <v>283.9963091446445</v>
      </c>
      <c r="M17" s="352">
        <v>285.4130946834401</v>
      </c>
      <c r="N17" s="352">
        <v>244.94901112870292</v>
      </c>
      <c r="O17" s="352">
        <v>225.2929379019802</v>
      </c>
      <c r="P17" s="352">
        <v>102.10040487461917</v>
      </c>
      <c r="Q17" s="378">
        <f aca="true" t="shared" si="6" ref="Q17:R20">(N17/M17-1)*100</f>
        <v>-14.177374587391324</v>
      </c>
      <c r="R17" s="378">
        <f t="shared" si="6"/>
        <v>-8.02455708481913</v>
      </c>
      <c r="S17" s="379">
        <v>82.99857937994275</v>
      </c>
      <c r="T17" s="379">
        <v>17.001420620057235</v>
      </c>
      <c r="U17" s="379">
        <v>0</v>
      </c>
      <c r="V17" s="19">
        <v>0</v>
      </c>
      <c r="X17" s="2"/>
      <c r="Y17" s="86"/>
    </row>
    <row r="18" spans="2:25" ht="14.25" customHeight="1">
      <c r="B18" s="83"/>
      <c r="C18" s="4" t="s">
        <v>205</v>
      </c>
      <c r="D18" s="352">
        <v>2663.21522250373</v>
      </c>
      <c r="E18" s="352">
        <v>2747.337770932682</v>
      </c>
      <c r="F18" s="352">
        <v>2869.3165087124567</v>
      </c>
      <c r="G18" s="352">
        <v>3922.893698218457</v>
      </c>
      <c r="H18" s="352">
        <v>3823.238039491177</v>
      </c>
      <c r="I18" s="352">
        <v>4293.247806542308</v>
      </c>
      <c r="J18" s="352">
        <v>4091.584264822407</v>
      </c>
      <c r="K18" s="352">
        <v>4170.130811745603</v>
      </c>
      <c r="L18" s="352">
        <v>4135.463091183297</v>
      </c>
      <c r="M18" s="352">
        <v>4525.874490957885</v>
      </c>
      <c r="N18" s="352">
        <v>5179.289295079871</v>
      </c>
      <c r="O18" s="352">
        <v>5301.015</v>
      </c>
      <c r="P18" s="352">
        <v>2290.448</v>
      </c>
      <c r="Q18" s="378">
        <f t="shared" si="6"/>
        <v>14.43731604637788</v>
      </c>
      <c r="R18" s="378">
        <f t="shared" si="6"/>
        <v>2.350239540312282</v>
      </c>
      <c r="S18" s="379">
        <v>69.40755685467784</v>
      </c>
      <c r="T18" s="379">
        <v>30.592443145322168</v>
      </c>
      <c r="U18" s="379">
        <v>0</v>
      </c>
      <c r="V18" s="19">
        <v>0</v>
      </c>
      <c r="X18" s="2"/>
      <c r="Y18" s="86"/>
    </row>
    <row r="19" spans="2:25" ht="14.25" customHeight="1">
      <c r="B19" s="83"/>
      <c r="C19" s="4" t="s">
        <v>79</v>
      </c>
      <c r="D19" s="234">
        <v>1.111</v>
      </c>
      <c r="E19" s="234">
        <v>64.12799999999999</v>
      </c>
      <c r="F19" s="234">
        <v>84.7125709187219</v>
      </c>
      <c r="G19" s="234">
        <v>117.08018369205129</v>
      </c>
      <c r="H19" s="234">
        <v>153.67614018014987</v>
      </c>
      <c r="I19" s="234">
        <v>196.8171960585967</v>
      </c>
      <c r="J19" s="234">
        <v>163.35975417489271</v>
      </c>
      <c r="K19" s="234">
        <v>140.5739757838045</v>
      </c>
      <c r="L19" s="84">
        <v>110.35917207537364</v>
      </c>
      <c r="M19" s="84">
        <v>117.79556191669798</v>
      </c>
      <c r="N19" s="84">
        <v>118.96</v>
      </c>
      <c r="O19" s="84">
        <v>158.642</v>
      </c>
      <c r="P19" s="84">
        <v>39.153</v>
      </c>
      <c r="Q19" s="19">
        <f t="shared" si="6"/>
        <v>0.988524579665806</v>
      </c>
      <c r="R19" s="19">
        <f t="shared" si="6"/>
        <v>33.35743106926699</v>
      </c>
      <c r="S19" s="379">
        <v>50.94489479456891</v>
      </c>
      <c r="T19" s="379">
        <v>49.0551052054311</v>
      </c>
      <c r="U19" s="379">
        <v>0</v>
      </c>
      <c r="V19" s="19">
        <v>0</v>
      </c>
      <c r="X19" s="2"/>
      <c r="Y19" s="86"/>
    </row>
    <row r="20" spans="2:22" ht="12.75">
      <c r="B20" s="425" t="s">
        <v>236</v>
      </c>
      <c r="C20" s="426"/>
      <c r="D20" s="235">
        <f>D10+D5</f>
        <v>6787.223980731595</v>
      </c>
      <c r="E20" s="235">
        <f aca="true" t="shared" si="7" ref="E20:P20">E10+E5</f>
        <v>7486.515159230958</v>
      </c>
      <c r="F20" s="235">
        <f t="shared" si="7"/>
        <v>7930.5806629020235</v>
      </c>
      <c r="G20" s="235">
        <f t="shared" si="7"/>
        <v>9323.531787229767</v>
      </c>
      <c r="H20" s="235">
        <f t="shared" si="7"/>
        <v>8960.204994610584</v>
      </c>
      <c r="I20" s="235">
        <f t="shared" si="7"/>
        <v>9643.77537531473</v>
      </c>
      <c r="J20" s="235">
        <f t="shared" si="7"/>
        <v>9712.050758532736</v>
      </c>
      <c r="K20" s="235">
        <f t="shared" si="7"/>
        <v>10205.990284321813</v>
      </c>
      <c r="L20" s="235">
        <f t="shared" si="7"/>
        <v>10547.872376991809</v>
      </c>
      <c r="M20" s="235">
        <f t="shared" si="7"/>
        <v>11293.54724748147</v>
      </c>
      <c r="N20" s="235">
        <f t="shared" si="7"/>
        <v>12191.122132889042</v>
      </c>
      <c r="O20" s="235">
        <f t="shared" si="7"/>
        <v>12736.393018895229</v>
      </c>
      <c r="P20" s="235">
        <f t="shared" si="7"/>
        <v>6042.950965742658</v>
      </c>
      <c r="Q20" s="380">
        <f t="shared" si="6"/>
        <v>7.9476790218213855</v>
      </c>
      <c r="R20" s="380">
        <f t="shared" si="6"/>
        <v>4.472688240364375</v>
      </c>
      <c r="S20" s="167">
        <v>63.514332565696186</v>
      </c>
      <c r="T20" s="167">
        <v>14.058493620160869</v>
      </c>
      <c r="U20" s="380">
        <v>4.0286288216670245</v>
      </c>
      <c r="V20" s="380">
        <v>18.398544992475916</v>
      </c>
    </row>
    <row r="21" spans="2:22" ht="22.5" customHeight="1">
      <c r="B21" s="14"/>
      <c r="C21" s="14"/>
      <c r="D21" s="14"/>
      <c r="E21" s="14"/>
      <c r="F21" s="14"/>
      <c r="G21" s="14"/>
      <c r="H21" s="14"/>
      <c r="I21" s="14"/>
      <c r="J21" s="14"/>
      <c r="K21" s="14"/>
      <c r="L21" s="14"/>
      <c r="M21" s="14"/>
      <c r="N21" s="14"/>
      <c r="O21" s="14"/>
      <c r="P21" s="14"/>
      <c r="Q21" s="14"/>
      <c r="R21" s="14"/>
      <c r="S21" s="14"/>
      <c r="T21" s="14"/>
      <c r="U21" s="14"/>
      <c r="V21" s="14"/>
    </row>
    <row r="24" spans="17:19" ht="11.25">
      <c r="Q24" s="28"/>
      <c r="R24" s="28"/>
      <c r="S24" s="28"/>
    </row>
    <row r="26" spans="17:19" ht="11.25">
      <c r="Q26" s="28"/>
      <c r="R26" s="28"/>
      <c r="S26" s="28"/>
    </row>
    <row r="27" spans="17:22" ht="11.25">
      <c r="Q27" s="86"/>
      <c r="R27" s="86"/>
      <c r="V27" s="87"/>
    </row>
    <row r="29" spans="2:18" ht="11.25">
      <c r="B29" s="4"/>
      <c r="C29" s="4"/>
      <c r="D29" s="16"/>
      <c r="E29" s="16"/>
      <c r="F29" s="16"/>
      <c r="G29" s="16"/>
      <c r="H29" s="16"/>
      <c r="I29" s="16"/>
      <c r="J29" s="16"/>
      <c r="K29" s="16"/>
      <c r="L29" s="16"/>
      <c r="M29" s="16"/>
      <c r="N29" s="16"/>
      <c r="O29" s="16"/>
      <c r="P29" s="16"/>
      <c r="Q29" s="4"/>
      <c r="R29" s="4"/>
    </row>
    <row r="30" spans="2:24" ht="11.25">
      <c r="B30" s="4"/>
      <c r="C30" s="4"/>
      <c r="D30" s="4"/>
      <c r="E30" s="7"/>
      <c r="F30" s="7"/>
      <c r="G30" s="117"/>
      <c r="H30" s="117"/>
      <c r="I30" s="117"/>
      <c r="J30" s="117"/>
      <c r="K30" s="117"/>
      <c r="L30" s="117"/>
      <c r="M30" s="117"/>
      <c r="N30" s="117"/>
      <c r="O30" s="117"/>
      <c r="P30" s="117"/>
      <c r="Q30" s="15"/>
      <c r="R30" s="15"/>
      <c r="U30" s="44"/>
      <c r="X30" s="2"/>
    </row>
    <row r="31" spans="2:18" ht="11.25">
      <c r="B31" s="29"/>
      <c r="C31" s="25"/>
      <c r="D31" s="29"/>
      <c r="E31" s="58"/>
      <c r="F31" s="58"/>
      <c r="G31" s="88"/>
      <c r="H31" s="88"/>
      <c r="I31" s="88"/>
      <c r="J31" s="38"/>
      <c r="K31" s="38"/>
      <c r="L31" s="117"/>
      <c r="M31" s="117"/>
      <c r="N31" s="117"/>
      <c r="O31" s="117"/>
      <c r="P31" s="117"/>
      <c r="Q31" s="38"/>
      <c r="R31" s="38"/>
    </row>
    <row r="32" spans="2:18" ht="12.75">
      <c r="B32" s="24"/>
      <c r="C32" s="26"/>
      <c r="D32" s="4"/>
      <c r="E32" s="119"/>
      <c r="F32" s="119"/>
      <c r="G32" s="119"/>
      <c r="H32" s="119"/>
      <c r="I32" s="119"/>
      <c r="J32" s="119"/>
      <c r="K32" s="119"/>
      <c r="L32" s="119"/>
      <c r="M32" s="119"/>
      <c r="N32" s="119"/>
      <c r="O32" s="119"/>
      <c r="P32" s="119"/>
      <c r="Q32" s="38"/>
      <c r="R32" s="41"/>
    </row>
    <row r="33" spans="2:18" ht="11.25">
      <c r="B33" s="24"/>
      <c r="C33" s="26"/>
      <c r="D33" s="4"/>
      <c r="E33" s="41"/>
      <c r="F33" s="41"/>
      <c r="G33" s="41"/>
      <c r="H33" s="41"/>
      <c r="I33" s="41"/>
      <c r="J33" s="41"/>
      <c r="K33" s="41"/>
      <c r="L33" s="41"/>
      <c r="M33" s="41"/>
      <c r="N33" s="41"/>
      <c r="O33" s="41"/>
      <c r="P33" s="41"/>
      <c r="Q33" s="38"/>
      <c r="R33" s="41"/>
    </row>
    <row r="34" spans="2:18" ht="11.25">
      <c r="B34" s="24"/>
      <c r="C34" s="26"/>
      <c r="D34" s="26"/>
      <c r="E34" s="80"/>
      <c r="F34" s="80"/>
      <c r="G34" s="41"/>
      <c r="H34" s="41"/>
      <c r="I34" s="88"/>
      <c r="J34" s="38"/>
      <c r="K34" s="38"/>
      <c r="L34" s="117"/>
      <c r="M34" s="117"/>
      <c r="N34" s="117"/>
      <c r="O34" s="117"/>
      <c r="P34" s="117"/>
      <c r="Q34" s="38"/>
      <c r="R34" s="41"/>
    </row>
    <row r="35" spans="2:18" ht="11.25">
      <c r="B35" s="24"/>
      <c r="C35" s="26"/>
      <c r="D35" s="4"/>
      <c r="E35" s="4"/>
      <c r="F35" s="57"/>
      <c r="G35" s="57"/>
      <c r="H35" s="57"/>
      <c r="I35" s="57"/>
      <c r="J35" s="57"/>
      <c r="K35" s="57"/>
      <c r="L35" s="117"/>
      <c r="M35" s="117"/>
      <c r="N35" s="117"/>
      <c r="O35" s="117"/>
      <c r="P35" s="117"/>
      <c r="Q35" s="38"/>
      <c r="R35" s="57"/>
    </row>
    <row r="36" spans="2:18" ht="11.25">
      <c r="B36" s="29"/>
      <c r="C36" s="29"/>
      <c r="E36" s="4"/>
      <c r="F36" s="4"/>
      <c r="G36" s="4"/>
      <c r="H36" s="4"/>
      <c r="I36" s="4"/>
      <c r="J36" s="4"/>
      <c r="K36" s="4"/>
      <c r="L36" s="117"/>
      <c r="M36" s="117"/>
      <c r="N36" s="117"/>
      <c r="O36" s="117"/>
      <c r="P36" s="117"/>
      <c r="Q36" s="38"/>
      <c r="R36" s="4"/>
    </row>
    <row r="37" spans="2:18" ht="11.25">
      <c r="B37" s="59"/>
      <c r="C37" s="59"/>
      <c r="E37" s="41"/>
      <c r="F37" s="41"/>
      <c r="G37" s="41"/>
      <c r="H37" s="41"/>
      <c r="I37" s="41"/>
      <c r="J37" s="41"/>
      <c r="K37" s="41"/>
      <c r="L37" s="117"/>
      <c r="M37" s="117"/>
      <c r="N37" s="117"/>
      <c r="O37" s="117"/>
      <c r="P37" s="117"/>
      <c r="Q37" s="38"/>
      <c r="R37" s="41"/>
    </row>
    <row r="38" spans="2:18" ht="11.25">
      <c r="B38" s="24"/>
      <c r="C38" s="26"/>
      <c r="E38" s="4"/>
      <c r="F38" s="57"/>
      <c r="G38" s="57"/>
      <c r="H38" s="57"/>
      <c r="I38" s="57"/>
      <c r="J38" s="57"/>
      <c r="K38" s="57"/>
      <c r="L38" s="117"/>
      <c r="M38" s="117"/>
      <c r="N38" s="117"/>
      <c r="O38" s="117"/>
      <c r="P38" s="117"/>
      <c r="Q38" s="38"/>
      <c r="R38" s="57"/>
    </row>
    <row r="39" spans="2:18" ht="11.25">
      <c r="B39" s="24"/>
      <c r="C39" s="26"/>
      <c r="E39" s="4"/>
      <c r="F39" s="4"/>
      <c r="G39" s="4"/>
      <c r="H39" s="4"/>
      <c r="I39" s="4"/>
      <c r="J39" s="4"/>
      <c r="K39" s="4"/>
      <c r="L39" s="117"/>
      <c r="M39" s="117"/>
      <c r="N39" s="117"/>
      <c r="O39" s="117"/>
      <c r="P39" s="117"/>
      <c r="Q39" s="38"/>
      <c r="R39" s="4"/>
    </row>
    <row r="40" spans="2:18" ht="11.25">
      <c r="B40" s="59"/>
      <c r="C40" s="59"/>
      <c r="E40" s="28"/>
      <c r="F40" s="28"/>
      <c r="G40" s="28"/>
      <c r="H40" s="89"/>
      <c r="I40" s="89"/>
      <c r="J40" s="89"/>
      <c r="K40" s="89"/>
      <c r="L40" s="117"/>
      <c r="M40" s="117"/>
      <c r="N40" s="117"/>
      <c r="O40" s="117"/>
      <c r="P40" s="117"/>
      <c r="Q40" s="38"/>
      <c r="R40" s="90"/>
    </row>
    <row r="41" spans="2:18" ht="11.25">
      <c r="B41" s="24"/>
      <c r="C41" s="26"/>
      <c r="E41" s="16"/>
      <c r="F41" s="28"/>
      <c r="G41" s="16"/>
      <c r="H41" s="57"/>
      <c r="I41" s="57"/>
      <c r="J41" s="57"/>
      <c r="K41" s="57"/>
      <c r="L41" s="117"/>
      <c r="M41" s="117"/>
      <c r="N41" s="117"/>
      <c r="O41" s="117"/>
      <c r="P41" s="117"/>
      <c r="Q41" s="38"/>
      <c r="R41" s="57"/>
    </row>
    <row r="42" spans="2:18" ht="11.25">
      <c r="B42" s="24"/>
      <c r="C42" s="26"/>
      <c r="E42" s="16"/>
      <c r="F42" s="28"/>
      <c r="G42" s="91"/>
      <c r="H42" s="57"/>
      <c r="I42" s="57"/>
      <c r="J42" s="57"/>
      <c r="K42" s="57"/>
      <c r="L42" s="117"/>
      <c r="M42" s="117"/>
      <c r="N42" s="117"/>
      <c r="O42" s="117"/>
      <c r="P42" s="117"/>
      <c r="Q42" s="38"/>
      <c r="R42" s="92"/>
    </row>
    <row r="43" spans="2:18" ht="11.25">
      <c r="B43" s="24"/>
      <c r="C43" s="24"/>
      <c r="E43" s="16"/>
      <c r="F43" s="28"/>
      <c r="G43" s="91"/>
      <c r="H43" s="57"/>
      <c r="I43" s="57"/>
      <c r="J43" s="57"/>
      <c r="K43" s="57"/>
      <c r="L43" s="117"/>
      <c r="M43" s="117"/>
      <c r="N43" s="117"/>
      <c r="O43" s="117"/>
      <c r="P43" s="117"/>
      <c r="Q43" s="38"/>
      <c r="R43" s="92"/>
    </row>
    <row r="44" spans="2:18" ht="11.25">
      <c r="B44" s="24"/>
      <c r="C44" s="24"/>
      <c r="E44" s="16"/>
      <c r="F44" s="28"/>
      <c r="G44" s="16"/>
      <c r="H44" s="93"/>
      <c r="I44" s="93"/>
      <c r="J44" s="93"/>
      <c r="K44" s="93"/>
      <c r="L44" s="117"/>
      <c r="M44" s="117"/>
      <c r="N44" s="117"/>
      <c r="O44" s="117"/>
      <c r="P44" s="117"/>
      <c r="Q44" s="38"/>
      <c r="R44" s="94"/>
    </row>
    <row r="45" spans="2:18" ht="11.25">
      <c r="B45" s="24"/>
      <c r="C45" s="24"/>
      <c r="H45" s="93"/>
      <c r="I45" s="93"/>
      <c r="J45" s="93"/>
      <c r="K45" s="93"/>
      <c r="L45" s="117"/>
      <c r="M45" s="117"/>
      <c r="N45" s="117"/>
      <c r="O45" s="117"/>
      <c r="P45" s="117"/>
      <c r="Q45" s="38"/>
      <c r="R45" s="94"/>
    </row>
    <row r="46" spans="2:18" ht="11.25">
      <c r="B46" s="4"/>
      <c r="C46" s="4"/>
      <c r="H46" s="4"/>
      <c r="I46" s="4"/>
      <c r="J46" s="4"/>
      <c r="K46" s="4"/>
      <c r="L46" s="117"/>
      <c r="M46" s="117"/>
      <c r="N46" s="117"/>
      <c r="O46" s="117"/>
      <c r="P46" s="117"/>
      <c r="Q46" s="38"/>
      <c r="R46" s="4"/>
    </row>
    <row r="47" spans="2:18" ht="11.25">
      <c r="B47" s="4"/>
      <c r="C47" s="4"/>
      <c r="E47" s="28"/>
      <c r="F47" s="28"/>
      <c r="G47" s="16"/>
      <c r="H47" s="4"/>
      <c r="I47" s="4"/>
      <c r="J47" s="4"/>
      <c r="K47" s="4"/>
      <c r="L47" s="117"/>
      <c r="M47" s="117"/>
      <c r="N47" s="117"/>
      <c r="O47" s="117"/>
      <c r="P47" s="117"/>
      <c r="Q47" s="38"/>
      <c r="R47" s="4"/>
    </row>
    <row r="48" spans="2:18" ht="11.25">
      <c r="B48" s="4"/>
      <c r="C48" s="4"/>
      <c r="E48" s="16"/>
      <c r="F48" s="28"/>
      <c r="G48" s="16"/>
      <c r="H48" s="4"/>
      <c r="I48" s="4"/>
      <c r="J48" s="4"/>
      <c r="K48" s="4"/>
      <c r="L48" s="4"/>
      <c r="M48" s="4"/>
      <c r="N48" s="4"/>
      <c r="O48" s="4"/>
      <c r="P48" s="4"/>
      <c r="Q48" s="4"/>
      <c r="R48" s="4"/>
    </row>
    <row r="49" spans="5:7" ht="11.25">
      <c r="E49" s="16"/>
      <c r="F49" s="28"/>
      <c r="G49" s="16"/>
    </row>
    <row r="50" spans="5:7" ht="11.25">
      <c r="E50" s="16"/>
      <c r="F50" s="28"/>
      <c r="G50" s="28"/>
    </row>
    <row r="51" spans="5:7" ht="11.25">
      <c r="E51" s="16"/>
      <c r="F51" s="28"/>
      <c r="G51" s="28"/>
    </row>
    <row r="52" spans="5:7" ht="11.25">
      <c r="E52" s="28"/>
      <c r="F52" s="28"/>
      <c r="G52" s="28"/>
    </row>
    <row r="53" spans="5:7" ht="11.25">
      <c r="E53" s="28"/>
      <c r="F53" s="28"/>
      <c r="G53" s="28"/>
    </row>
  </sheetData>
  <sheetProtection/>
  <mergeCells count="10">
    <mergeCell ref="S3:V3"/>
    <mergeCell ref="Q3:R3"/>
    <mergeCell ref="B5:C5"/>
    <mergeCell ref="B11:C11"/>
    <mergeCell ref="B10:C10"/>
    <mergeCell ref="B20:C20"/>
    <mergeCell ref="D3:O3"/>
    <mergeCell ref="B14:C14"/>
    <mergeCell ref="B3:C4"/>
    <mergeCell ref="P3:P4"/>
  </mergeCells>
  <printOptions/>
  <pageMargins left="0.36" right="0.2" top="0.984251969" bottom="0.984251969" header="0.4921259845" footer="0.4921259845"/>
  <pageSetup fitToHeight="1" fitToWidth="1" horizontalDpi="600" verticalDpi="600" orientation="landscape" paperSize="9" scale="80" r:id="rId2"/>
  <ignoredErrors>
    <ignoredError sqref="D4:O4" numberStoredAsText="1"/>
  </ignoredErrors>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B1:AB34"/>
  <sheetViews>
    <sheetView showGridLines="0" zoomScaleSheetLayoutView="115" zoomScalePageLayoutView="0" workbookViewId="0" topLeftCell="O1">
      <selection activeCell="B36" sqref="B36"/>
    </sheetView>
  </sheetViews>
  <sheetFormatPr defaultColWidth="11.421875" defaultRowHeight="12.75"/>
  <cols>
    <col min="1" max="1" width="3.7109375" style="2" customWidth="1"/>
    <col min="2" max="2" width="39.421875" style="2" customWidth="1"/>
    <col min="3" max="11" width="8.28125" style="2" bestFit="1" customWidth="1"/>
    <col min="12" max="12" width="8.28125" style="2" customWidth="1"/>
    <col min="13" max="16" width="6.7109375" style="2" customWidth="1"/>
    <col min="17" max="17" width="8.28125" style="2" customWidth="1"/>
    <col min="18" max="20" width="8.28125" style="44" customWidth="1"/>
    <col min="21" max="24" width="8.28125" style="2" customWidth="1"/>
    <col min="25" max="28" width="6.7109375" style="2" customWidth="1"/>
    <col min="29" max="16384" width="11.421875" style="2" customWidth="1"/>
  </cols>
  <sheetData>
    <row r="1" ht="11.25">
      <c r="B1" s="1" t="s">
        <v>18</v>
      </c>
    </row>
    <row r="2" spans="18:28" ht="18.75" customHeight="1">
      <c r="R2" s="69"/>
      <c r="S2" s="69"/>
      <c r="T2" s="69"/>
      <c r="U2" s="69"/>
      <c r="V2" s="69"/>
      <c r="W2" s="69"/>
      <c r="X2" s="69"/>
      <c r="Y2" s="69"/>
      <c r="Z2" s="69"/>
      <c r="AA2" s="69"/>
      <c r="AB2" s="69"/>
    </row>
    <row r="3" spans="2:28" ht="54.75" customHeight="1">
      <c r="B3" s="407"/>
      <c r="C3" s="433" t="s">
        <v>96</v>
      </c>
      <c r="D3" s="434"/>
      <c r="E3" s="434"/>
      <c r="F3" s="434"/>
      <c r="G3" s="434"/>
      <c r="H3" s="434"/>
      <c r="I3" s="434"/>
      <c r="J3" s="434"/>
      <c r="K3" s="434"/>
      <c r="L3" s="435"/>
      <c r="M3" s="403" t="s">
        <v>117</v>
      </c>
      <c r="N3" s="421"/>
      <c r="O3" s="421"/>
      <c r="P3" s="447"/>
      <c r="Q3" s="439" t="s">
        <v>97</v>
      </c>
      <c r="R3" s="440"/>
      <c r="S3" s="440"/>
      <c r="T3" s="440"/>
      <c r="U3" s="440"/>
      <c r="V3" s="440"/>
      <c r="W3" s="440"/>
      <c r="X3" s="441"/>
      <c r="Y3" s="403" t="s">
        <v>119</v>
      </c>
      <c r="Z3" s="421"/>
      <c r="AA3" s="421"/>
      <c r="AB3" s="447"/>
    </row>
    <row r="4" spans="2:28" ht="24" customHeight="1">
      <c r="B4" s="408"/>
      <c r="C4" s="436"/>
      <c r="D4" s="437"/>
      <c r="E4" s="437"/>
      <c r="F4" s="437"/>
      <c r="G4" s="437"/>
      <c r="H4" s="437"/>
      <c r="I4" s="437"/>
      <c r="J4" s="437"/>
      <c r="K4" s="437"/>
      <c r="L4" s="438"/>
      <c r="M4" s="403" t="s">
        <v>118</v>
      </c>
      <c r="N4" s="445"/>
      <c r="O4" s="446" t="s">
        <v>120</v>
      </c>
      <c r="P4" s="447"/>
      <c r="Q4" s="442"/>
      <c r="R4" s="443"/>
      <c r="S4" s="443"/>
      <c r="T4" s="443"/>
      <c r="U4" s="443"/>
      <c r="V4" s="443"/>
      <c r="W4" s="443"/>
      <c r="X4" s="444"/>
      <c r="Y4" s="403" t="s">
        <v>118</v>
      </c>
      <c r="Z4" s="445"/>
      <c r="AA4" s="446" t="s">
        <v>120</v>
      </c>
      <c r="AB4" s="447"/>
    </row>
    <row r="5" spans="2:28" ht="22.5">
      <c r="B5" s="408"/>
      <c r="C5" s="162">
        <v>2007</v>
      </c>
      <c r="D5" s="162">
        <v>2008</v>
      </c>
      <c r="E5" s="162">
        <v>2009</v>
      </c>
      <c r="F5" s="162">
        <v>2010</v>
      </c>
      <c r="G5" s="162">
        <v>2011</v>
      </c>
      <c r="H5" s="162">
        <v>2012</v>
      </c>
      <c r="I5" s="162">
        <v>2013</v>
      </c>
      <c r="J5" s="162">
        <v>2014</v>
      </c>
      <c r="K5" s="162">
        <v>2015</v>
      </c>
      <c r="L5" s="162">
        <v>2016</v>
      </c>
      <c r="M5" s="203" t="s">
        <v>140</v>
      </c>
      <c r="N5" s="203" t="s">
        <v>204</v>
      </c>
      <c r="O5" s="203" t="s">
        <v>140</v>
      </c>
      <c r="P5" s="203" t="s">
        <v>204</v>
      </c>
      <c r="Q5" s="163">
        <v>2009</v>
      </c>
      <c r="R5" s="163">
        <v>2010</v>
      </c>
      <c r="S5" s="163">
        <v>2011</v>
      </c>
      <c r="T5" s="163">
        <v>2012</v>
      </c>
      <c r="U5" s="163">
        <v>2013</v>
      </c>
      <c r="V5" s="163">
        <v>2014</v>
      </c>
      <c r="W5" s="163">
        <v>2015</v>
      </c>
      <c r="X5" s="163">
        <v>2016</v>
      </c>
      <c r="Y5" s="203" t="s">
        <v>140</v>
      </c>
      <c r="Z5" s="203" t="s">
        <v>204</v>
      </c>
      <c r="AA5" s="203" t="s">
        <v>140</v>
      </c>
      <c r="AB5" s="203" t="s">
        <v>204</v>
      </c>
    </row>
    <row r="6" spans="2:28" ht="30" customHeight="1">
      <c r="B6" s="164" t="s">
        <v>115</v>
      </c>
      <c r="C6" s="165">
        <v>707.2899278456387</v>
      </c>
      <c r="D6" s="165">
        <v>670.9971361759805</v>
      </c>
      <c r="E6" s="165">
        <v>682.9470789808988</v>
      </c>
      <c r="F6" s="165">
        <v>703.4533426203412</v>
      </c>
      <c r="G6" s="165">
        <v>691.2447695044104</v>
      </c>
      <c r="H6" s="165">
        <v>730.9167539994146</v>
      </c>
      <c r="I6" s="165">
        <v>821.8592061798211</v>
      </c>
      <c r="J6" s="165">
        <v>907.9778240095573</v>
      </c>
      <c r="K6" s="165">
        <v>934.4504563538972</v>
      </c>
      <c r="L6" s="165">
        <v>955.9490258497906</v>
      </c>
      <c r="M6" s="204">
        <f aca="true" t="shared" si="0" ref="M6:N10">(K6/J6-1)*100</f>
        <v>2.9155593500553634</v>
      </c>
      <c r="N6" s="204">
        <f t="shared" si="0"/>
        <v>2.3006644546761823</v>
      </c>
      <c r="O6" s="204">
        <f>(K6/(J6*100/99.96)-1)*100</f>
        <v>2.8743931263153444</v>
      </c>
      <c r="P6" s="204">
        <f>(L6/(K6*100.18/100)-1)*100.18</f>
        <v>2.1206644546761764</v>
      </c>
      <c r="Q6" s="166">
        <v>1206.9515266155677</v>
      </c>
      <c r="R6" s="166">
        <v>1217.2626131426612</v>
      </c>
      <c r="S6" s="167">
        <v>1225.7520296187258</v>
      </c>
      <c r="T6" s="167">
        <v>1310.8283832074785</v>
      </c>
      <c r="U6" s="167">
        <v>1630.0958703367294</v>
      </c>
      <c r="V6" s="167">
        <v>1709.9106378076851</v>
      </c>
      <c r="W6" s="167">
        <v>2109.849103944017</v>
      </c>
      <c r="X6" s="167">
        <v>2025.2266977792196</v>
      </c>
      <c r="Y6" s="204">
        <f aca="true" t="shared" si="1" ref="Y6:Z10">(W6/V6-1)*100</f>
        <v>23.389436692966715</v>
      </c>
      <c r="Z6" s="204">
        <f t="shared" si="1"/>
        <v>-4.010827409723738</v>
      </c>
      <c r="AA6" s="204">
        <f>(W6/(V6*100/99.96)-1)*100</f>
        <v>23.34008091828952</v>
      </c>
      <c r="AB6" s="204">
        <f>(X6/(W6*100.18/100)-1)*100.18</f>
        <v>-4.190827409723751</v>
      </c>
    </row>
    <row r="7" spans="2:28" ht="15" customHeight="1">
      <c r="B7" s="129" t="s">
        <v>19</v>
      </c>
      <c r="C7" s="70">
        <v>509.03251559973415</v>
      </c>
      <c r="D7" s="71">
        <v>479.5714957161245</v>
      </c>
      <c r="E7" s="71">
        <v>507.614318819923</v>
      </c>
      <c r="F7" s="71">
        <v>537.2372945053961</v>
      </c>
      <c r="G7" s="71">
        <v>543.779477838435</v>
      </c>
      <c r="H7" s="71">
        <v>606.3027348133597</v>
      </c>
      <c r="I7" s="71">
        <v>715.2341326643686</v>
      </c>
      <c r="J7" s="71">
        <v>842.6371927893113</v>
      </c>
      <c r="K7" s="71">
        <v>929.2370253755881</v>
      </c>
      <c r="L7" s="71">
        <v>952.6999195941632</v>
      </c>
      <c r="M7" s="205">
        <f t="shared" si="0"/>
        <v>10.277238333097149</v>
      </c>
      <c r="N7" s="205">
        <f t="shared" si="0"/>
        <v>2.524963338507913</v>
      </c>
      <c r="O7" s="205">
        <f>(K7/(J7*100/99.96)-1)*100</f>
        <v>10.233127437763923</v>
      </c>
      <c r="P7" s="205">
        <f>(L7/(K7*100.18/100)-1)*100.18</f>
        <v>2.3449633385079305</v>
      </c>
      <c r="Q7" s="72">
        <v>1068.6491286499554</v>
      </c>
      <c r="R7" s="72">
        <v>1128.5735914393513</v>
      </c>
      <c r="S7" s="19">
        <v>1178.8341564756743</v>
      </c>
      <c r="T7" s="19">
        <v>1341.9685879268434</v>
      </c>
      <c r="U7" s="19">
        <v>1630.247034498815</v>
      </c>
      <c r="V7" s="19">
        <v>1881.6824239779914</v>
      </c>
      <c r="W7" s="19">
        <v>2153.3975405998913</v>
      </c>
      <c r="X7" s="19">
        <v>2491.406037717283</v>
      </c>
      <c r="Y7" s="205">
        <f t="shared" si="1"/>
        <v>14.440009278902522</v>
      </c>
      <c r="Z7" s="205">
        <f t="shared" si="1"/>
        <v>15.696520997383034</v>
      </c>
      <c r="AA7" s="205">
        <f>(W7/(V7*100/99.96)-1)*100</f>
        <v>14.394233275190938</v>
      </c>
      <c r="AB7" s="205">
        <f>(X7/(W7*100.18/100)-1)*100.18</f>
        <v>15.516520997383028</v>
      </c>
    </row>
    <row r="8" spans="2:28" ht="35.25" customHeight="1">
      <c r="B8" s="129" t="s">
        <v>74</v>
      </c>
      <c r="C8" s="70">
        <v>1015.2461548794412</v>
      </c>
      <c r="D8" s="71">
        <v>1056.135832981288</v>
      </c>
      <c r="E8" s="71">
        <v>1042.7259973098814</v>
      </c>
      <c r="F8" s="71">
        <v>1079.0047621483927</v>
      </c>
      <c r="G8" s="71">
        <v>1027.7889701675185</v>
      </c>
      <c r="H8" s="71">
        <v>1022.6058759965158</v>
      </c>
      <c r="I8" s="71">
        <v>1069.732647075178</v>
      </c>
      <c r="J8" s="71">
        <v>1065.909160308569</v>
      </c>
      <c r="K8" s="71">
        <v>918.889171419541</v>
      </c>
      <c r="L8" s="71">
        <v>943.3264670293822</v>
      </c>
      <c r="M8" s="205">
        <f t="shared" si="0"/>
        <v>-13.792919168315187</v>
      </c>
      <c r="N8" s="205">
        <f t="shared" si="0"/>
        <v>2.6594388496372634</v>
      </c>
      <c r="O8" s="205">
        <f>(K8/(J8*100/99.96)-1)*100</f>
        <v>-13.82740200064786</v>
      </c>
      <c r="P8" s="205">
        <f>(L8/(K8*100.18/100)-1)*100.18</f>
        <v>2.4794388496372592</v>
      </c>
      <c r="Q8" s="72">
        <v>1342.7547673162921</v>
      </c>
      <c r="R8" s="72">
        <v>1291.7843182766999</v>
      </c>
      <c r="S8" s="19">
        <v>1229.6189223004287</v>
      </c>
      <c r="T8" s="19">
        <v>1222.260435508901</v>
      </c>
      <c r="U8" s="19">
        <v>1604.3123906775438</v>
      </c>
      <c r="V8" s="19">
        <v>1408.330055586468</v>
      </c>
      <c r="W8" s="19">
        <v>1236.0221499594</v>
      </c>
      <c r="X8" s="19">
        <v>1294.0016558804455</v>
      </c>
      <c r="Y8" s="205">
        <f t="shared" si="1"/>
        <v>-12.234909348385258</v>
      </c>
      <c r="Z8" s="205">
        <f t="shared" si="1"/>
        <v>4.690814474720373</v>
      </c>
      <c r="AA8" s="205">
        <f>(W8/(V8*100/99.96)-1)*100</f>
        <v>-12.270015384645916</v>
      </c>
      <c r="AB8" s="205">
        <f>(X8/(W8*100.18/100)-1)*100.18</f>
        <v>4.510814474720388</v>
      </c>
    </row>
    <row r="9" spans="2:28" ht="15" customHeight="1">
      <c r="B9" s="129" t="s">
        <v>0</v>
      </c>
      <c r="C9" s="70">
        <v>1703.0961310285463</v>
      </c>
      <c r="D9" s="71">
        <v>1480.3471938089615</v>
      </c>
      <c r="E9" s="71">
        <v>1447.5377760420365</v>
      </c>
      <c r="F9" s="71">
        <v>1363.8229663943798</v>
      </c>
      <c r="G9" s="71">
        <v>1362.4524808075064</v>
      </c>
      <c r="H9" s="71">
        <v>1310.653901553479</v>
      </c>
      <c r="I9" s="71">
        <v>1432.1588986141503</v>
      </c>
      <c r="J9" s="71">
        <v>1251.04254793132</v>
      </c>
      <c r="K9" s="71">
        <v>1238.6024085637823</v>
      </c>
      <c r="L9" s="71">
        <v>1186.1178402874611</v>
      </c>
      <c r="M9" s="205">
        <f t="shared" si="0"/>
        <v>-0.9943817968548152</v>
      </c>
      <c r="N9" s="205">
        <f t="shared" si="0"/>
        <v>-4.2374024072163285</v>
      </c>
      <c r="O9" s="205">
        <f>(K9/(J9*100/99.96)-1)*100</f>
        <v>-1.0339840441360937</v>
      </c>
      <c r="P9" s="205">
        <f>(L9/(K9*100.18/100)-1)*100.18</f>
        <v>-4.4174024072163505</v>
      </c>
      <c r="Q9" s="72">
        <v>1965.5157801703358</v>
      </c>
      <c r="R9" s="72">
        <v>1800.8474684430887</v>
      </c>
      <c r="S9" s="19">
        <v>1810.4546370491648</v>
      </c>
      <c r="T9" s="19">
        <v>1753.0408082030383</v>
      </c>
      <c r="U9" s="19">
        <v>1907.689919844547</v>
      </c>
      <c r="V9" s="19">
        <v>1756.7364867210556</v>
      </c>
      <c r="W9" s="19">
        <v>1719.6845429774585</v>
      </c>
      <c r="X9" s="19">
        <v>1637.278149985194</v>
      </c>
      <c r="Y9" s="205">
        <f t="shared" si="1"/>
        <v>-2.109134979757521</v>
      </c>
      <c r="Z9" s="205">
        <f t="shared" si="1"/>
        <v>-4.7919482284574215</v>
      </c>
      <c r="AA9" s="205">
        <f>(W9/(V9*100/99.96)-1)*100</f>
        <v>-2.1482913257656278</v>
      </c>
      <c r="AB9" s="205">
        <f>(X9/(W9*100.18/100)-1)*100.18</f>
        <v>-4.971948228457446</v>
      </c>
    </row>
    <row r="10" spans="2:28" s="1" customFormat="1" ht="15" customHeight="1">
      <c r="B10" s="132" t="s">
        <v>99</v>
      </c>
      <c r="C10" s="73">
        <v>1007.9220125786163</v>
      </c>
      <c r="D10" s="74">
        <v>849.717887154862</v>
      </c>
      <c r="E10" s="74">
        <v>420.17951807228917</v>
      </c>
      <c r="F10" s="74">
        <v>627.1349724676654</v>
      </c>
      <c r="G10" s="74">
        <v>650.9494231285216</v>
      </c>
      <c r="H10" s="74">
        <v>661.676881413911</v>
      </c>
      <c r="I10" s="74">
        <v>678.3388242405924</v>
      </c>
      <c r="J10" s="74">
        <v>786.9941427892987</v>
      </c>
      <c r="K10" s="74">
        <v>677.90038935756</v>
      </c>
      <c r="L10" s="74">
        <v>810.2034051334967</v>
      </c>
      <c r="M10" s="206">
        <f t="shared" si="0"/>
        <v>-13.862079461618848</v>
      </c>
      <c r="N10" s="206">
        <f t="shared" si="0"/>
        <v>19.51658648571055</v>
      </c>
      <c r="O10" s="206">
        <f>(K10/(J10*100/99.96)-1)*100</f>
        <v>-13.896534629834223</v>
      </c>
      <c r="P10" s="206">
        <f>(L10/(K10*100.18/100)-1)*100.18</f>
        <v>19.33658648571053</v>
      </c>
      <c r="Q10" s="75">
        <v>1053.622356495468</v>
      </c>
      <c r="R10" s="75">
        <v>1612.5442871254527</v>
      </c>
      <c r="S10" s="76" t="s">
        <v>7</v>
      </c>
      <c r="T10" s="76">
        <v>761.5362532808399</v>
      </c>
      <c r="U10" s="76">
        <v>777.9147313691508</v>
      </c>
      <c r="V10" s="76">
        <v>905.709965385316</v>
      </c>
      <c r="W10" s="76">
        <v>775.9662024141132</v>
      </c>
      <c r="X10" s="76">
        <v>1030.6</v>
      </c>
      <c r="Y10" s="206">
        <f t="shared" si="1"/>
        <v>-14.32508948005291</v>
      </c>
      <c r="Z10" s="206">
        <f t="shared" si="1"/>
        <v>32.815062923319836</v>
      </c>
      <c r="AA10" s="206">
        <f>(W10/(V10*100/99.96)-1)*100</f>
        <v>-14.3593594442609</v>
      </c>
      <c r="AB10" s="206">
        <f>(X10/(W10*100.18/100)-1)*100.18</f>
        <v>32.635062923319836</v>
      </c>
    </row>
    <row r="11" spans="2:28" ht="30" customHeight="1">
      <c r="B11" s="164" t="s">
        <v>69</v>
      </c>
      <c r="C11" s="226" t="s">
        <v>7</v>
      </c>
      <c r="D11" s="226" t="s">
        <v>7</v>
      </c>
      <c r="E11" s="226" t="s">
        <v>7</v>
      </c>
      <c r="F11" s="226" t="s">
        <v>7</v>
      </c>
      <c r="G11" s="226" t="s">
        <v>7</v>
      </c>
      <c r="H11" s="226" t="s">
        <v>7</v>
      </c>
      <c r="I11" s="226" t="s">
        <v>7</v>
      </c>
      <c r="J11" s="226" t="s">
        <v>7</v>
      </c>
      <c r="K11" s="226" t="s">
        <v>7</v>
      </c>
      <c r="L11" s="226" t="s">
        <v>7</v>
      </c>
      <c r="M11" s="227" t="s">
        <v>7</v>
      </c>
      <c r="N11" s="227" t="s">
        <v>7</v>
      </c>
      <c r="O11" s="227" t="s">
        <v>7</v>
      </c>
      <c r="P11" s="227" t="s">
        <v>7</v>
      </c>
      <c r="Q11" s="166" t="s">
        <v>7</v>
      </c>
      <c r="R11" s="166" t="s">
        <v>7</v>
      </c>
      <c r="S11" s="167" t="s">
        <v>7</v>
      </c>
      <c r="T11" s="167" t="s">
        <v>7</v>
      </c>
      <c r="U11" s="167" t="s">
        <v>7</v>
      </c>
      <c r="V11" s="167" t="s">
        <v>7</v>
      </c>
      <c r="W11" s="167" t="s">
        <v>7</v>
      </c>
      <c r="X11" s="167" t="s">
        <v>7</v>
      </c>
      <c r="Y11" s="227" t="s">
        <v>7</v>
      </c>
      <c r="Z11" s="227" t="s">
        <v>7</v>
      </c>
      <c r="AA11" s="227" t="s">
        <v>7</v>
      </c>
      <c r="AB11" s="227" t="s">
        <v>7</v>
      </c>
    </row>
    <row r="12" spans="2:28" ht="15" customHeight="1">
      <c r="B12" s="168" t="s">
        <v>4</v>
      </c>
      <c r="C12" s="169">
        <v>1541.770718106078</v>
      </c>
      <c r="D12" s="170">
        <v>1887.2303623854998</v>
      </c>
      <c r="E12" s="170">
        <v>1850.0625227952087</v>
      </c>
      <c r="F12" s="170">
        <v>1786.1970561730252</v>
      </c>
      <c r="G12" s="170">
        <v>1871.8660052843754</v>
      </c>
      <c r="H12" s="170">
        <v>1982.0838757934882</v>
      </c>
      <c r="I12" s="170">
        <v>2140.9182016662226</v>
      </c>
      <c r="J12" s="170">
        <v>1964.652227378954</v>
      </c>
      <c r="K12" s="170">
        <v>2001.2252584211255</v>
      </c>
      <c r="L12" s="170">
        <v>1922.3949700683274</v>
      </c>
      <c r="M12" s="207">
        <f aca="true" t="shared" si="2" ref="M12:N14">(K12/J12-1)*100</f>
        <v>1.861552417903689</v>
      </c>
      <c r="N12" s="207">
        <f t="shared" si="2"/>
        <v>-3.9391012091757993</v>
      </c>
      <c r="O12" s="207">
        <f>(K12/(J12*100/99.96)-1)*100</f>
        <v>1.8208077969365188</v>
      </c>
      <c r="P12" s="207">
        <f>(L12/(K12*100.18/100)-1)*100.18</f>
        <v>-4.119101209175816</v>
      </c>
      <c r="Q12" s="171">
        <v>2485.6265432098767</v>
      </c>
      <c r="R12" s="171">
        <v>2657.541899441341</v>
      </c>
      <c r="S12" s="172">
        <v>2722.501171089452</v>
      </c>
      <c r="T12" s="172">
        <v>2872.4372828019154</v>
      </c>
      <c r="U12" s="172">
        <v>3174.552496101319</v>
      </c>
      <c r="V12" s="172">
        <v>2963.635806269662</v>
      </c>
      <c r="W12" s="172">
        <v>3118.986770243328</v>
      </c>
      <c r="X12" s="172">
        <v>3045.8570492834665</v>
      </c>
      <c r="Y12" s="207">
        <f aca="true" t="shared" si="3" ref="Y12:Z14">(W12/V12-1)*100</f>
        <v>5.241904678200204</v>
      </c>
      <c r="Z12" s="207">
        <f t="shared" si="3"/>
        <v>-2.344662749376014</v>
      </c>
      <c r="AA12" s="207">
        <f>(W12/(V12*100/99.96)-1)*100</f>
        <v>5.199807916328925</v>
      </c>
      <c r="AB12" s="207">
        <f>(X12/(W12*100.18/100)-1)*100.18</f>
        <v>-2.5246627493760254</v>
      </c>
    </row>
    <row r="13" spans="2:28" ht="15" customHeight="1">
      <c r="B13" s="130" t="s">
        <v>34</v>
      </c>
      <c r="C13" s="70">
        <v>1818.270131119423</v>
      </c>
      <c r="D13" s="71">
        <v>2151.4280957726996</v>
      </c>
      <c r="E13" s="71">
        <v>2091.22809480034</v>
      </c>
      <c r="F13" s="71">
        <v>2007.3107532852118</v>
      </c>
      <c r="G13" s="71">
        <v>2101.7688596196613</v>
      </c>
      <c r="H13" s="71">
        <v>2211.740299484522</v>
      </c>
      <c r="I13" s="71">
        <v>2376.3010908613164</v>
      </c>
      <c r="J13" s="71">
        <v>2183.066136793408</v>
      </c>
      <c r="K13" s="71">
        <v>2223.9345689087295</v>
      </c>
      <c r="L13" s="71">
        <v>2129.822352168241</v>
      </c>
      <c r="M13" s="205">
        <f t="shared" si="2"/>
        <v>1.8720656890107268</v>
      </c>
      <c r="N13" s="205">
        <f t="shared" si="2"/>
        <v>-4.231788922938884</v>
      </c>
      <c r="O13" s="205">
        <f>(K13/(J13*100/99.96)-1)*100</f>
        <v>1.8313168627351217</v>
      </c>
      <c r="P13" s="205">
        <f>(L13/(K13*100.18/100)-1)*100.18</f>
        <v>-4.411788922938903</v>
      </c>
      <c r="Q13" s="72">
        <v>2849.198452740471</v>
      </c>
      <c r="R13" s="72">
        <v>3068.0339462517677</v>
      </c>
      <c r="S13" s="19">
        <v>3149.762186956516</v>
      </c>
      <c r="T13" s="19">
        <v>3293.5614153163892</v>
      </c>
      <c r="U13" s="19">
        <v>3628.1974670023274</v>
      </c>
      <c r="V13" s="19">
        <v>3385.3274552848457</v>
      </c>
      <c r="W13" s="19">
        <v>3574.9310088480656</v>
      </c>
      <c r="X13" s="19">
        <v>3458.85848597973</v>
      </c>
      <c r="Y13" s="205">
        <f t="shared" si="3"/>
        <v>5.60074486346156</v>
      </c>
      <c r="Z13" s="205">
        <f t="shared" si="3"/>
        <v>-3.2468465148293046</v>
      </c>
      <c r="AA13" s="205">
        <f>(W13/(V13*100/99.96)-1)*100</f>
        <v>5.558504565516165</v>
      </c>
      <c r="AB13" s="205">
        <f>(X13/(W13*100.18/100)-1)*100.18</f>
        <v>-3.4268465148293132</v>
      </c>
    </row>
    <row r="14" spans="2:28" ht="15" customHeight="1">
      <c r="B14" s="130" t="s">
        <v>46</v>
      </c>
      <c r="C14" s="70">
        <v>773.5906646048342</v>
      </c>
      <c r="D14" s="71">
        <v>870.586496053615</v>
      </c>
      <c r="E14" s="71">
        <v>831.69419525595</v>
      </c>
      <c r="F14" s="71">
        <v>834.2629482071712</v>
      </c>
      <c r="G14" s="71">
        <v>890.8854268021331</v>
      </c>
      <c r="H14" s="71">
        <v>973.7207710007222</v>
      </c>
      <c r="I14" s="71">
        <v>1087.4553823425645</v>
      </c>
      <c r="J14" s="71">
        <v>951.7049617173207</v>
      </c>
      <c r="K14" s="71">
        <v>944.0310248576063</v>
      </c>
      <c r="L14" s="71">
        <v>916.3827071346155</v>
      </c>
      <c r="M14" s="205">
        <f t="shared" si="2"/>
        <v>-0.8063356994448156</v>
      </c>
      <c r="N14" s="205">
        <f t="shared" si="2"/>
        <v>-2.928750962094828</v>
      </c>
      <c r="O14" s="205">
        <f>(K14/(J14*100/99.96)-1)*100</f>
        <v>-0.8460131651650382</v>
      </c>
      <c r="P14" s="205">
        <f>(L14/(K14*100.18/100)-1)*100.18</f>
        <v>-3.1087509620948373</v>
      </c>
      <c r="Q14" s="72">
        <v>1056.3721068823602</v>
      </c>
      <c r="R14" s="72">
        <v>1113.8297872340427</v>
      </c>
      <c r="S14" s="19">
        <v>1150.9154591961023</v>
      </c>
      <c r="T14" s="19">
        <v>1262.492116899668</v>
      </c>
      <c r="U14" s="19">
        <v>1428.1698834431331</v>
      </c>
      <c r="V14" s="19">
        <v>1274.5991997415315</v>
      </c>
      <c r="W14" s="19">
        <v>1285.516498361464</v>
      </c>
      <c r="X14" s="19">
        <v>1298.358064254202</v>
      </c>
      <c r="Y14" s="205">
        <f t="shared" si="3"/>
        <v>0.8565279675482707</v>
      </c>
      <c r="Z14" s="205">
        <f t="shared" si="3"/>
        <v>0.9989421301948243</v>
      </c>
      <c r="AA14" s="205">
        <f>(W14/(V14*100/99.96)-1)*100</f>
        <v>0.8161853563612542</v>
      </c>
      <c r="AB14" s="205">
        <f>(X14/(W14*100.18/100)-1)*100.18</f>
        <v>0.8189421301948089</v>
      </c>
    </row>
    <row r="15" spans="2:28" ht="15" customHeight="1">
      <c r="B15" s="168" t="s">
        <v>5</v>
      </c>
      <c r="C15" s="224" t="s">
        <v>7</v>
      </c>
      <c r="D15" s="224" t="s">
        <v>7</v>
      </c>
      <c r="E15" s="224" t="s">
        <v>7</v>
      </c>
      <c r="F15" s="224" t="s">
        <v>7</v>
      </c>
      <c r="G15" s="224" t="s">
        <v>7</v>
      </c>
      <c r="H15" s="224" t="s">
        <v>7</v>
      </c>
      <c r="I15" s="224" t="s">
        <v>7</v>
      </c>
      <c r="J15" s="224" t="s">
        <v>7</v>
      </c>
      <c r="K15" s="224" t="s">
        <v>7</v>
      </c>
      <c r="L15" s="224" t="s">
        <v>7</v>
      </c>
      <c r="M15" s="225" t="s">
        <v>7</v>
      </c>
      <c r="N15" s="225" t="s">
        <v>7</v>
      </c>
      <c r="O15" s="225" t="s">
        <v>7</v>
      </c>
      <c r="P15" s="225" t="s">
        <v>7</v>
      </c>
      <c r="Q15" s="171" t="s">
        <v>7</v>
      </c>
      <c r="R15" s="171" t="s">
        <v>7</v>
      </c>
      <c r="S15" s="172" t="s">
        <v>7</v>
      </c>
      <c r="T15" s="172" t="s">
        <v>7</v>
      </c>
      <c r="U15" s="172" t="s">
        <v>7</v>
      </c>
      <c r="V15" s="172" t="s">
        <v>7</v>
      </c>
      <c r="W15" s="172" t="s">
        <v>7</v>
      </c>
      <c r="X15" s="172" t="s">
        <v>7</v>
      </c>
      <c r="Y15" s="225" t="s">
        <v>7</v>
      </c>
      <c r="Z15" s="225" t="s">
        <v>7</v>
      </c>
      <c r="AA15" s="225" t="s">
        <v>7</v>
      </c>
      <c r="AB15" s="225" t="s">
        <v>7</v>
      </c>
    </row>
    <row r="16" spans="2:28" ht="15" customHeight="1">
      <c r="B16" s="130" t="s">
        <v>6</v>
      </c>
      <c r="C16" s="70">
        <v>1127.8325149251023</v>
      </c>
      <c r="D16" s="71">
        <v>1343.8405063291139</v>
      </c>
      <c r="E16" s="71">
        <v>1566.4254901960783</v>
      </c>
      <c r="F16" s="71">
        <v>1560.0949707727127</v>
      </c>
      <c r="G16" s="71">
        <v>1442.1421557071544</v>
      </c>
      <c r="H16" s="71">
        <v>1315.5101579840712</v>
      </c>
      <c r="I16" s="71">
        <v>1056.7926905345998</v>
      </c>
      <c r="J16" s="71">
        <v>977.0054888250878</v>
      </c>
      <c r="K16" s="71">
        <v>991.9401153353452</v>
      </c>
      <c r="L16" s="71">
        <v>954.2978017002438</v>
      </c>
      <c r="M16" s="205">
        <f>(K16/J16-1)*100</f>
        <v>1.5286123446673017</v>
      </c>
      <c r="N16" s="205">
        <f>(L16/K16-1)*100</f>
        <v>-3.794817152079355</v>
      </c>
      <c r="O16" s="205">
        <f>(K16/(J16*100/99.96)-1)*100</f>
        <v>1.4880008997294247</v>
      </c>
      <c r="P16" s="205">
        <f>(L16/(K16*100.18/100)-1)*100.18</f>
        <v>-3.9748171520793725</v>
      </c>
      <c r="Q16" s="72">
        <v>2515.27646799534</v>
      </c>
      <c r="R16" s="72">
        <v>2386.7429979222875</v>
      </c>
      <c r="S16" s="19">
        <v>2009.2657154763042</v>
      </c>
      <c r="T16" s="19">
        <v>2019.220193219409</v>
      </c>
      <c r="U16" s="19">
        <v>1717.24746373574</v>
      </c>
      <c r="V16" s="19">
        <v>1734.9539090249903</v>
      </c>
      <c r="W16" s="19">
        <v>1889.2368965589633</v>
      </c>
      <c r="X16" s="19">
        <v>1952.2943663078495</v>
      </c>
      <c r="Y16" s="205">
        <f>(W16/V16-1)*100</f>
        <v>8.892627448568756</v>
      </c>
      <c r="Z16" s="205">
        <f>(X16/W16-1)*100</f>
        <v>3.3377216940733367</v>
      </c>
      <c r="AA16" s="205">
        <f>(W16/(V16*100/99.96)-1)*100</f>
        <v>8.849070397589331</v>
      </c>
      <c r="AB16" s="205">
        <f>(X16/(W16*100.18/100)-1)*100.18</f>
        <v>3.1577216940733233</v>
      </c>
    </row>
    <row r="17" spans="2:28" ht="15" customHeight="1">
      <c r="B17" s="130" t="s">
        <v>114</v>
      </c>
      <c r="C17" s="77" t="s">
        <v>7</v>
      </c>
      <c r="D17" s="77" t="s">
        <v>7</v>
      </c>
      <c r="E17" s="77" t="s">
        <v>7</v>
      </c>
      <c r="F17" s="77" t="s">
        <v>7</v>
      </c>
      <c r="G17" s="77" t="s">
        <v>7</v>
      </c>
      <c r="H17" s="77" t="s">
        <v>7</v>
      </c>
      <c r="I17" s="77" t="s">
        <v>7</v>
      </c>
      <c r="J17" s="77" t="s">
        <v>7</v>
      </c>
      <c r="K17" s="77" t="s">
        <v>7</v>
      </c>
      <c r="L17" s="77" t="s">
        <v>7</v>
      </c>
      <c r="M17" s="77" t="s">
        <v>7</v>
      </c>
      <c r="N17" s="77" t="s">
        <v>7</v>
      </c>
      <c r="O17" s="77" t="s">
        <v>7</v>
      </c>
      <c r="P17" s="77" t="s">
        <v>7</v>
      </c>
      <c r="Q17" s="78" t="s">
        <v>7</v>
      </c>
      <c r="R17" s="78" t="s">
        <v>7</v>
      </c>
      <c r="S17" s="79" t="s">
        <v>7</v>
      </c>
      <c r="T17" s="79" t="s">
        <v>7</v>
      </c>
      <c r="U17" s="79" t="s">
        <v>7</v>
      </c>
      <c r="V17" s="79" t="s">
        <v>7</v>
      </c>
      <c r="W17" s="79" t="s">
        <v>7</v>
      </c>
      <c r="X17" s="79" t="s">
        <v>7</v>
      </c>
      <c r="Y17" s="77" t="s">
        <v>7</v>
      </c>
      <c r="Z17" s="77" t="s">
        <v>7</v>
      </c>
      <c r="AA17" s="77" t="s">
        <v>7</v>
      </c>
      <c r="AB17" s="77" t="s">
        <v>7</v>
      </c>
    </row>
    <row r="18" spans="2:28" ht="15" customHeight="1">
      <c r="B18" s="130" t="s">
        <v>107</v>
      </c>
      <c r="C18" s="70">
        <v>576.4846701846966</v>
      </c>
      <c r="D18" s="71">
        <v>850.0299465283967</v>
      </c>
      <c r="E18" s="71">
        <v>939.5383609699056</v>
      </c>
      <c r="F18" s="71">
        <v>770.0552336710991</v>
      </c>
      <c r="G18" s="71">
        <v>633.9717388637434</v>
      </c>
      <c r="H18" s="71">
        <v>944.537832447617</v>
      </c>
      <c r="I18" s="71">
        <v>1120.8655949041683</v>
      </c>
      <c r="J18" s="71">
        <v>714.7078525820543</v>
      </c>
      <c r="K18" s="71">
        <v>921.0747533144969</v>
      </c>
      <c r="L18" s="71">
        <v>954.7991162225832</v>
      </c>
      <c r="M18" s="205">
        <f aca="true" t="shared" si="4" ref="M18:N20">(K18/J18-1)*100</f>
        <v>28.874301574677318</v>
      </c>
      <c r="N18" s="205">
        <f t="shared" si="4"/>
        <v>3.6614143191666892</v>
      </c>
      <c r="O18" s="205">
        <f>(K18/(J18*100/99.96)-1)*100</f>
        <v>28.822751854047436</v>
      </c>
      <c r="P18" s="205">
        <f>(L18/(K18*100.18/100)-1)*100.18</f>
        <v>3.4814143191666824</v>
      </c>
      <c r="Q18" s="72">
        <v>3657.8164142771334</v>
      </c>
      <c r="R18" s="72">
        <v>3804.5389659520806</v>
      </c>
      <c r="S18" s="19">
        <v>1707.9973037382365</v>
      </c>
      <c r="T18" s="19">
        <v>2677.2703629657713</v>
      </c>
      <c r="U18" s="19">
        <v>3525.695911091637</v>
      </c>
      <c r="V18" s="19">
        <v>1381.8282204792622</v>
      </c>
      <c r="W18" s="19">
        <v>2216.3638236893853</v>
      </c>
      <c r="X18" s="19">
        <v>2106.842752133625</v>
      </c>
      <c r="Y18" s="205">
        <f aca="true" t="shared" si="5" ref="Y18:Z20">(W18/V18-1)*100</f>
        <v>60.393585167965334</v>
      </c>
      <c r="Z18" s="205">
        <f t="shared" si="5"/>
        <v>-4.9414753293279485</v>
      </c>
      <c r="AA18" s="205">
        <f>(W18/(V18*100/99.96)-1)*100</f>
        <v>60.32942773389816</v>
      </c>
      <c r="AB18" s="205">
        <f>(X18/(W18*100.18/100)-1)*100.18</f>
        <v>-5.1214753293279545</v>
      </c>
    </row>
    <row r="19" spans="2:28" ht="15" customHeight="1">
      <c r="B19" s="130" t="s">
        <v>209</v>
      </c>
      <c r="C19" s="348">
        <v>686.9747497426987</v>
      </c>
      <c r="D19" s="345">
        <v>752.4654656149069</v>
      </c>
      <c r="E19" s="345">
        <v>801.5565169258097</v>
      </c>
      <c r="F19" s="345">
        <v>663.2411076230662</v>
      </c>
      <c r="G19" s="345">
        <v>644.715522277296</v>
      </c>
      <c r="H19" s="345">
        <v>697.4393368402697</v>
      </c>
      <c r="I19" s="345">
        <v>696.0440907461723</v>
      </c>
      <c r="J19" s="345">
        <v>644.5513478706771</v>
      </c>
      <c r="K19" s="345">
        <v>631.6001225149437</v>
      </c>
      <c r="L19" s="71">
        <v>552.8782827439651</v>
      </c>
      <c r="M19" s="205">
        <f t="shared" si="4"/>
        <v>-2.0093395814807846</v>
      </c>
      <c r="N19" s="205">
        <f t="shared" si="4"/>
        <v>-12.463873416857362</v>
      </c>
      <c r="O19" s="205">
        <f>(K19/(J19*100/99.96)-1)*100</f>
        <v>-2.048535845648203</v>
      </c>
      <c r="P19" s="205">
        <f>(L19/(K19*100.18/100)-1)*100.18</f>
        <v>-12.643873416857364</v>
      </c>
      <c r="Q19" s="347">
        <v>1309.6818713428038</v>
      </c>
      <c r="R19" s="347">
        <v>1503.764280194112</v>
      </c>
      <c r="S19" s="346">
        <v>1296.4094279981448</v>
      </c>
      <c r="T19" s="346">
        <v>1455.2716523217707</v>
      </c>
      <c r="U19" s="346">
        <v>1425.4239173000678</v>
      </c>
      <c r="V19" s="346">
        <v>1428.1061056153756</v>
      </c>
      <c r="W19" s="346">
        <v>1507.9075103834552</v>
      </c>
      <c r="X19" s="19">
        <v>1279.5820162693062</v>
      </c>
      <c r="Y19" s="205">
        <f t="shared" si="5"/>
        <v>5.587918464482233</v>
      </c>
      <c r="Z19" s="205">
        <f t="shared" si="5"/>
        <v>-15.141876576772717</v>
      </c>
      <c r="AA19" s="205">
        <f>(W19/(V19*100/99.96)-1)*100</f>
        <v>5.545683297096415</v>
      </c>
      <c r="AB19" s="205">
        <f>(X19/(W19*100.18/100)-1)*100.18</f>
        <v>-15.321876576772718</v>
      </c>
    </row>
    <row r="20" spans="2:28" ht="15" customHeight="1">
      <c r="B20" s="185" t="s">
        <v>2</v>
      </c>
      <c r="C20" s="73">
        <v>336.1095989401421</v>
      </c>
      <c r="D20" s="74">
        <v>379.14778279643207</v>
      </c>
      <c r="E20" s="74">
        <v>461.4088752937004</v>
      </c>
      <c r="F20" s="74">
        <v>418.7893418391163</v>
      </c>
      <c r="G20" s="74">
        <v>520.5135893444475</v>
      </c>
      <c r="H20" s="74">
        <v>481.86231926865656</v>
      </c>
      <c r="I20" s="74">
        <v>472.40213948318984</v>
      </c>
      <c r="J20" s="74">
        <v>464.6117910512036</v>
      </c>
      <c r="K20" s="74">
        <v>424.28219569603226</v>
      </c>
      <c r="L20" s="74">
        <v>368.97530288322133</v>
      </c>
      <c r="M20" s="206">
        <f t="shared" si="4"/>
        <v>-8.68027805836007</v>
      </c>
      <c r="N20" s="206">
        <f t="shared" si="4"/>
        <v>-13.035402704579745</v>
      </c>
      <c r="O20" s="206">
        <f>(K20/(J20*100/99.96)-1)*100</f>
        <v>-8.71680594713673</v>
      </c>
      <c r="P20" s="206">
        <f>(L20/(K20*100.18/100)-1)*100.18</f>
        <v>-13.215402704579756</v>
      </c>
      <c r="Q20" s="75">
        <v>562.4425830856525</v>
      </c>
      <c r="R20" s="75">
        <v>775.81077147016</v>
      </c>
      <c r="S20" s="76">
        <v>638.8270780371312</v>
      </c>
      <c r="T20" s="76">
        <v>616.6406074293868</v>
      </c>
      <c r="U20" s="76">
        <v>573.8213574538458</v>
      </c>
      <c r="V20" s="76">
        <v>580.4148052506995</v>
      </c>
      <c r="W20" s="76">
        <v>849.5356157005319</v>
      </c>
      <c r="X20" s="76">
        <v>1495.03179832963</v>
      </c>
      <c r="Y20" s="206">
        <f t="shared" si="5"/>
        <v>46.36697892873196</v>
      </c>
      <c r="Z20" s="206">
        <f t="shared" si="5"/>
        <v>75.98223908444595</v>
      </c>
      <c r="AA20" s="206">
        <f>(W20/(V20*100/99.96)-1)*100</f>
        <v>46.30843213716047</v>
      </c>
      <c r="AB20" s="206">
        <f>(X20/(W20*100.18/100)-1)*100.18</f>
        <v>75.80223908444592</v>
      </c>
    </row>
    <row r="21" ht="11.25">
      <c r="C21" s="344"/>
    </row>
    <row r="24" spans="10:20" ht="11.25">
      <c r="J24" s="14"/>
      <c r="K24" s="14"/>
      <c r="L24" s="14"/>
      <c r="M24" s="14"/>
      <c r="N24" s="14"/>
      <c r="O24" s="14"/>
      <c r="P24" s="14"/>
      <c r="Q24" s="14"/>
      <c r="R24" s="14"/>
      <c r="S24" s="14"/>
      <c r="T24" s="14"/>
    </row>
    <row r="25" spans="2:15" ht="24.75" customHeight="1">
      <c r="B25" s="14"/>
      <c r="C25" s="14"/>
      <c r="D25" s="14"/>
      <c r="E25" s="14"/>
      <c r="F25" s="14"/>
      <c r="G25" s="14"/>
      <c r="H25" s="14"/>
      <c r="I25" s="14"/>
      <c r="J25" s="4"/>
      <c r="K25" s="4"/>
      <c r="L25" s="4"/>
      <c r="M25" s="4"/>
      <c r="N25" s="4"/>
      <c r="O25" s="4"/>
    </row>
    <row r="26" spans="3:15" ht="11.25">
      <c r="C26" s="4"/>
      <c r="D26" s="4"/>
      <c r="E26" s="4"/>
      <c r="F26" s="4"/>
      <c r="G26" s="4"/>
      <c r="H26" s="4"/>
      <c r="I26" s="4"/>
      <c r="J26" s="7"/>
      <c r="K26" s="7"/>
      <c r="L26" s="7"/>
      <c r="M26" s="7"/>
      <c r="N26" s="7"/>
      <c r="O26" s="7"/>
    </row>
    <row r="27" spans="3:15" ht="11.25">
      <c r="C27" s="7"/>
      <c r="D27" s="7"/>
      <c r="E27" s="7"/>
      <c r="F27" s="7"/>
      <c r="G27" s="7"/>
      <c r="H27" s="7"/>
      <c r="I27" s="7"/>
      <c r="J27" s="221"/>
      <c r="K27" s="221"/>
      <c r="L27" s="221"/>
      <c r="M27" s="58"/>
      <c r="N27" s="58"/>
      <c r="O27" s="58"/>
    </row>
    <row r="28" spans="3:15" ht="11.25">
      <c r="C28" s="29"/>
      <c r="D28" s="29"/>
      <c r="E28" s="58"/>
      <c r="F28" s="58"/>
      <c r="G28" s="221"/>
      <c r="H28" s="221"/>
      <c r="I28" s="221"/>
      <c r="J28" s="4"/>
      <c r="K28" s="4"/>
      <c r="L28" s="4"/>
      <c r="M28" s="4"/>
      <c r="N28" s="4"/>
      <c r="O28" s="4"/>
    </row>
    <row r="29" spans="3:15" ht="11.25">
      <c r="C29" s="4"/>
      <c r="D29" s="4"/>
      <c r="E29" s="4"/>
      <c r="F29" s="4"/>
      <c r="G29" s="4"/>
      <c r="H29" s="4"/>
      <c r="I29" s="4"/>
      <c r="J29" s="41"/>
      <c r="K29" s="41"/>
      <c r="L29" s="41"/>
      <c r="M29" s="41"/>
      <c r="N29" s="41"/>
      <c r="O29" s="41"/>
    </row>
    <row r="30" spans="3:15" ht="11.25">
      <c r="C30" s="4"/>
      <c r="D30" s="4"/>
      <c r="E30" s="41"/>
      <c r="F30" s="41"/>
      <c r="G30" s="41"/>
      <c r="H30" s="41"/>
      <c r="I30" s="41"/>
      <c r="J30" s="80"/>
      <c r="K30" s="80"/>
      <c r="L30" s="80"/>
      <c r="M30" s="80"/>
      <c r="N30" s="80"/>
      <c r="O30" s="80"/>
    </row>
    <row r="31" spans="3:28" ht="11.25">
      <c r="C31" s="26"/>
      <c r="D31" s="26"/>
      <c r="E31" s="80"/>
      <c r="F31" s="80"/>
      <c r="G31" s="80"/>
      <c r="H31" s="80"/>
      <c r="I31" s="80"/>
      <c r="J31" s="4"/>
      <c r="K31" s="4"/>
      <c r="L31" s="4"/>
      <c r="M31" s="4"/>
      <c r="N31" s="4"/>
      <c r="O31" s="4"/>
      <c r="P31" s="4"/>
      <c r="Q31" s="4"/>
      <c r="R31" s="81"/>
      <c r="S31" s="81"/>
      <c r="T31" s="81"/>
      <c r="U31" s="4"/>
      <c r="V31" s="4"/>
      <c r="W31" s="4"/>
      <c r="X31" s="4"/>
      <c r="Y31" s="4"/>
      <c r="Z31" s="4"/>
      <c r="AA31" s="4"/>
      <c r="AB31" s="4"/>
    </row>
    <row r="32" spans="18:20" s="4" customFormat="1" ht="11.25">
      <c r="R32" s="81"/>
      <c r="S32" s="81"/>
      <c r="T32" s="81"/>
    </row>
    <row r="33" spans="18:20" s="4" customFormat="1" ht="11.25">
      <c r="R33" s="81"/>
      <c r="S33" s="81"/>
      <c r="T33" s="81"/>
    </row>
    <row r="34" spans="10:28" s="4" customFormat="1" ht="11.25">
      <c r="J34" s="2"/>
      <c r="K34" s="2"/>
      <c r="L34" s="2"/>
      <c r="M34" s="2"/>
      <c r="N34" s="2"/>
      <c r="O34" s="2"/>
      <c r="P34" s="2"/>
      <c r="Q34" s="2"/>
      <c r="R34" s="44"/>
      <c r="S34" s="44"/>
      <c r="T34" s="44"/>
      <c r="U34" s="2"/>
      <c r="V34" s="2"/>
      <c r="W34" s="2"/>
      <c r="X34" s="2"/>
      <c r="Y34" s="2"/>
      <c r="Z34" s="2"/>
      <c r="AA34" s="2"/>
      <c r="AB34" s="2"/>
    </row>
  </sheetData>
  <sheetProtection/>
  <mergeCells count="9">
    <mergeCell ref="C3:L4"/>
    <mergeCell ref="Q3:X4"/>
    <mergeCell ref="Y4:Z4"/>
    <mergeCell ref="AA4:AB4"/>
    <mergeCell ref="B3:B5"/>
    <mergeCell ref="M3:P3"/>
    <mergeCell ref="Y3:AB3"/>
    <mergeCell ref="M4:N4"/>
    <mergeCell ref="O4:P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B1:BY38"/>
  <sheetViews>
    <sheetView showGridLines="0" zoomScalePageLayoutView="0" workbookViewId="0" topLeftCell="A1">
      <selection activeCell="F39" sqref="F39"/>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48" t="s">
        <v>240</v>
      </c>
      <c r="C1" s="448"/>
      <c r="D1" s="448"/>
      <c r="E1" s="448"/>
      <c r="F1" s="448"/>
      <c r="G1" s="448"/>
    </row>
    <row r="2" ht="15" customHeight="1">
      <c r="B2" s="1"/>
    </row>
    <row r="3" spans="2:7" ht="15" customHeight="1">
      <c r="B3" s="4"/>
      <c r="G3" s="31" t="s">
        <v>81</v>
      </c>
    </row>
    <row r="4" spans="2:7" s="1" customFormat="1" ht="15" customHeight="1">
      <c r="B4" s="325"/>
      <c r="C4" s="208" t="s">
        <v>28</v>
      </c>
      <c r="D4" s="208" t="s">
        <v>50</v>
      </c>
      <c r="E4" s="208" t="s">
        <v>51</v>
      </c>
      <c r="F4" s="208" t="s">
        <v>52</v>
      </c>
      <c r="G4" s="208" t="s">
        <v>53</v>
      </c>
    </row>
    <row r="5" spans="2:9" ht="15" customHeight="1">
      <c r="B5" s="6" t="s">
        <v>75</v>
      </c>
      <c r="C5" s="197">
        <v>35.17106364621476</v>
      </c>
      <c r="D5" s="197">
        <v>33.02365997832752</v>
      </c>
      <c r="E5" s="197">
        <v>13.13707585881048</v>
      </c>
      <c r="F5" s="197">
        <v>11.08572954595644</v>
      </c>
      <c r="G5" s="197">
        <v>7.582470970690798</v>
      </c>
      <c r="I5" s="199"/>
    </row>
    <row r="6" spans="2:9" ht="15" customHeight="1">
      <c r="B6" s="64" t="s">
        <v>19</v>
      </c>
      <c r="C6" s="188">
        <v>35.63839154681538</v>
      </c>
      <c r="D6" s="188">
        <v>35.74300271688003</v>
      </c>
      <c r="E6" s="188">
        <v>9.352690162787022</v>
      </c>
      <c r="F6" s="188">
        <v>9.010859994129733</v>
      </c>
      <c r="G6" s="188">
        <v>10.255055579387836</v>
      </c>
      <c r="I6" s="198"/>
    </row>
    <row r="7" spans="2:7" ht="15" customHeight="1">
      <c r="B7" s="64" t="s">
        <v>32</v>
      </c>
      <c r="C7" s="188">
        <v>34.939178404317495</v>
      </c>
      <c r="D7" s="188">
        <v>51.10893884344976</v>
      </c>
      <c r="E7" s="188">
        <v>8.466489163536437</v>
      </c>
      <c r="F7" s="188">
        <v>4.173943953215735</v>
      </c>
      <c r="G7" s="188">
        <v>1.3114496354805745</v>
      </c>
    </row>
    <row r="8" spans="2:7" ht="15" customHeight="1">
      <c r="B8" s="64" t="s">
        <v>48</v>
      </c>
      <c r="C8" s="188">
        <v>19.387570047695906</v>
      </c>
      <c r="D8" s="188">
        <v>25.512776337026892</v>
      </c>
      <c r="E8" s="188">
        <v>19.018818423072968</v>
      </c>
      <c r="F8" s="188">
        <v>21.226643211645296</v>
      </c>
      <c r="G8" s="188">
        <v>14.854191980558932</v>
      </c>
    </row>
    <row r="9" spans="2:7" ht="15" customHeight="1">
      <c r="B9" s="64" t="s">
        <v>108</v>
      </c>
      <c r="C9" s="188">
        <v>14.979509450119274</v>
      </c>
      <c r="D9" s="188">
        <v>68.440104760369</v>
      </c>
      <c r="E9" s="188">
        <v>7.000706187200774</v>
      </c>
      <c r="F9" s="188">
        <v>6.9328677316933485</v>
      </c>
      <c r="G9" s="188">
        <v>2.646811870617608</v>
      </c>
    </row>
    <row r="10" spans="2:7" ht="15" customHeight="1">
      <c r="B10" s="64" t="s">
        <v>6</v>
      </c>
      <c r="C10" s="188">
        <v>30.425509066415458</v>
      </c>
      <c r="D10" s="188">
        <v>27.04043458028377</v>
      </c>
      <c r="E10" s="188">
        <v>17.345756564846106</v>
      </c>
      <c r="F10" s="188">
        <v>14.451086581670204</v>
      </c>
      <c r="G10" s="188">
        <v>10.737213206784467</v>
      </c>
    </row>
    <row r="11" spans="2:7" ht="14.25" customHeight="1">
      <c r="B11" s="11" t="s">
        <v>83</v>
      </c>
      <c r="C11" s="188">
        <v>45.18518287526811</v>
      </c>
      <c r="D11" s="188">
        <v>32.1690831575342</v>
      </c>
      <c r="E11" s="188">
        <v>11.199430790235912</v>
      </c>
      <c r="F11" s="188">
        <v>7.750493614840617</v>
      </c>
      <c r="G11" s="188">
        <v>3.695809562121148</v>
      </c>
    </row>
    <row r="13" spans="2:5" ht="11.25">
      <c r="B13" s="18"/>
      <c r="C13" s="57"/>
      <c r="D13" s="57"/>
      <c r="E13" s="4"/>
    </row>
    <row r="14" spans="2:5" ht="11.25">
      <c r="B14" s="4"/>
      <c r="C14" s="57"/>
      <c r="D14" s="57"/>
      <c r="E14" s="4"/>
    </row>
    <row r="15" spans="2:5" ht="11.25">
      <c r="B15" s="67"/>
      <c r="C15" s="57"/>
      <c r="D15" s="57"/>
      <c r="E15" s="4"/>
    </row>
    <row r="16" spans="2:5" ht="11.25">
      <c r="B16" s="33"/>
      <c r="C16" s="57"/>
      <c r="D16" s="4"/>
      <c r="E16" s="4"/>
    </row>
    <row r="17" spans="2:5" ht="11.25" customHeight="1">
      <c r="B17" s="4"/>
      <c r="C17" s="57"/>
      <c r="D17" s="4"/>
      <c r="E17" s="4"/>
    </row>
    <row r="20" ht="11.25">
      <c r="F20" s="68"/>
    </row>
    <row r="21" ht="11.25">
      <c r="F21" s="68"/>
    </row>
    <row r="22" ht="11.25">
      <c r="F22" s="68"/>
    </row>
    <row r="23" ht="11.25">
      <c r="F23" s="68"/>
    </row>
    <row r="24" spans="7:15" ht="11.25">
      <c r="G24" s="3"/>
      <c r="O24" s="3"/>
    </row>
    <row r="25" spans="3:5" ht="11.25">
      <c r="C25" s="4"/>
      <c r="D25" s="4"/>
      <c r="E25" s="4"/>
    </row>
    <row r="27" spans="2:57" ht="11.25">
      <c r="B27" s="14"/>
      <c r="H27" s="14"/>
      <c r="I27" s="14"/>
      <c r="J27" s="39"/>
      <c r="K27" s="4"/>
      <c r="L27" s="4"/>
      <c r="M27" s="26"/>
      <c r="N27" s="39"/>
      <c r="O27" s="39"/>
      <c r="P27" s="39"/>
      <c r="Q27" s="39"/>
      <c r="R27" s="39"/>
      <c r="S27" s="39"/>
      <c r="T27" s="40"/>
      <c r="U27" s="41"/>
      <c r="V27" s="41"/>
      <c r="W27" s="26"/>
      <c r="X27" s="39"/>
      <c r="Y27" s="39"/>
      <c r="Z27" s="39"/>
      <c r="AA27" s="39"/>
      <c r="AB27" s="39"/>
      <c r="AC27" s="39"/>
      <c r="AD27" s="40"/>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8:57" ht="11.25">
      <c r="H28" s="39"/>
      <c r="I28" s="39"/>
      <c r="J28" s="39"/>
      <c r="K28" s="4"/>
      <c r="L28" s="4"/>
      <c r="M28" s="26"/>
      <c r="N28" s="39"/>
      <c r="O28" s="39"/>
      <c r="P28" s="39"/>
      <c r="Q28" s="39"/>
      <c r="R28" s="39"/>
      <c r="S28" s="39"/>
      <c r="T28" s="40"/>
      <c r="U28" s="41"/>
      <c r="V28" s="41"/>
      <c r="W28" s="26"/>
      <c r="X28" s="39"/>
      <c r="Y28" s="39"/>
      <c r="Z28" s="39"/>
      <c r="AA28" s="39"/>
      <c r="AB28" s="39"/>
      <c r="AC28" s="39"/>
      <c r="AD28" s="40"/>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11.25">
      <c r="B29" s="32"/>
      <c r="H29" s="39"/>
      <c r="I29" s="39"/>
      <c r="J29" s="39"/>
      <c r="K29" s="4"/>
      <c r="L29" s="4"/>
      <c r="M29" s="26"/>
      <c r="N29" s="39"/>
      <c r="O29" s="39"/>
      <c r="P29" s="39"/>
      <c r="Q29" s="39"/>
      <c r="R29" s="39"/>
      <c r="S29" s="39"/>
      <c r="T29" s="40"/>
      <c r="U29" s="41"/>
      <c r="V29" s="41"/>
      <c r="W29" s="26"/>
      <c r="X29" s="39"/>
      <c r="Y29" s="39"/>
      <c r="Z29" s="39"/>
      <c r="AA29" s="39"/>
      <c r="AB29" s="39"/>
      <c r="AC29" s="39"/>
      <c r="AD29" s="40"/>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77" ht="11.25">
      <c r="B30" s="4"/>
      <c r="H30" s="39"/>
      <c r="I30" s="39"/>
      <c r="J30" s="42"/>
      <c r="K30" s="4"/>
      <c r="L30" s="4"/>
      <c r="M30" s="26"/>
      <c r="N30" s="42"/>
      <c r="O30" s="42"/>
      <c r="P30" s="42"/>
      <c r="Q30" s="42"/>
      <c r="R30" s="42"/>
      <c r="S30" s="42"/>
      <c r="T30" s="42"/>
      <c r="U30" s="4"/>
      <c r="V30" s="4"/>
      <c r="W30" s="26"/>
      <c r="X30" s="42"/>
      <c r="Y30" s="42"/>
      <c r="Z30" s="42"/>
      <c r="AA30" s="42"/>
      <c r="AB30" s="42"/>
      <c r="AC30" s="42"/>
      <c r="AD30" s="42"/>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8:77" ht="11.25">
      <c r="H31" s="42"/>
      <c r="I31" s="42"/>
      <c r="J31" s="39"/>
      <c r="K31" s="4"/>
      <c r="L31" s="4"/>
      <c r="M31" s="26"/>
      <c r="N31" s="15"/>
      <c r="O31" s="15"/>
      <c r="P31" s="15"/>
      <c r="Q31" s="15"/>
      <c r="R31" s="15"/>
      <c r="S31" s="39"/>
      <c r="T31" s="39"/>
      <c r="U31" s="4"/>
      <c r="V31" s="4"/>
      <c r="W31" s="26"/>
      <c r="X31" s="15"/>
      <c r="Y31" s="15"/>
      <c r="Z31" s="15"/>
      <c r="AA31" s="15"/>
      <c r="AB31" s="15"/>
      <c r="AC31" s="39"/>
      <c r="AD31" s="39"/>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8:77" ht="11.25">
      <c r="H32" s="34"/>
      <c r="I32" s="39"/>
      <c r="J32" s="39"/>
      <c r="K32" s="4"/>
      <c r="L32" s="4"/>
      <c r="M32" s="26"/>
      <c r="N32" s="43"/>
      <c r="O32" s="43"/>
      <c r="P32" s="43"/>
      <c r="Q32" s="43"/>
      <c r="R32" s="43"/>
      <c r="S32" s="43"/>
      <c r="T32" s="39"/>
      <c r="U32" s="4"/>
      <c r="V32" s="4"/>
      <c r="W32" s="26"/>
      <c r="X32" s="43"/>
      <c r="Y32" s="43"/>
      <c r="Z32" s="43"/>
      <c r="AA32" s="43"/>
      <c r="AB32" s="43"/>
      <c r="AC32" s="43"/>
      <c r="AD32" s="39"/>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8:77" ht="11.25">
      <c r="H33" s="34"/>
      <c r="I33" s="43"/>
      <c r="J33" s="43"/>
      <c r="K33" s="4"/>
      <c r="L33" s="4"/>
      <c r="M33" s="26"/>
      <c r="N33" s="43"/>
      <c r="O33" s="43"/>
      <c r="P33" s="43"/>
      <c r="Q33" s="43"/>
      <c r="R33" s="43"/>
      <c r="S33" s="43"/>
      <c r="T33" s="43"/>
      <c r="U33" s="4"/>
      <c r="V33" s="4"/>
      <c r="W33" s="26"/>
      <c r="X33" s="43"/>
      <c r="Y33" s="43"/>
      <c r="Z33" s="43"/>
      <c r="AA33" s="43"/>
      <c r="AB33" s="43"/>
      <c r="AC33" s="43"/>
      <c r="AD33" s="43"/>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row>
    <row r="34" spans="8:77" ht="11.25">
      <c r="H34" s="34"/>
      <c r="I34" s="43"/>
      <c r="J34" s="39"/>
      <c r="K34" s="4"/>
      <c r="L34" s="4"/>
      <c r="M34" s="26"/>
      <c r="N34" s="43"/>
      <c r="O34" s="43"/>
      <c r="P34" s="43"/>
      <c r="Q34" s="43"/>
      <c r="R34" s="43"/>
      <c r="S34" s="43"/>
      <c r="T34" s="39"/>
      <c r="U34" s="4"/>
      <c r="V34" s="4"/>
      <c r="W34" s="26"/>
      <c r="X34" s="43"/>
      <c r="Y34" s="43"/>
      <c r="Z34" s="43"/>
      <c r="AA34" s="43"/>
      <c r="AB34" s="43"/>
      <c r="AC34" s="43"/>
      <c r="AD34" s="39"/>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8:77" ht="11.25">
      <c r="H35" s="34"/>
      <c r="I35" s="43"/>
      <c r="J35" s="4"/>
      <c r="K35" s="4"/>
      <c r="L35" s="4"/>
      <c r="M35" s="26"/>
      <c r="N35" s="43"/>
      <c r="O35" s="43"/>
      <c r="P35" s="43"/>
      <c r="Q35" s="43"/>
      <c r="R35" s="43"/>
      <c r="S35" s="43"/>
      <c r="T35" s="4"/>
      <c r="U35" s="4"/>
      <c r="V35" s="4"/>
      <c r="W35" s="26"/>
      <c r="X35" s="43"/>
      <c r="Y35" s="43"/>
      <c r="Z35" s="43"/>
      <c r="AA35" s="43"/>
      <c r="AB35" s="43"/>
      <c r="AC35" s="43"/>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8:77" ht="11.25">
      <c r="H36" s="34"/>
      <c r="I36" s="43"/>
      <c r="J36" s="4"/>
      <c r="K36" s="4"/>
      <c r="L36" s="4"/>
      <c r="M36" s="26"/>
      <c r="N36" s="43"/>
      <c r="O36" s="43"/>
      <c r="P36" s="43"/>
      <c r="Q36" s="43"/>
      <c r="R36" s="43"/>
      <c r="S36" s="43"/>
      <c r="T36" s="4"/>
      <c r="U36" s="4"/>
      <c r="V36" s="4"/>
      <c r="W36" s="26"/>
      <c r="X36" s="43"/>
      <c r="Y36" s="43"/>
      <c r="Z36" s="43"/>
      <c r="AA36" s="43"/>
      <c r="AB36" s="43"/>
      <c r="AC36" s="43"/>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9:77" ht="11.25">
      <c r="I37" s="43"/>
      <c r="J37" s="4"/>
      <c r="K37" s="4"/>
      <c r="L37" s="4"/>
      <c r="M37" s="26"/>
      <c r="N37" s="43"/>
      <c r="O37" s="43"/>
      <c r="P37" s="43"/>
      <c r="Q37" s="43"/>
      <c r="R37" s="43"/>
      <c r="S37" s="43"/>
      <c r="T37" s="4"/>
      <c r="U37" s="4"/>
      <c r="V37" s="4"/>
      <c r="W37" s="26"/>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row>
    <row r="38" spans="3:9" ht="11.25">
      <c r="C38" s="4"/>
      <c r="D38" s="16"/>
      <c r="E38" s="4"/>
      <c r="F38" s="4"/>
      <c r="G38" s="4"/>
      <c r="H38" s="4"/>
      <c r="I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TREGUIER, Julie (DREES/OS/RETR)</cp:lastModifiedBy>
  <cp:lastPrinted>2012-11-27T13:32:54Z</cp:lastPrinted>
  <dcterms:created xsi:type="dcterms:W3CDTF">2009-10-19T15:35:04Z</dcterms:created>
  <dcterms:modified xsi:type="dcterms:W3CDTF">2018-01-11T10:36:54Z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