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20" windowHeight="6225" activeTab="0"/>
  </bookViews>
  <sheets>
    <sheet name="MUNICIPALES" sheetId="1" r:id="rId1"/>
    <sheet name="calcul sièges" sheetId="2" r:id="rId2"/>
    <sheet name="ELUS" sheetId="3" r:id="rId3"/>
  </sheets>
  <definedNames>
    <definedName name="_xlnm.Print_Area" localSheetId="0">'MUNICIPALES'!$A$1:$I$30</definedName>
  </definedNames>
  <calcPr fullCalcOnLoad="1"/>
</workbook>
</file>

<file path=xl/sharedStrings.xml><?xml version="1.0" encoding="utf-8"?>
<sst xmlns="http://schemas.openxmlformats.org/spreadsheetml/2006/main" count="116" uniqueCount="96">
  <si>
    <t>ELECTIONS MUNICIPALES</t>
  </si>
  <si>
    <t>BUREAUX</t>
  </si>
  <si>
    <t>INSCRITS</t>
  </si>
  <si>
    <t>VOTANTS</t>
  </si>
  <si>
    <t>NULS</t>
  </si>
  <si>
    <t>SUFFRAGES
EXPRIMES</t>
  </si>
  <si>
    <t>N°1</t>
  </si>
  <si>
    <t>N°2</t>
  </si>
  <si>
    <t>N°3</t>
  </si>
  <si>
    <t>N°4</t>
  </si>
  <si>
    <t>N°5</t>
  </si>
  <si>
    <t>N°6</t>
  </si>
  <si>
    <t>N°7</t>
  </si>
  <si>
    <t>N°8</t>
  </si>
  <si>
    <t>Total Canton Est</t>
  </si>
  <si>
    <t>N°9</t>
  </si>
  <si>
    <t>N°10</t>
  </si>
  <si>
    <t>N°11</t>
  </si>
  <si>
    <t>N°12</t>
  </si>
  <si>
    <t>N°13</t>
  </si>
  <si>
    <t>N°14</t>
  </si>
  <si>
    <t>N°15</t>
  </si>
  <si>
    <t>Total Canton Ouest</t>
  </si>
  <si>
    <t>TOTAL GENERAL :</t>
  </si>
  <si>
    <t>Pourcentage :</t>
  </si>
  <si>
    <t>Taux participation :</t>
  </si>
  <si>
    <t>Christian TEYSSEDRE</t>
  </si>
  <si>
    <t>Monique HERMENT</t>
  </si>
  <si>
    <t>Maurice BARTHELEMY</t>
  </si>
  <si>
    <t>Régine TAUSSAT</t>
  </si>
  <si>
    <t>Anne-Christine HER</t>
  </si>
  <si>
    <t>Daniel ROZOY</t>
  </si>
  <si>
    <t>Jean DELPUECH</t>
  </si>
  <si>
    <t>Bruno BERARDI</t>
  </si>
  <si>
    <t>Gilbert GLADIN</t>
  </si>
  <si>
    <t>Ludovic MOULY</t>
  </si>
  <si>
    <t>Liste 1</t>
  </si>
  <si>
    <t>Liste 2</t>
  </si>
  <si>
    <t>TOUR DE L'ELECTION</t>
  </si>
  <si>
    <t>Sièges à pourvoir</t>
  </si>
  <si>
    <t xml:space="preserve">Suffrages </t>
  </si>
  <si>
    <t>Pourcentage</t>
  </si>
  <si>
    <t>Nombre de sièges majoritaire</t>
  </si>
  <si>
    <t>Quotient électoral/suffrages utiles</t>
  </si>
  <si>
    <t>Nombre de sièges à la proportionnelle</t>
  </si>
  <si>
    <t>Sièges restant à pourvoir à la plus forte moyenne</t>
  </si>
  <si>
    <t>Moyennes 1</t>
  </si>
  <si>
    <t>Siège 1 à la plus forte moyenne</t>
  </si>
  <si>
    <t>Moyennes 2</t>
  </si>
  <si>
    <t>Siège 2 à la plus forte moyenne</t>
  </si>
  <si>
    <t>Total sièges</t>
  </si>
  <si>
    <t>Liste 3</t>
  </si>
  <si>
    <t>Scrutin du 9 mars 2008</t>
  </si>
  <si>
    <t>Liste 4</t>
  </si>
  <si>
    <t>LISTE RODEZ ATOUT CŒUR</t>
  </si>
  <si>
    <t>RODEZ AVANT TOUT</t>
  </si>
  <si>
    <t>FRÉDÉRIC SOULIÉ LA NOUVELLE GÉNÉRATION AVEC MARC CENSI</t>
  </si>
  <si>
    <t>Ensemble Réussir Rodez Liste Christian TEYSSEDRE</t>
  </si>
  <si>
    <t>Total Canton NORD</t>
  </si>
  <si>
    <t>N° 16</t>
  </si>
  <si>
    <t>N° 17</t>
  </si>
  <si>
    <t>Bernard SAULES</t>
  </si>
  <si>
    <t>Liste conduite par
Mme Régine TAUSSAT</t>
  </si>
  <si>
    <t>Liste conduite par
M. Jean-Louis CHAUZY</t>
  </si>
  <si>
    <t>Liste conduite par
M. Frédéric SOULIÉ</t>
  </si>
  <si>
    <t>Liste conduite par
M. Christian TEYSSEDRE</t>
  </si>
  <si>
    <t>Jean-Louis CHAUZY</t>
  </si>
  <si>
    <t>Maïté LAUR</t>
  </si>
  <si>
    <t>Jean-Philippe MURAT</t>
  </si>
  <si>
    <t>Frédéric SOULIE</t>
  </si>
  <si>
    <t>Hélène BOULET</t>
  </si>
  <si>
    <t>Marie-Claude CARLIN née BAYROUNAT</t>
  </si>
  <si>
    <t>Stéphane MAZARS</t>
  </si>
  <si>
    <t>Nicole LAROMIGUIERE</t>
  </si>
  <si>
    <t>Sabrina MAUREL</t>
  </si>
  <si>
    <t>Jacqueline SANTINI</t>
  </si>
  <si>
    <t>Muriel COMBETTES</t>
  </si>
  <si>
    <t>Claudine BONHOMME</t>
  </si>
  <si>
    <t>Jean-Michel COSSON</t>
  </si>
  <si>
    <t>Chantal COMBELLES</t>
  </si>
  <si>
    <t>Serge BORIES</t>
  </si>
  <si>
    <t>Joëlle GAUTHIER</t>
  </si>
  <si>
    <t>Guilhem SERIEYS</t>
  </si>
  <si>
    <t>Andréa GOUMONT</t>
  </si>
  <si>
    <t>Jean-Albert BESSIERE</t>
  </si>
  <si>
    <t>Sarah VIDAL</t>
  </si>
  <si>
    <t>Michel BOUCHET</t>
  </si>
  <si>
    <t>Martine BEZOMBES</t>
  </si>
  <si>
    <t>Guy ROUQUAYROL</t>
  </si>
  <si>
    <t>Marisol GARCIA VICENTE</t>
  </si>
  <si>
    <t>Liste n° 1</t>
  </si>
  <si>
    <t>Liste n° 2</t>
  </si>
  <si>
    <t>Liste n° 3</t>
  </si>
  <si>
    <t>Liste n° 4</t>
  </si>
  <si>
    <t>Nombre provisoire de sièges attribués :</t>
  </si>
  <si>
    <t>Nombre sièges restant à attribuer :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</si>
</sst>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  <numFmt numFmtId="183" formatCode="0.0%"/>
    <numFmt numFmtId="184" formatCode="0.00_ ;[Red]\-0.00\ "/>
    <numFmt numFmtId="185" formatCode="0_ ;[Red]\-0\ "/>
  </numFmts>
  <fonts count="2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4"/>
      <name val="Book Antiqua"/>
      <family val="1"/>
    </font>
    <font>
      <sz val="10"/>
      <name val="Arial"/>
      <family val="0"/>
    </font>
    <font>
      <sz val="10"/>
      <name val="Trebuchet MS"/>
      <family val="2"/>
    </font>
    <font>
      <sz val="10"/>
      <color indexed="9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u val="single"/>
      <sz val="18"/>
      <name val="Trebuchet MS"/>
      <family val="2"/>
    </font>
    <font>
      <sz val="18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4"/>
      <name val="Trebuchet MS"/>
      <family val="2"/>
    </font>
    <font>
      <b/>
      <sz val="20"/>
      <name val="Trebuchet MS"/>
      <family val="2"/>
    </font>
    <font>
      <sz val="12"/>
      <name val="Trebuchet MS"/>
      <family val="2"/>
    </font>
    <font>
      <b/>
      <i/>
      <sz val="12"/>
      <name val="Trebuchet MS"/>
      <family val="2"/>
    </font>
    <font>
      <b/>
      <i/>
      <sz val="14"/>
      <name val="Trebuchet MS"/>
      <family val="2"/>
    </font>
    <font>
      <b/>
      <i/>
      <sz val="16"/>
      <name val="Trebuchet MS"/>
      <family val="2"/>
    </font>
    <font>
      <sz val="12"/>
      <color indexed="9"/>
      <name val="Trebuchet MS"/>
      <family val="2"/>
    </font>
    <font>
      <b/>
      <u val="single"/>
      <sz val="24"/>
      <name val="Trebuchet MS"/>
      <family val="2"/>
    </font>
    <font>
      <sz val="24"/>
      <name val="Trebuchet MS"/>
      <family val="2"/>
    </font>
    <font>
      <sz val="20"/>
      <name val="Trebuchet MS"/>
      <family val="2"/>
    </font>
    <font>
      <sz val="16"/>
      <name val="Trebuchet MS"/>
      <family val="2"/>
    </font>
    <font>
      <b/>
      <sz val="24"/>
      <name val="Trebuchet MS"/>
      <family val="2"/>
    </font>
    <font>
      <b/>
      <sz val="18"/>
      <name val="Trebuchet MS"/>
      <family val="2"/>
    </font>
  </fonts>
  <fills count="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gray0625">
        <bgColor indexed="9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5" fillId="0" borderId="0" applyFill="0" applyBorder="0" applyAlignment="0" applyProtection="0"/>
    <xf numFmtId="175" fontId="0" fillId="0" borderId="0" applyFont="0" applyFill="0" applyBorder="0" applyAlignment="0" applyProtection="0"/>
    <xf numFmtId="42" fontId="5" fillId="0" borderId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19" applyFont="1">
      <alignment/>
      <protection/>
    </xf>
    <xf numFmtId="0" fontId="7" fillId="2" borderId="1" xfId="19" applyFont="1" applyFill="1" applyBorder="1" applyAlignment="1">
      <alignment horizontal="center"/>
      <protection/>
    </xf>
    <xf numFmtId="0" fontId="9" fillId="3" borderId="0" xfId="19" applyFont="1" applyFill="1" applyAlignment="1">
      <alignment horizontal="right"/>
      <protection/>
    </xf>
    <xf numFmtId="0" fontId="6" fillId="3" borderId="0" xfId="19" applyFont="1" applyFill="1">
      <alignment/>
      <protection/>
    </xf>
    <xf numFmtId="0" fontId="7" fillId="3" borderId="2" xfId="19" applyFont="1" applyFill="1" applyBorder="1">
      <alignment/>
      <protection/>
    </xf>
    <xf numFmtId="0" fontId="9" fillId="0" borderId="3" xfId="19" applyFont="1" applyBorder="1" applyAlignment="1">
      <alignment horizontal="center"/>
      <protection/>
    </xf>
    <xf numFmtId="0" fontId="6" fillId="4" borderId="1" xfId="19" applyFont="1" applyFill="1" applyBorder="1" applyAlignment="1">
      <alignment horizontal="right"/>
      <protection/>
    </xf>
    <xf numFmtId="0" fontId="6" fillId="4" borderId="4" xfId="19" applyFont="1" applyFill="1" applyBorder="1" applyAlignment="1">
      <alignment horizontal="center"/>
      <protection/>
    </xf>
    <xf numFmtId="0" fontId="7" fillId="4" borderId="2" xfId="19" applyFont="1" applyFill="1" applyBorder="1">
      <alignment/>
      <protection/>
    </xf>
    <xf numFmtId="0" fontId="9" fillId="0" borderId="4" xfId="19" applyFont="1" applyBorder="1" applyAlignment="1">
      <alignment horizontal="center"/>
      <protection/>
    </xf>
    <xf numFmtId="0" fontId="6" fillId="4" borderId="0" xfId="19" applyFont="1" applyFill="1" applyAlignment="1">
      <alignment horizontal="right"/>
      <protection/>
    </xf>
    <xf numFmtId="0" fontId="6" fillId="3" borderId="2" xfId="19" applyFont="1" applyFill="1" applyBorder="1">
      <alignment/>
      <protection/>
    </xf>
    <xf numFmtId="10" fontId="6" fillId="3" borderId="2" xfId="19" applyNumberFormat="1" applyFont="1" applyFill="1" applyBorder="1">
      <alignment/>
      <protection/>
    </xf>
    <xf numFmtId="0" fontId="9" fillId="3" borderId="0" xfId="19" applyFont="1" applyFill="1">
      <alignment/>
      <protection/>
    </xf>
    <xf numFmtId="1" fontId="6" fillId="3" borderId="2" xfId="19" applyNumberFormat="1" applyFont="1" applyFill="1" applyBorder="1">
      <alignment/>
      <protection/>
    </xf>
    <xf numFmtId="1" fontId="9" fillId="3" borderId="2" xfId="19" applyNumberFormat="1" applyFont="1" applyFill="1" applyBorder="1">
      <alignment/>
      <protection/>
    </xf>
    <xf numFmtId="0" fontId="6" fillId="4" borderId="0" xfId="19" applyFont="1" applyFill="1">
      <alignment/>
      <protection/>
    </xf>
    <xf numFmtId="1" fontId="6" fillId="4" borderId="2" xfId="19" applyNumberFormat="1" applyFont="1" applyFill="1" applyBorder="1">
      <alignment/>
      <protection/>
    </xf>
    <xf numFmtId="1" fontId="9" fillId="3" borderId="3" xfId="19" applyNumberFormat="1" applyFont="1" applyFill="1" applyBorder="1">
      <alignment/>
      <protection/>
    </xf>
    <xf numFmtId="2" fontId="6" fillId="3" borderId="2" xfId="19" applyNumberFormat="1" applyFont="1" applyFill="1" applyBorder="1">
      <alignment/>
      <protection/>
    </xf>
    <xf numFmtId="0" fontId="9" fillId="5" borderId="0" xfId="19" applyFont="1" applyFill="1">
      <alignment/>
      <protection/>
    </xf>
    <xf numFmtId="0" fontId="6" fillId="5" borderId="0" xfId="19" applyFont="1" applyFill="1">
      <alignment/>
      <protection/>
    </xf>
    <xf numFmtId="0" fontId="9" fillId="5" borderId="3" xfId="19" applyFont="1" applyFill="1" applyBorder="1">
      <alignment/>
      <protection/>
    </xf>
    <xf numFmtId="0" fontId="9" fillId="3" borderId="3" xfId="19" applyFont="1" applyFill="1" applyBorder="1">
      <alignment/>
      <protection/>
    </xf>
    <xf numFmtId="3" fontId="6" fillId="0" borderId="3" xfId="19" applyNumberFormat="1" applyFont="1" applyBorder="1">
      <alignment/>
      <protection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10" fillId="0" borderId="0" xfId="0" applyFont="1" applyAlignment="1">
      <alignment horizontal="centerContinuous"/>
    </xf>
    <xf numFmtId="15" fontId="12" fillId="0" borderId="0" xfId="0" applyNumberFormat="1" applyFont="1" applyAlignment="1">
      <alignment horizontal="centerContinuous"/>
    </xf>
    <xf numFmtId="0" fontId="15" fillId="0" borderId="5" xfId="0" applyFont="1" applyBorder="1" applyAlignment="1" applyProtection="1">
      <alignment vertical="center" wrapText="1"/>
      <protection/>
    </xf>
    <xf numFmtId="0" fontId="15" fillId="0" borderId="5" xfId="0" applyFont="1" applyBorder="1" applyAlignment="1">
      <alignment vertical="center" wrapText="1"/>
    </xf>
    <xf numFmtId="0" fontId="16" fillId="0" borderId="6" xfId="0" applyFont="1" applyBorder="1" applyAlignment="1" applyProtection="1">
      <alignment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3" fontId="8" fillId="6" borderId="6" xfId="0" applyNumberFormat="1" applyFont="1" applyFill="1" applyBorder="1" applyAlignment="1" applyProtection="1">
      <alignment horizontal="right"/>
      <protection/>
    </xf>
    <xf numFmtId="3" fontId="8" fillId="6" borderId="6" xfId="0" applyNumberFormat="1" applyFont="1" applyFill="1" applyBorder="1" applyAlignment="1" applyProtection="1">
      <alignment horizontal="center"/>
      <protection/>
    </xf>
    <xf numFmtId="3" fontId="16" fillId="0" borderId="6" xfId="0" applyNumberFormat="1" applyFont="1" applyBorder="1" applyAlignment="1" applyProtection="1">
      <alignment/>
      <protection locked="0"/>
    </xf>
    <xf numFmtId="3" fontId="16" fillId="0" borderId="6" xfId="0" applyNumberFormat="1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 vertical="center" wrapText="1"/>
      <protection hidden="1"/>
    </xf>
    <xf numFmtId="0" fontId="8" fillId="7" borderId="6" xfId="0" applyFont="1" applyFill="1" applyBorder="1" applyAlignment="1" applyProtection="1">
      <alignment horizontal="center" vertical="center" wrapText="1"/>
      <protection hidden="1"/>
    </xf>
    <xf numFmtId="3" fontId="8" fillId="7" borderId="6" xfId="0" applyNumberFormat="1" applyFont="1" applyFill="1" applyBorder="1" applyAlignment="1" applyProtection="1">
      <alignment/>
      <protection hidden="1"/>
    </xf>
    <xf numFmtId="3" fontId="8" fillId="7" borderId="6" xfId="0" applyNumberFormat="1" applyFont="1" applyFill="1" applyBorder="1" applyAlignment="1">
      <alignment/>
    </xf>
    <xf numFmtId="3" fontId="8" fillId="7" borderId="6" xfId="0" applyNumberFormat="1" applyFont="1" applyFill="1" applyBorder="1" applyAlignment="1" applyProtection="1">
      <alignment/>
      <protection/>
    </xf>
    <xf numFmtId="3" fontId="8" fillId="7" borderId="6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3" fontId="17" fillId="1" borderId="6" xfId="0" applyNumberFormat="1" applyFont="1" applyFill="1" applyBorder="1" applyAlignment="1" applyProtection="1">
      <alignment/>
      <protection hidden="1" locked="0"/>
    </xf>
    <xf numFmtId="0" fontId="19" fillId="8" borderId="0" xfId="0" applyFont="1" applyFill="1" applyBorder="1" applyAlignment="1" applyProtection="1">
      <alignment horizontal="center" wrapText="1"/>
      <protection hidden="1"/>
    </xf>
    <xf numFmtId="3" fontId="20" fillId="8" borderId="0" xfId="0" applyNumberFormat="1" applyFont="1" applyFill="1" applyBorder="1" applyAlignment="1" applyProtection="1">
      <alignment/>
      <protection hidden="1"/>
    </xf>
    <xf numFmtId="3" fontId="20" fillId="8" borderId="0" xfId="0" applyNumberFormat="1" applyFont="1" applyFill="1" applyBorder="1" applyAlignment="1">
      <alignment/>
    </xf>
    <xf numFmtId="10" fontId="21" fillId="8" borderId="6" xfId="20" applyNumberFormat="1" applyFont="1" applyFill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19" applyFont="1" applyAlignment="1">
      <alignment horizontal="center" vertical="top"/>
      <protection/>
    </xf>
    <xf numFmtId="0" fontId="13" fillId="0" borderId="7" xfId="0" applyFont="1" applyBorder="1" applyAlignment="1">
      <alignment horizontal="center" vertical="top" wrapText="1"/>
    </xf>
    <xf numFmtId="0" fontId="22" fillId="2" borderId="1" xfId="19" applyFont="1" applyFill="1" applyBorder="1" applyAlignment="1">
      <alignment horizontal="center" vertical="top"/>
      <protection/>
    </xf>
    <xf numFmtId="0" fontId="6" fillId="0" borderId="0" xfId="0" applyFont="1" applyAlignment="1">
      <alignment horizontal="center" vertical="center"/>
    </xf>
    <xf numFmtId="3" fontId="20" fillId="8" borderId="0" xfId="0" applyNumberFormat="1" applyFont="1" applyFill="1" applyBorder="1" applyAlignment="1" applyProtection="1">
      <alignment horizontal="right"/>
      <protection/>
    </xf>
    <xf numFmtId="0" fontId="6" fillId="0" borderId="5" xfId="0" applyFont="1" applyBorder="1" applyAlignment="1">
      <alignment horizontal="center" vertical="top" wrapText="1"/>
    </xf>
    <xf numFmtId="0" fontId="12" fillId="0" borderId="7" xfId="0" applyFont="1" applyBorder="1" applyAlignment="1" applyProtection="1">
      <alignment horizontal="center" vertical="center" wrapText="1"/>
      <protection/>
    </xf>
    <xf numFmtId="0" fontId="12" fillId="0" borderId="7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6" xfId="0" applyFont="1" applyBorder="1" applyAlignment="1" applyProtection="1">
      <alignment horizontal="center" vertical="center" wrapText="1"/>
      <protection/>
    </xf>
    <xf numFmtId="0" fontId="8" fillId="0" borderId="6" xfId="0" applyFont="1" applyBorder="1" applyAlignment="1" applyProtection="1">
      <alignment horizontal="center" vertical="center" wrapText="1"/>
      <protection hidden="1"/>
    </xf>
    <xf numFmtId="0" fontId="8" fillId="6" borderId="6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/>
    </xf>
    <xf numFmtId="0" fontId="17" fillId="1" borderId="6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right"/>
      <protection/>
    </xf>
    <xf numFmtId="2" fontId="16" fillId="0" borderId="0" xfId="0" applyNumberFormat="1" applyFont="1" applyAlignment="1">
      <alignment/>
    </xf>
    <xf numFmtId="3" fontId="11" fillId="0" borderId="6" xfId="0" applyNumberFormat="1" applyFont="1" applyBorder="1" applyAlignment="1" applyProtection="1">
      <alignment horizontal="right"/>
      <protection hidden="1"/>
    </xf>
    <xf numFmtId="0" fontId="11" fillId="0" borderId="6" xfId="0" applyFont="1" applyBorder="1" applyAlignment="1" applyProtection="1">
      <alignment/>
      <protection/>
    </xf>
    <xf numFmtId="3" fontId="11" fillId="0" borderId="6" xfId="0" applyNumberFormat="1" applyFont="1" applyBorder="1" applyAlignment="1" applyProtection="1">
      <alignment/>
      <protection/>
    </xf>
    <xf numFmtId="3" fontId="11" fillId="0" borderId="6" xfId="0" applyNumberFormat="1" applyFont="1" applyBorder="1" applyAlignment="1" applyProtection="1">
      <alignment/>
      <protection hidden="1"/>
    </xf>
    <xf numFmtId="3" fontId="27" fillId="1" borderId="6" xfId="0" applyNumberFormat="1" applyFont="1" applyFill="1" applyBorder="1" applyAlignment="1" applyProtection="1">
      <alignment/>
      <protection hidden="1" locked="0"/>
    </xf>
    <xf numFmtId="3" fontId="17" fillId="7" borderId="6" xfId="0" applyNumberFormat="1" applyFont="1" applyFill="1" applyBorder="1" applyAlignment="1" applyProtection="1">
      <alignment/>
      <protection hidden="1"/>
    </xf>
    <xf numFmtId="3" fontId="17" fillId="6" borderId="6" xfId="0" applyNumberFormat="1" applyFont="1" applyFill="1" applyBorder="1" applyAlignment="1" applyProtection="1">
      <alignment horizontal="right"/>
      <protection/>
    </xf>
    <xf numFmtId="0" fontId="13" fillId="0" borderId="0" xfId="0" applyFont="1" applyBorder="1" applyAlignment="1">
      <alignment horizontal="center" vertical="top" wrapText="1"/>
    </xf>
    <xf numFmtId="3" fontId="6" fillId="3" borderId="2" xfId="19" applyNumberFormat="1" applyFont="1" applyFill="1" applyBorder="1">
      <alignment/>
      <protection/>
    </xf>
    <xf numFmtId="0" fontId="16" fillId="0" borderId="8" xfId="0" applyFont="1" applyBorder="1" applyAlignment="1">
      <alignment/>
    </xf>
    <xf numFmtId="0" fontId="12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6" fillId="0" borderId="11" xfId="0" applyFont="1" applyBorder="1" applyAlignment="1" applyProtection="1">
      <alignment horizontal="center"/>
      <protection locked="0"/>
    </xf>
    <xf numFmtId="0" fontId="12" fillId="0" borderId="12" xfId="0" applyFont="1" applyBorder="1" applyAlignment="1">
      <alignment horizontal="center" vertical="top" wrapText="1"/>
    </xf>
    <xf numFmtId="1" fontId="13" fillId="0" borderId="2" xfId="19" applyNumberFormat="1" applyFont="1" applyFill="1" applyBorder="1" applyAlignment="1">
      <alignment horizontal="center"/>
      <protection/>
    </xf>
    <xf numFmtId="0" fontId="15" fillId="0" borderId="13" xfId="0" applyFont="1" applyBorder="1" applyAlignment="1">
      <alignment vertical="center" wrapText="1"/>
    </xf>
    <xf numFmtId="0" fontId="15" fillId="0" borderId="14" xfId="0" applyFont="1" applyBorder="1" applyAlignment="1" applyProtection="1">
      <alignment vertical="center" wrapText="1"/>
      <protection/>
    </xf>
    <xf numFmtId="0" fontId="13" fillId="0" borderId="0" xfId="19" applyFont="1" applyFill="1" applyAlignment="1">
      <alignment horizontal="center"/>
      <protection/>
    </xf>
    <xf numFmtId="0" fontId="13" fillId="0" borderId="0" xfId="19" applyFont="1" applyFill="1" applyAlignment="1">
      <alignment horizontal="left"/>
      <protection/>
    </xf>
    <xf numFmtId="0" fontId="13" fillId="0" borderId="0" xfId="19" applyFont="1" applyFill="1">
      <alignment/>
      <protection/>
    </xf>
    <xf numFmtId="0" fontId="13" fillId="0" borderId="15" xfId="19" applyFont="1" applyFill="1" applyBorder="1">
      <alignment/>
      <protection/>
    </xf>
    <xf numFmtId="3" fontId="6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" fontId="13" fillId="0" borderId="16" xfId="19" applyNumberFormat="1" applyFont="1" applyFill="1" applyBorder="1" applyAlignment="1">
      <alignment horizontal="center"/>
      <protection/>
    </xf>
    <xf numFmtId="1" fontId="13" fillId="0" borderId="17" xfId="19" applyNumberFormat="1" applyFont="1" applyFill="1" applyBorder="1" applyAlignment="1">
      <alignment horizontal="center"/>
      <protection/>
    </xf>
    <xf numFmtId="1" fontId="13" fillId="0" borderId="18" xfId="19" applyNumberFormat="1" applyFont="1" applyFill="1" applyBorder="1" applyAlignment="1">
      <alignment horizontal="center"/>
      <protection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lcul_siege essai typ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="80" zoomScaleNormal="80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8" sqref="F8"/>
    </sheetView>
  </sheetViews>
  <sheetFormatPr defaultColWidth="11.421875" defaultRowHeight="12.75"/>
  <cols>
    <col min="1" max="1" width="20.28125" style="28" customWidth="1"/>
    <col min="2" max="3" width="17.421875" style="28" customWidth="1"/>
    <col min="4" max="4" width="10.7109375" style="28" customWidth="1"/>
    <col min="5" max="5" width="15.8515625" style="28" customWidth="1"/>
    <col min="6" max="9" width="22.57421875" style="28" customWidth="1"/>
    <col min="10" max="16384" width="11.421875" style="28" customWidth="1"/>
  </cols>
  <sheetData>
    <row r="1" spans="1:9" s="61" customFormat="1" ht="36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</row>
    <row r="2" spans="1:9" ht="19.5" customHeight="1">
      <c r="A2" s="29"/>
      <c r="B2" s="27"/>
      <c r="C2" s="27"/>
      <c r="D2" s="27"/>
      <c r="E2" s="27"/>
      <c r="F2" s="27"/>
      <c r="G2" s="27"/>
      <c r="H2" s="27"/>
      <c r="I2" s="27"/>
    </row>
    <row r="3" spans="1:9" s="62" customFormat="1" ht="26.25" customHeight="1">
      <c r="A3" s="93" t="s">
        <v>52</v>
      </c>
      <c r="B3" s="93"/>
      <c r="C3" s="93"/>
      <c r="D3" s="93"/>
      <c r="E3" s="93"/>
      <c r="F3" s="93"/>
      <c r="G3" s="93"/>
      <c r="H3" s="93"/>
      <c r="I3" s="93"/>
    </row>
    <row r="4" spans="1:9" ht="19.5" customHeight="1" thickBot="1">
      <c r="A4" s="29"/>
      <c r="B4" s="27"/>
      <c r="C4" s="27"/>
      <c r="D4" s="27"/>
      <c r="E4" s="27"/>
      <c r="I4" s="27"/>
    </row>
    <row r="5" spans="1:9" ht="21" customHeight="1" thickBot="1">
      <c r="A5" s="30"/>
      <c r="B5" s="27"/>
      <c r="C5" s="27"/>
      <c r="D5" s="27"/>
      <c r="E5" s="27"/>
      <c r="F5" s="82" t="s">
        <v>90</v>
      </c>
      <c r="G5" s="82" t="s">
        <v>91</v>
      </c>
      <c r="H5" s="82" t="s">
        <v>92</v>
      </c>
      <c r="I5" s="82" t="s">
        <v>93</v>
      </c>
    </row>
    <row r="6" spans="1:9" s="56" customFormat="1" ht="112.5">
      <c r="A6" s="59" t="s">
        <v>1</v>
      </c>
      <c r="B6" s="59" t="s">
        <v>2</v>
      </c>
      <c r="C6" s="60" t="s">
        <v>3</v>
      </c>
      <c r="D6" s="60" t="s">
        <v>4</v>
      </c>
      <c r="E6" s="80" t="s">
        <v>5</v>
      </c>
      <c r="F6" s="84" t="s">
        <v>54</v>
      </c>
      <c r="G6" s="84" t="s">
        <v>55</v>
      </c>
      <c r="H6" s="84" t="s">
        <v>56</v>
      </c>
      <c r="I6" s="84" t="s">
        <v>57</v>
      </c>
    </row>
    <row r="7" spans="1:9" ht="42.75" customHeight="1" thickBot="1">
      <c r="A7" s="31"/>
      <c r="B7" s="31"/>
      <c r="C7" s="32"/>
      <c r="D7" s="32"/>
      <c r="E7" s="81"/>
      <c r="F7" s="58" t="s">
        <v>62</v>
      </c>
      <c r="G7" s="58" t="s">
        <v>63</v>
      </c>
      <c r="H7" s="58" t="s">
        <v>64</v>
      </c>
      <c r="I7" s="58" t="s">
        <v>65</v>
      </c>
    </row>
    <row r="8" spans="1:9" s="35" customFormat="1" ht="36" customHeight="1">
      <c r="A8" s="63" t="s">
        <v>6</v>
      </c>
      <c r="B8" s="70">
        <v>937</v>
      </c>
      <c r="C8" s="33">
        <v>638</v>
      </c>
      <c r="D8" s="33">
        <v>27</v>
      </c>
      <c r="E8" s="33">
        <f>C8-D8</f>
        <v>611</v>
      </c>
      <c r="F8" s="83">
        <v>110</v>
      </c>
      <c r="G8" s="34">
        <v>106</v>
      </c>
      <c r="H8" s="34">
        <v>85</v>
      </c>
      <c r="I8" s="34">
        <v>310</v>
      </c>
    </row>
    <row r="9" spans="1:9" s="35" customFormat="1" ht="36" customHeight="1">
      <c r="A9" s="63" t="s">
        <v>7</v>
      </c>
      <c r="B9" s="70">
        <v>1016</v>
      </c>
      <c r="C9" s="33">
        <v>762</v>
      </c>
      <c r="D9" s="33">
        <v>25</v>
      </c>
      <c r="E9" s="33">
        <f aca="true" t="shared" si="0" ref="E9:E15">C9-D9</f>
        <v>737</v>
      </c>
      <c r="F9" s="34">
        <v>120</v>
      </c>
      <c r="G9" s="34">
        <v>160</v>
      </c>
      <c r="H9" s="34">
        <v>84</v>
      </c>
      <c r="I9" s="34">
        <v>373</v>
      </c>
    </row>
    <row r="10" spans="1:9" s="35" customFormat="1" ht="36" customHeight="1">
      <c r="A10" s="63" t="s">
        <v>8</v>
      </c>
      <c r="B10" s="70">
        <v>772</v>
      </c>
      <c r="C10" s="33">
        <v>556</v>
      </c>
      <c r="D10" s="33">
        <v>11</v>
      </c>
      <c r="E10" s="33">
        <f t="shared" si="0"/>
        <v>545</v>
      </c>
      <c r="F10" s="34">
        <v>97</v>
      </c>
      <c r="G10" s="34">
        <v>88</v>
      </c>
      <c r="H10" s="34">
        <v>89</v>
      </c>
      <c r="I10" s="34">
        <v>271</v>
      </c>
    </row>
    <row r="11" spans="1:9" s="35" customFormat="1" ht="36" customHeight="1">
      <c r="A11" s="63" t="s">
        <v>9</v>
      </c>
      <c r="B11" s="70">
        <v>739</v>
      </c>
      <c r="C11" s="33">
        <v>493</v>
      </c>
      <c r="D11" s="33">
        <v>17</v>
      </c>
      <c r="E11" s="33">
        <f t="shared" si="0"/>
        <v>476</v>
      </c>
      <c r="F11" s="34">
        <v>87</v>
      </c>
      <c r="G11" s="34">
        <v>107</v>
      </c>
      <c r="H11" s="34">
        <v>77</v>
      </c>
      <c r="I11" s="34">
        <v>205</v>
      </c>
    </row>
    <row r="12" spans="1:9" s="35" customFormat="1" ht="36" customHeight="1">
      <c r="A12" s="63" t="s">
        <v>10</v>
      </c>
      <c r="B12" s="71">
        <v>715</v>
      </c>
      <c r="C12" s="33">
        <v>535</v>
      </c>
      <c r="D12" s="33">
        <v>19</v>
      </c>
      <c r="E12" s="33">
        <f t="shared" si="0"/>
        <v>516</v>
      </c>
      <c r="F12" s="34">
        <v>111</v>
      </c>
      <c r="G12" s="34">
        <v>136</v>
      </c>
      <c r="H12" s="34">
        <v>78</v>
      </c>
      <c r="I12" s="34">
        <v>191</v>
      </c>
    </row>
    <row r="13" spans="1:9" s="35" customFormat="1" ht="36" customHeight="1">
      <c r="A13" s="63" t="s">
        <v>11</v>
      </c>
      <c r="B13" s="71">
        <v>731</v>
      </c>
      <c r="C13" s="33">
        <v>510</v>
      </c>
      <c r="D13" s="33">
        <v>18</v>
      </c>
      <c r="E13" s="33">
        <f t="shared" si="0"/>
        <v>492</v>
      </c>
      <c r="F13" s="34">
        <v>83</v>
      </c>
      <c r="G13" s="34">
        <v>137</v>
      </c>
      <c r="H13" s="34">
        <v>80</v>
      </c>
      <c r="I13" s="34">
        <v>192</v>
      </c>
    </row>
    <row r="14" spans="1:9" s="35" customFormat="1" ht="36" customHeight="1">
      <c r="A14" s="63" t="s">
        <v>12</v>
      </c>
      <c r="B14" s="71">
        <v>704</v>
      </c>
      <c r="C14" s="33">
        <v>521</v>
      </c>
      <c r="D14" s="33">
        <v>14</v>
      </c>
      <c r="E14" s="33">
        <f t="shared" si="0"/>
        <v>507</v>
      </c>
      <c r="F14" s="34">
        <v>88</v>
      </c>
      <c r="G14" s="34">
        <v>114</v>
      </c>
      <c r="H14" s="34">
        <v>67</v>
      </c>
      <c r="I14" s="34">
        <v>238</v>
      </c>
    </row>
    <row r="15" spans="1:9" s="35" customFormat="1" ht="36" customHeight="1">
      <c r="A15" s="63" t="s">
        <v>13</v>
      </c>
      <c r="B15" s="71">
        <v>783</v>
      </c>
      <c r="C15" s="33">
        <v>578</v>
      </c>
      <c r="D15" s="33">
        <v>21</v>
      </c>
      <c r="E15" s="33">
        <f t="shared" si="0"/>
        <v>557</v>
      </c>
      <c r="F15" s="34">
        <v>96</v>
      </c>
      <c r="G15" s="34">
        <v>115</v>
      </c>
      <c r="H15" s="34">
        <v>72</v>
      </c>
      <c r="I15" s="34">
        <v>274</v>
      </c>
    </row>
    <row r="16" spans="1:9" s="66" customFormat="1" ht="48" customHeight="1">
      <c r="A16" s="65" t="s">
        <v>14</v>
      </c>
      <c r="B16" s="76">
        <f aca="true" t="shared" si="1" ref="B16:I16">SUM(B8:B15)</f>
        <v>6397</v>
      </c>
      <c r="C16" s="36">
        <f t="shared" si="1"/>
        <v>4593</v>
      </c>
      <c r="D16" s="36">
        <f t="shared" si="1"/>
        <v>152</v>
      </c>
      <c r="E16" s="36">
        <f t="shared" si="1"/>
        <v>4441</v>
      </c>
      <c r="F16" s="37">
        <f t="shared" si="1"/>
        <v>792</v>
      </c>
      <c r="G16" s="37">
        <f>SUM(G8:G15)</f>
        <v>963</v>
      </c>
      <c r="H16" s="37">
        <f>SUM(H8:H15)</f>
        <v>632</v>
      </c>
      <c r="I16" s="37">
        <f t="shared" si="1"/>
        <v>2054</v>
      </c>
    </row>
    <row r="17" spans="1:9" s="35" customFormat="1" ht="36" customHeight="1">
      <c r="A17" s="63" t="s">
        <v>15</v>
      </c>
      <c r="B17" s="70">
        <v>1116</v>
      </c>
      <c r="C17" s="38">
        <v>773</v>
      </c>
      <c r="D17" s="38">
        <v>32</v>
      </c>
      <c r="E17" s="38">
        <f>C17-D17</f>
        <v>741</v>
      </c>
      <c r="F17" s="39">
        <v>101</v>
      </c>
      <c r="G17" s="39">
        <v>137</v>
      </c>
      <c r="H17" s="39">
        <v>78</v>
      </c>
      <c r="I17" s="39">
        <v>425</v>
      </c>
    </row>
    <row r="18" spans="1:9" s="35" customFormat="1" ht="36" customHeight="1">
      <c r="A18" s="63" t="s">
        <v>16</v>
      </c>
      <c r="B18" s="72">
        <v>971</v>
      </c>
      <c r="C18" s="38">
        <v>666</v>
      </c>
      <c r="D18" s="38">
        <v>40</v>
      </c>
      <c r="E18" s="38">
        <f aca="true" t="shared" si="2" ref="E18:E23">C18-D18</f>
        <v>626</v>
      </c>
      <c r="F18" s="39">
        <v>106</v>
      </c>
      <c r="G18" s="39">
        <v>93</v>
      </c>
      <c r="H18" s="39">
        <v>77</v>
      </c>
      <c r="I18" s="39">
        <v>350</v>
      </c>
    </row>
    <row r="19" spans="1:9" s="35" customFormat="1" ht="36" customHeight="1">
      <c r="A19" s="63" t="s">
        <v>17</v>
      </c>
      <c r="B19" s="72">
        <v>955</v>
      </c>
      <c r="C19" s="38">
        <v>617</v>
      </c>
      <c r="D19" s="38">
        <v>39</v>
      </c>
      <c r="E19" s="38">
        <f t="shared" si="2"/>
        <v>578</v>
      </c>
      <c r="F19" s="39">
        <v>62</v>
      </c>
      <c r="G19" s="39">
        <v>93</v>
      </c>
      <c r="H19" s="39">
        <v>48</v>
      </c>
      <c r="I19" s="39">
        <v>375</v>
      </c>
    </row>
    <row r="20" spans="1:9" s="35" customFormat="1" ht="36" customHeight="1">
      <c r="A20" s="63" t="s">
        <v>18</v>
      </c>
      <c r="B20" s="72">
        <v>955</v>
      </c>
      <c r="C20" s="38">
        <v>653</v>
      </c>
      <c r="D20" s="38">
        <v>18</v>
      </c>
      <c r="E20" s="38">
        <f t="shared" si="2"/>
        <v>635</v>
      </c>
      <c r="F20" s="39">
        <v>98</v>
      </c>
      <c r="G20" s="39">
        <v>126</v>
      </c>
      <c r="H20" s="39">
        <v>64</v>
      </c>
      <c r="I20" s="39">
        <v>347</v>
      </c>
    </row>
    <row r="21" spans="1:9" s="35" customFormat="1" ht="36" customHeight="1">
      <c r="A21" s="63" t="s">
        <v>19</v>
      </c>
      <c r="B21" s="72">
        <v>861</v>
      </c>
      <c r="C21" s="38">
        <v>598</v>
      </c>
      <c r="D21" s="38">
        <v>26</v>
      </c>
      <c r="E21" s="38">
        <f t="shared" si="2"/>
        <v>572</v>
      </c>
      <c r="F21" s="39">
        <v>90</v>
      </c>
      <c r="G21" s="39">
        <v>126</v>
      </c>
      <c r="H21" s="39">
        <v>109</v>
      </c>
      <c r="I21" s="39">
        <v>247</v>
      </c>
    </row>
    <row r="22" spans="1:9" s="35" customFormat="1" ht="36" customHeight="1">
      <c r="A22" s="64" t="s">
        <v>20</v>
      </c>
      <c r="B22" s="73">
        <v>1037</v>
      </c>
      <c r="C22" s="38">
        <v>786</v>
      </c>
      <c r="D22" s="38">
        <v>33</v>
      </c>
      <c r="E22" s="38">
        <f t="shared" si="2"/>
        <v>753</v>
      </c>
      <c r="F22" s="39">
        <v>101</v>
      </c>
      <c r="G22" s="39">
        <v>140</v>
      </c>
      <c r="H22" s="39">
        <v>80</v>
      </c>
      <c r="I22" s="39">
        <v>432</v>
      </c>
    </row>
    <row r="23" spans="1:9" s="35" customFormat="1" ht="36" customHeight="1">
      <c r="A23" s="64" t="s">
        <v>21</v>
      </c>
      <c r="B23" s="73">
        <v>726</v>
      </c>
      <c r="C23" s="38">
        <v>488</v>
      </c>
      <c r="D23" s="38">
        <v>34</v>
      </c>
      <c r="E23" s="38">
        <f t="shared" si="2"/>
        <v>454</v>
      </c>
      <c r="F23" s="39">
        <v>49</v>
      </c>
      <c r="G23" s="39">
        <v>59</v>
      </c>
      <c r="H23" s="39">
        <v>50</v>
      </c>
      <c r="I23" s="39">
        <v>296</v>
      </c>
    </row>
    <row r="24" spans="1:9" ht="48" customHeight="1">
      <c r="A24" s="41" t="s">
        <v>22</v>
      </c>
      <c r="B24" s="75">
        <f aca="true" t="shared" si="3" ref="B24:I24">SUM(B17:B23)</f>
        <v>6621</v>
      </c>
      <c r="C24" s="43">
        <f t="shared" si="3"/>
        <v>4581</v>
      </c>
      <c r="D24" s="43">
        <f t="shared" si="3"/>
        <v>222</v>
      </c>
      <c r="E24" s="44">
        <f t="shared" si="3"/>
        <v>4359</v>
      </c>
      <c r="F24" s="45">
        <f t="shared" si="3"/>
        <v>607</v>
      </c>
      <c r="G24" s="45">
        <f>SUM(G17:G23)</f>
        <v>774</v>
      </c>
      <c r="H24" s="45">
        <f>SUM(H17:H23)</f>
        <v>506</v>
      </c>
      <c r="I24" s="45">
        <f t="shared" si="3"/>
        <v>2472</v>
      </c>
    </row>
    <row r="25" spans="1:9" s="46" customFormat="1" ht="36" customHeight="1">
      <c r="A25" s="40" t="s">
        <v>59</v>
      </c>
      <c r="B25" s="73">
        <v>601</v>
      </c>
      <c r="C25" s="38">
        <v>439</v>
      </c>
      <c r="D25" s="38">
        <v>17</v>
      </c>
      <c r="E25" s="38">
        <f>C25-D25</f>
        <v>422</v>
      </c>
      <c r="F25" s="39">
        <v>60</v>
      </c>
      <c r="G25" s="39">
        <v>76</v>
      </c>
      <c r="H25" s="39">
        <v>48</v>
      </c>
      <c r="I25" s="39">
        <v>238</v>
      </c>
    </row>
    <row r="26" spans="1:9" s="46" customFormat="1" ht="36" customHeight="1">
      <c r="A26" s="40" t="s">
        <v>60</v>
      </c>
      <c r="B26" s="73">
        <v>1034</v>
      </c>
      <c r="C26" s="38">
        <v>792</v>
      </c>
      <c r="D26" s="38">
        <v>25</v>
      </c>
      <c r="E26" s="38">
        <f>C26-D26</f>
        <v>767</v>
      </c>
      <c r="F26" s="39">
        <v>88</v>
      </c>
      <c r="G26" s="39">
        <v>112</v>
      </c>
      <c r="H26" s="39">
        <v>88</v>
      </c>
      <c r="I26" s="39">
        <v>479</v>
      </c>
    </row>
    <row r="27" spans="1:9" ht="48" customHeight="1">
      <c r="A27" s="41" t="s">
        <v>58</v>
      </c>
      <c r="B27" s="75">
        <f>SUM(B25:B26)</f>
        <v>1635</v>
      </c>
      <c r="C27" s="42">
        <f aca="true" t="shared" si="4" ref="C27:I27">SUM(C25:C26)</f>
        <v>1231</v>
      </c>
      <c r="D27" s="42">
        <f t="shared" si="4"/>
        <v>42</v>
      </c>
      <c r="E27" s="42">
        <f t="shared" si="4"/>
        <v>1189</v>
      </c>
      <c r="F27" s="45">
        <f t="shared" si="4"/>
        <v>148</v>
      </c>
      <c r="G27" s="45">
        <f t="shared" si="4"/>
        <v>188</v>
      </c>
      <c r="H27" s="45">
        <f t="shared" si="4"/>
        <v>136</v>
      </c>
      <c r="I27" s="45">
        <f t="shared" si="4"/>
        <v>717</v>
      </c>
    </row>
    <row r="28" spans="1:9" s="62" customFormat="1" ht="60" customHeight="1">
      <c r="A28" s="67" t="s">
        <v>23</v>
      </c>
      <c r="B28" s="74">
        <f aca="true" t="shared" si="5" ref="B28:I28">B16+B24+B27</f>
        <v>14653</v>
      </c>
      <c r="C28" s="47">
        <f t="shared" si="5"/>
        <v>10405</v>
      </c>
      <c r="D28" s="47">
        <f t="shared" si="5"/>
        <v>416</v>
      </c>
      <c r="E28" s="47">
        <f t="shared" si="5"/>
        <v>9989</v>
      </c>
      <c r="F28" s="47">
        <f t="shared" si="5"/>
        <v>1547</v>
      </c>
      <c r="G28" s="47">
        <f t="shared" si="5"/>
        <v>1925</v>
      </c>
      <c r="H28" s="47">
        <f t="shared" si="5"/>
        <v>1274</v>
      </c>
      <c r="I28" s="47">
        <f t="shared" si="5"/>
        <v>5243</v>
      </c>
    </row>
    <row r="29" spans="1:9" ht="25.5" customHeight="1">
      <c r="A29" s="48"/>
      <c r="B29" s="49"/>
      <c r="C29" s="49"/>
      <c r="D29" s="50"/>
      <c r="E29" s="57" t="s">
        <v>24</v>
      </c>
      <c r="F29" s="51">
        <f>F28/$E$28</f>
        <v>0.15487035739313246</v>
      </c>
      <c r="G29" s="51">
        <f>G28/$E$28</f>
        <v>0.19271198318149965</v>
      </c>
      <c r="H29" s="51">
        <f>H28/$E$28</f>
        <v>0.12754029432375613</v>
      </c>
      <c r="I29" s="51">
        <f>I28/$E$28</f>
        <v>0.5248773651016118</v>
      </c>
    </row>
    <row r="30" spans="1:9" ht="27" customHeight="1">
      <c r="A30" s="68"/>
      <c r="B30" s="68" t="s">
        <v>25</v>
      </c>
      <c r="C30" s="69">
        <f>(C28*100/B28)</f>
        <v>71.00934962123797</v>
      </c>
      <c r="D30" s="52"/>
      <c r="G30" s="92">
        <f>SUM(F28:H28)</f>
        <v>4746</v>
      </c>
      <c r="I30" s="92">
        <f>I28</f>
        <v>5243</v>
      </c>
    </row>
  </sheetData>
  <mergeCells count="2">
    <mergeCell ref="A3:I3"/>
    <mergeCell ref="A1:I1"/>
  </mergeCells>
  <printOptions horizontalCentered="1"/>
  <pageMargins left="0.2362204724409449" right="0.2362204724409449" top="0.72" bottom="0" header="0.2362204724409449" footer="0.1968503937007874"/>
  <pageSetup fitToHeight="1" fitToWidth="1" orientation="portrait" paperSize="9" scale="58" r:id="rId1"/>
  <headerFooter alignWithMargins="0">
    <oddHeader>&amp;L&amp;"Trebuchet MS,Gras"&amp;12MAIRIEde RODEZ
Service Population&amp;C
&amp;R&amp;"Trebuchet MS,Normal"&amp;11&amp;D
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pane ySplit="3" topLeftCell="BM4" activePane="bottomLeft" state="frozen"/>
      <selection pane="topLeft" activeCell="A1" sqref="A1"/>
      <selection pane="bottomLeft" activeCell="E14" sqref="E14"/>
    </sheetView>
  </sheetViews>
  <sheetFormatPr defaultColWidth="11.421875" defaultRowHeight="12.75"/>
  <cols>
    <col min="1" max="1" width="35.7109375" style="2" customWidth="1"/>
    <col min="2" max="2" width="10.8515625" style="2" customWidth="1"/>
    <col min="3" max="6" width="18.57421875" style="2" customWidth="1"/>
    <col min="7" max="7" width="10.421875" style="2" customWidth="1"/>
    <col min="8" max="16384" width="11.7109375" style="2" customWidth="1"/>
  </cols>
  <sheetData>
    <row r="1" spans="3:6" ht="17.25" customHeight="1" thickBot="1">
      <c r="C1" s="3" t="s">
        <v>36</v>
      </c>
      <c r="D1" s="3" t="s">
        <v>37</v>
      </c>
      <c r="E1" s="3" t="s">
        <v>51</v>
      </c>
      <c r="F1" s="3" t="s">
        <v>53</v>
      </c>
    </row>
    <row r="2" spans="3:6" s="53" customFormat="1" ht="108">
      <c r="C2" s="54" t="s">
        <v>54</v>
      </c>
      <c r="D2" s="54" t="s">
        <v>55</v>
      </c>
      <c r="E2" s="54" t="s">
        <v>56</v>
      </c>
      <c r="F2" s="54" t="s">
        <v>57</v>
      </c>
    </row>
    <row r="3" spans="1:6" s="28" customFormat="1" ht="47.25" customHeight="1" thickBot="1">
      <c r="A3" s="87"/>
      <c r="B3" s="86"/>
      <c r="C3" s="58" t="s">
        <v>62</v>
      </c>
      <c r="D3" s="58" t="s">
        <v>63</v>
      </c>
      <c r="E3" s="58" t="s">
        <v>64</v>
      </c>
      <c r="F3" s="58" t="s">
        <v>65</v>
      </c>
    </row>
    <row r="4" spans="3:7" s="53" customFormat="1" ht="18">
      <c r="C4" s="77"/>
      <c r="D4" s="77"/>
      <c r="E4" s="77"/>
      <c r="F4" s="77"/>
      <c r="G4" s="55"/>
    </row>
    <row r="5" spans="1:7" ht="15">
      <c r="A5" s="4" t="s">
        <v>38</v>
      </c>
      <c r="B5" s="5"/>
      <c r="C5" s="6"/>
      <c r="D5" s="6"/>
      <c r="E5" s="6"/>
      <c r="F5" s="6"/>
      <c r="G5" s="7">
        <v>1</v>
      </c>
    </row>
    <row r="6" spans="1:7" ht="15">
      <c r="A6" s="8" t="s">
        <v>39</v>
      </c>
      <c r="B6" s="9"/>
      <c r="C6" s="10"/>
      <c r="D6" s="10"/>
      <c r="E6" s="10"/>
      <c r="F6" s="10"/>
      <c r="G6" s="11">
        <v>35</v>
      </c>
    </row>
    <row r="7" spans="1:7" ht="15">
      <c r="A7" s="12" t="s">
        <v>40</v>
      </c>
      <c r="B7" s="9"/>
      <c r="C7" s="26">
        <f>MUNICIPALES!F28</f>
        <v>1547</v>
      </c>
      <c r="D7" s="26">
        <f>MUNICIPALES!G28</f>
        <v>1925</v>
      </c>
      <c r="E7" s="26">
        <f>MUNICIPALES!H28</f>
        <v>1274</v>
      </c>
      <c r="F7" s="26">
        <f>MUNICIPALES!I28</f>
        <v>5243</v>
      </c>
      <c r="G7" s="78">
        <f>SUM(C7:F7)</f>
        <v>9989</v>
      </c>
    </row>
    <row r="8" spans="1:7" ht="15">
      <c r="A8" s="5" t="s">
        <v>41</v>
      </c>
      <c r="B8" s="5"/>
      <c r="C8" s="14">
        <f>C7/$G$7</f>
        <v>0.15487035739313246</v>
      </c>
      <c r="D8" s="14">
        <f>D7/$G$7</f>
        <v>0.19271198318149965</v>
      </c>
      <c r="E8" s="14">
        <f>E7/$G$7</f>
        <v>0.12754029432375613</v>
      </c>
      <c r="F8" s="14">
        <f>F7/$G$7</f>
        <v>0.5248773651016118</v>
      </c>
      <c r="G8" s="14">
        <f>SUM(C8:F8)</f>
        <v>1</v>
      </c>
    </row>
    <row r="9" spans="1:7" ht="15">
      <c r="A9" s="5" t="s">
        <v>42</v>
      </c>
      <c r="B9" s="15"/>
      <c r="C9" s="13">
        <f>IF(C8=MAX($C$8:$F$8),INT($G$6/2)+1,0)</f>
        <v>0</v>
      </c>
      <c r="D9" s="13">
        <f>IF(D8=MAX($C$8:$F$8),INT($G$6/2)+1,0)</f>
        <v>0</v>
      </c>
      <c r="E9" s="13">
        <f>IF(E8=MAX($C$8:$F$8),INT($G$6/2)+1,0)</f>
        <v>0</v>
      </c>
      <c r="F9" s="13">
        <f>IF(F8=MAX($C$8:$F$8),INT($G$6/2)+1,0)</f>
        <v>18</v>
      </c>
      <c r="G9" s="13">
        <f>SUM(C9:F9)</f>
        <v>18</v>
      </c>
    </row>
    <row r="10" spans="1:7" ht="15">
      <c r="A10" s="5" t="s">
        <v>43</v>
      </c>
      <c r="B10" s="15">
        <f>INT($G$7/(G6-(INT($G$6/2)+1)))</f>
        <v>587</v>
      </c>
      <c r="C10" s="13">
        <f>IF(C8&gt;0.05,C7,0)</f>
        <v>1547</v>
      </c>
      <c r="D10" s="13">
        <f>IF(D8&gt;0.05,D7,0)</f>
        <v>1925</v>
      </c>
      <c r="E10" s="13">
        <f>IF(E8&gt;0.05,E7,0)</f>
        <v>1274</v>
      </c>
      <c r="F10" s="13">
        <f>IF(F8&gt;0.05,F7,0)</f>
        <v>5243</v>
      </c>
      <c r="G10" s="13">
        <f>SUM(C10:D10)</f>
        <v>3472</v>
      </c>
    </row>
    <row r="11" spans="1:7" ht="15">
      <c r="A11" s="5" t="s">
        <v>44</v>
      </c>
      <c r="B11" s="5"/>
      <c r="C11" s="16">
        <f>IF(C8&gt;0.05,INT(C7/$B$10),0)</f>
        <v>2</v>
      </c>
      <c r="D11" s="16">
        <f>IF(D8&gt;0.05,INT(D7/$B$10),0)</f>
        <v>3</v>
      </c>
      <c r="E11" s="16">
        <f>IF(E8&gt;0.05,INT(E7/$B$10),0)</f>
        <v>2</v>
      </c>
      <c r="F11" s="16">
        <f>IF(F8&gt;0.05,INT(F7/$B$10),0)</f>
        <v>8</v>
      </c>
      <c r="G11" s="17">
        <f>SUM(C11:F11)</f>
        <v>15</v>
      </c>
    </row>
    <row r="12" spans="1:7" s="88" customFormat="1" ht="18">
      <c r="A12" s="89" t="s">
        <v>94</v>
      </c>
      <c r="C12" s="85">
        <f>SUM(C9+C11)</f>
        <v>2</v>
      </c>
      <c r="D12" s="85">
        <f>SUM(D9+D11)</f>
        <v>3</v>
      </c>
      <c r="E12" s="85">
        <f>SUM(E9+E11)</f>
        <v>2</v>
      </c>
      <c r="F12" s="85">
        <f>SUM(F9+F11)</f>
        <v>26</v>
      </c>
      <c r="G12" s="85">
        <f>SUM(C12:F12)</f>
        <v>33</v>
      </c>
    </row>
    <row r="13" spans="1:7" ht="15">
      <c r="A13" s="18" t="s">
        <v>45</v>
      </c>
      <c r="B13" s="18"/>
      <c r="C13" s="19"/>
      <c r="D13" s="19"/>
      <c r="E13" s="19"/>
      <c r="F13" s="19"/>
      <c r="G13" s="20">
        <f>G6-SUM(G9,G11)</f>
        <v>2</v>
      </c>
    </row>
    <row r="14" spans="1:7" ht="15">
      <c r="A14" s="5" t="s">
        <v>46</v>
      </c>
      <c r="B14" s="5"/>
      <c r="C14" s="21">
        <f>IF(C11&gt;0,C10/(C11+1),0)</f>
        <v>515.6666666666666</v>
      </c>
      <c r="D14" s="21">
        <f>IF(D11&gt;0,D10/(D11+1),0)</f>
        <v>481.25</v>
      </c>
      <c r="E14" s="21">
        <f>IF(E11&gt;0,E10/(E11+1),0)</f>
        <v>424.6666666666667</v>
      </c>
      <c r="F14" s="21">
        <f>IF(F11&gt;0,F10/(F11+1),0)</f>
        <v>582.5555555555555</v>
      </c>
      <c r="G14" s="17"/>
    </row>
    <row r="15" spans="1:7" ht="15">
      <c r="A15" s="5" t="s">
        <v>47</v>
      </c>
      <c r="B15" s="5"/>
      <c r="C15" s="13">
        <f>IF(C14=MAX($C$14:$F$14),$G$15,0)</f>
        <v>0</v>
      </c>
      <c r="D15" s="13">
        <f>IF(D14=MAX($C$14:$F$14),$G$15,0)</f>
        <v>0</v>
      </c>
      <c r="E15" s="13">
        <f>IF(E14=MAX($C$14:$F$14),$G$15,0)</f>
        <v>0</v>
      </c>
      <c r="F15" s="13">
        <f>IF(F14=MAX($C$14:$F$14),$G$15,0)</f>
        <v>1</v>
      </c>
      <c r="G15" s="13">
        <f>IF(G13&gt;0,1,0)</f>
        <v>1</v>
      </c>
    </row>
    <row r="16" spans="1:7" s="90" customFormat="1" ht="18">
      <c r="A16" s="90" t="s">
        <v>95</v>
      </c>
      <c r="C16" s="95">
        <f>G6-(G12+G15)</f>
        <v>1</v>
      </c>
      <c r="D16" s="96"/>
      <c r="E16" s="96"/>
      <c r="F16" s="97"/>
      <c r="G16" s="91"/>
    </row>
    <row r="17" spans="1:7" ht="15">
      <c r="A17" s="5" t="s">
        <v>48</v>
      </c>
      <c r="B17" s="5"/>
      <c r="C17" s="21">
        <f>IF(C8&gt;0.05,C7/(SUM(C11,1,C15)),0)</f>
        <v>515.6666666666666</v>
      </c>
      <c r="D17" s="21">
        <f>IF(D8&gt;0.05,D7/(SUM(D11,1,D15)),0)</f>
        <v>481.25</v>
      </c>
      <c r="E17" s="21">
        <f>IF(E8&gt;0.05,E7/(SUM(E11,1,E15)),0)</f>
        <v>424.6666666666667</v>
      </c>
      <c r="F17" s="21">
        <f>IF(F8&gt;0.05,F7/(SUM(F11,1,F15)),0)</f>
        <v>524.3</v>
      </c>
      <c r="G17" s="13">
        <f>G13-G15</f>
        <v>1</v>
      </c>
    </row>
    <row r="18" spans="1:7" ht="15">
      <c r="A18" s="5" t="s">
        <v>49</v>
      </c>
      <c r="B18" s="5"/>
      <c r="C18" s="13">
        <f>IF(C17=MAX($C$17:$F$17),$G$17,0)</f>
        <v>0</v>
      </c>
      <c r="D18" s="13">
        <f>IF(D17=MAX($C$17:$F$17),$G$17,0)</f>
        <v>0</v>
      </c>
      <c r="E18" s="13">
        <f>IF(E17=MAX($C$17:$F$17),$G$17,0)</f>
        <v>0</v>
      </c>
      <c r="F18" s="13">
        <f>IF(F17=MAX($C$17:$F$17),$G$17,0)</f>
        <v>1</v>
      </c>
      <c r="G18" s="13">
        <f>IF(G13&gt;1,1,0)</f>
        <v>1</v>
      </c>
    </row>
    <row r="19" spans="1:7" ht="23.25" customHeight="1">
      <c r="A19" s="22" t="s">
        <v>50</v>
      </c>
      <c r="B19" s="23"/>
      <c r="C19" s="24">
        <f>SUM(C18,C15,C11,C9)</f>
        <v>2</v>
      </c>
      <c r="D19" s="24">
        <f>SUM(D18,D15,D11,D9)</f>
        <v>3</v>
      </c>
      <c r="E19" s="24">
        <f>SUM(E18,E15,E11,E9)</f>
        <v>2</v>
      </c>
      <c r="F19" s="24">
        <f>SUM(F18,F15,F11,F9)</f>
        <v>28</v>
      </c>
      <c r="G19" s="25">
        <f>SUM(C19:F19)</f>
        <v>35</v>
      </c>
    </row>
  </sheetData>
  <mergeCells count="1">
    <mergeCell ref="C16:F16"/>
  </mergeCells>
  <printOptions/>
  <pageMargins left="0.7875" right="0.7875" top="0.83" bottom="1.0527777777777778" header="0.45" footer="0.7875"/>
  <pageSetup firstPageNumber="1" useFirstPageNumber="1" horizontalDpi="300" verticalDpi="300" orientation="landscape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="90" zoomScaleNormal="9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9" sqref="B39:E39"/>
    </sheetView>
  </sheetViews>
  <sheetFormatPr defaultColWidth="11.421875" defaultRowHeight="19.5" customHeight="1"/>
  <cols>
    <col min="1" max="1" width="4.28125" style="1" bestFit="1" customWidth="1"/>
    <col min="2" max="5" width="35.421875" style="1" customWidth="1"/>
    <col min="6" max="16384" width="11.421875" style="1" customWidth="1"/>
  </cols>
  <sheetData>
    <row r="1" spans="2:5" s="46" customFormat="1" ht="19.5" customHeight="1" thickBot="1">
      <c r="B1" s="3" t="s">
        <v>36</v>
      </c>
      <c r="C1" s="3" t="s">
        <v>37</v>
      </c>
      <c r="D1" s="3" t="s">
        <v>51</v>
      </c>
      <c r="E1" s="3" t="s">
        <v>53</v>
      </c>
    </row>
    <row r="2" spans="2:5" s="46" customFormat="1" ht="65.25" customHeight="1">
      <c r="B2" s="54" t="s">
        <v>54</v>
      </c>
      <c r="C2" s="54" t="s">
        <v>55</v>
      </c>
      <c r="D2" s="54" t="s">
        <v>56</v>
      </c>
      <c r="E2" s="54" t="s">
        <v>57</v>
      </c>
    </row>
    <row r="3" spans="1:5" s="28" customFormat="1" ht="33.75" customHeight="1" thickBot="1">
      <c r="A3" s="31"/>
      <c r="B3" s="58" t="s">
        <v>62</v>
      </c>
      <c r="C3" s="58" t="s">
        <v>63</v>
      </c>
      <c r="D3" s="58" t="s">
        <v>64</v>
      </c>
      <c r="E3" s="58" t="s">
        <v>65</v>
      </c>
    </row>
    <row r="4" spans="1:5" ht="19.5" customHeight="1">
      <c r="A4" s="1">
        <v>1</v>
      </c>
      <c r="B4" s="79" t="s">
        <v>29</v>
      </c>
      <c r="C4" s="79" t="s">
        <v>66</v>
      </c>
      <c r="D4" s="79" t="s">
        <v>69</v>
      </c>
      <c r="E4" s="79" t="s">
        <v>26</v>
      </c>
    </row>
    <row r="5" spans="1:5" ht="19.5" customHeight="1">
      <c r="A5" s="1">
        <v>2</v>
      </c>
      <c r="B5" s="79" t="s">
        <v>61</v>
      </c>
      <c r="C5" s="79" t="s">
        <v>67</v>
      </c>
      <c r="D5" s="79" t="s">
        <v>70</v>
      </c>
      <c r="E5" s="79" t="s">
        <v>27</v>
      </c>
    </row>
    <row r="6" spans="1:5" ht="19.5" customHeight="1">
      <c r="A6" s="1">
        <v>3</v>
      </c>
      <c r="C6" s="79" t="s">
        <v>68</v>
      </c>
      <c r="E6" s="79" t="s">
        <v>35</v>
      </c>
    </row>
    <row r="7" spans="1:5" ht="19.5" customHeight="1">
      <c r="A7" s="1">
        <v>4</v>
      </c>
      <c r="E7" s="79" t="s">
        <v>71</v>
      </c>
    </row>
    <row r="8" spans="1:5" ht="19.5" customHeight="1">
      <c r="A8" s="1">
        <v>5</v>
      </c>
      <c r="E8" s="79" t="s">
        <v>72</v>
      </c>
    </row>
    <row r="9" spans="1:5" ht="19.5" customHeight="1">
      <c r="A9" s="1">
        <v>6</v>
      </c>
      <c r="E9" s="79" t="s">
        <v>73</v>
      </c>
    </row>
    <row r="10" spans="1:5" ht="19.5" customHeight="1">
      <c r="A10" s="1">
        <v>7</v>
      </c>
      <c r="E10" s="79" t="s">
        <v>28</v>
      </c>
    </row>
    <row r="11" spans="1:5" ht="19.5" customHeight="1">
      <c r="A11" s="1">
        <v>8</v>
      </c>
      <c r="E11" s="79" t="s">
        <v>74</v>
      </c>
    </row>
    <row r="12" spans="1:5" ht="19.5" customHeight="1">
      <c r="A12" s="1">
        <v>9</v>
      </c>
      <c r="E12" s="79" t="s">
        <v>31</v>
      </c>
    </row>
    <row r="13" spans="1:5" ht="19.5" customHeight="1">
      <c r="A13" s="1">
        <v>10</v>
      </c>
      <c r="E13" s="79" t="s">
        <v>75</v>
      </c>
    </row>
    <row r="14" spans="1:5" ht="19.5" customHeight="1">
      <c r="A14" s="1">
        <v>11</v>
      </c>
      <c r="E14" s="79" t="s">
        <v>33</v>
      </c>
    </row>
    <row r="15" spans="1:5" ht="19.5" customHeight="1">
      <c r="A15" s="1">
        <v>12</v>
      </c>
      <c r="E15" s="79" t="s">
        <v>30</v>
      </c>
    </row>
    <row r="16" spans="1:5" ht="19.5" customHeight="1">
      <c r="A16" s="1">
        <v>13</v>
      </c>
      <c r="E16" s="79" t="s">
        <v>34</v>
      </c>
    </row>
    <row r="17" spans="1:5" ht="19.5" customHeight="1">
      <c r="A17" s="1">
        <v>14</v>
      </c>
      <c r="E17" s="79" t="s">
        <v>76</v>
      </c>
    </row>
    <row r="18" spans="1:5" ht="19.5" customHeight="1">
      <c r="A18" s="1">
        <v>15</v>
      </c>
      <c r="E18" s="79" t="s">
        <v>78</v>
      </c>
    </row>
    <row r="19" spans="1:5" ht="19.5" customHeight="1">
      <c r="A19" s="1">
        <v>16</v>
      </c>
      <c r="E19" s="79" t="s">
        <v>79</v>
      </c>
    </row>
    <row r="20" spans="1:5" ht="19.5" customHeight="1">
      <c r="A20" s="1">
        <v>17</v>
      </c>
      <c r="E20" s="79" t="s">
        <v>32</v>
      </c>
    </row>
    <row r="21" spans="1:5" ht="19.5" customHeight="1">
      <c r="A21" s="1">
        <v>18</v>
      </c>
      <c r="E21" s="79" t="s">
        <v>77</v>
      </c>
    </row>
    <row r="22" spans="1:5" ht="19.5" customHeight="1">
      <c r="A22" s="1">
        <v>19</v>
      </c>
      <c r="E22" s="79" t="s">
        <v>80</v>
      </c>
    </row>
    <row r="23" spans="1:5" ht="19.5" customHeight="1">
      <c r="A23" s="1">
        <v>20</v>
      </c>
      <c r="E23" s="79" t="s">
        <v>81</v>
      </c>
    </row>
    <row r="24" spans="1:5" ht="19.5" customHeight="1">
      <c r="A24" s="1">
        <v>21</v>
      </c>
      <c r="E24" s="79" t="s">
        <v>82</v>
      </c>
    </row>
    <row r="25" spans="1:5" ht="19.5" customHeight="1">
      <c r="A25" s="1">
        <v>22</v>
      </c>
      <c r="E25" s="79" t="s">
        <v>83</v>
      </c>
    </row>
    <row r="26" spans="1:5" ht="19.5" customHeight="1">
      <c r="A26" s="1">
        <v>23</v>
      </c>
      <c r="E26" s="79" t="s">
        <v>84</v>
      </c>
    </row>
    <row r="27" spans="1:5" ht="19.5" customHeight="1">
      <c r="A27" s="1">
        <v>24</v>
      </c>
      <c r="E27" s="79" t="s">
        <v>85</v>
      </c>
    </row>
    <row r="28" spans="1:5" ht="19.5" customHeight="1">
      <c r="A28" s="1">
        <v>25</v>
      </c>
      <c r="E28" s="79" t="s">
        <v>86</v>
      </c>
    </row>
    <row r="29" spans="1:5" ht="19.5" customHeight="1">
      <c r="A29" s="1">
        <v>26</v>
      </c>
      <c r="E29" s="79" t="s">
        <v>87</v>
      </c>
    </row>
    <row r="30" spans="1:5" ht="19.5" customHeight="1">
      <c r="A30" s="1">
        <v>27</v>
      </c>
      <c r="E30" s="79" t="s">
        <v>88</v>
      </c>
    </row>
    <row r="31" spans="1:5" ht="19.5" customHeight="1">
      <c r="A31" s="1">
        <v>28</v>
      </c>
      <c r="E31" s="79" t="s">
        <v>89</v>
      </c>
    </row>
    <row r="32" ht="19.5" customHeight="1">
      <c r="A32" s="1">
        <v>29</v>
      </c>
    </row>
    <row r="33" ht="19.5" customHeight="1">
      <c r="A33" s="1">
        <v>30</v>
      </c>
    </row>
    <row r="34" ht="19.5" customHeight="1">
      <c r="A34" s="1">
        <v>31</v>
      </c>
    </row>
    <row r="35" ht="19.5" customHeight="1">
      <c r="A35" s="1">
        <v>32</v>
      </c>
    </row>
    <row r="36" ht="19.5" customHeight="1">
      <c r="A36" s="1">
        <v>33</v>
      </c>
    </row>
    <row r="37" ht="19.5" customHeight="1">
      <c r="A37" s="1">
        <v>34</v>
      </c>
    </row>
    <row r="38" ht="19.5" customHeight="1" thickBot="1">
      <c r="A38" s="1">
        <v>35</v>
      </c>
    </row>
    <row r="39" spans="2:5" ht="30.75" customHeight="1" thickBot="1">
      <c r="B39" s="98">
        <f>COUNTA(B4:E38)</f>
        <v>35</v>
      </c>
      <c r="C39" s="99"/>
      <c r="D39" s="99"/>
      <c r="E39" s="100"/>
    </row>
  </sheetData>
  <mergeCells count="1">
    <mergeCell ref="B39:E39"/>
  </mergeCells>
  <printOptions/>
  <pageMargins left="0.24" right="0.24" top="1" bottom="0.38" header="0.29" footer="0.32"/>
  <pageSetup fitToHeight="1" fitToWidth="1" horizontalDpi="600" verticalDpi="600" orientation="portrait" paperSize="9" scale="63" r:id="rId1"/>
  <headerFooter alignWithMargins="0">
    <oddHeader>&amp;L&amp;"Helv,Gras"MAIRIE de RODEZ
Service POPULATION&amp;C
&amp;"Book Antiqua,Gras"&amp;14&amp;UCANDIDATS PROCLAMES ELUS&amp;R&amp;D
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RODEZ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Hôtel de Ville</dc:creator>
  <cp:keywords/>
  <dc:description/>
  <cp:lastModifiedBy>Pop-phc</cp:lastModifiedBy>
  <cp:lastPrinted>2012-01-31T17:02:06Z</cp:lastPrinted>
  <dcterms:created xsi:type="dcterms:W3CDTF">2001-02-23T12:49:54Z</dcterms:created>
  <dcterms:modified xsi:type="dcterms:W3CDTF">2013-11-21T15:07:11Z</dcterms:modified>
  <cp:category/>
  <cp:version/>
  <cp:contentType/>
  <cp:contentStatus/>
</cp:coreProperties>
</file>