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80" windowWidth="19995" windowHeight="5925"/>
  </bookViews>
  <sheets>
    <sheet name="VSI nbre vol" sheetId="1" r:id="rId1"/>
    <sheet name="VSI par tranche et asso" sheetId="2" r:id="rId2"/>
    <sheet name="Evol mois vol" sheetId="3" r:id="rId3"/>
    <sheet name="VSI mois-vol par tranche" sheetId="4" r:id="rId4"/>
    <sheet name="VSI tranche d'âge" sheetId="7" r:id="rId5"/>
    <sheet name="VSI par région" sheetId="40" r:id="rId6"/>
    <sheet name="VSI par pays" sheetId="14" r:id="rId7"/>
    <sheet name="VSI zone géo" sheetId="15" r:id="rId8"/>
    <sheet name="VSI PP" sheetId="16" r:id="rId9"/>
    <sheet name="VSI formation" sheetId="17" r:id="rId10"/>
    <sheet name="VSI activité mission" sheetId="20" r:id="rId11"/>
    <sheet name="VSI fonction" sheetId="21" r:id="rId12"/>
    <sheet name="VSI durée missions" sheetId="23" r:id="rId13"/>
  </sheets>
  <definedNames>
    <definedName name="_xlnm._FilterDatabase" localSheetId="6" hidden="1">'VSI par pays'!$A$4:$C$91</definedName>
    <definedName name="_xlnm._FilterDatabase" localSheetId="8" hidden="1">'VSI PP'!$B$6:$C$6</definedName>
    <definedName name="_xlnm.Print_Area" localSheetId="2">'Evol mois vol'!$A$1:$F$43</definedName>
    <definedName name="_xlnm.Print_Area" localSheetId="10">'VSI activité mission'!$A$1:$E$44</definedName>
    <definedName name="_xlnm.Print_Area" localSheetId="12">'VSI durée missions'!$A$1:$G$41</definedName>
    <definedName name="_xlnm.Print_Area" localSheetId="11">'VSI fonction'!$A$1:$F$46</definedName>
    <definedName name="_xlnm.Print_Area" localSheetId="9">'VSI formation'!$A$1:$E$42</definedName>
    <definedName name="_xlnm.Print_Area" localSheetId="3">'VSI mois-vol par tranche'!$A$1:$H$46</definedName>
    <definedName name="_xlnm.Print_Area" localSheetId="0">'VSI nbre vol'!$A$1:$F$45</definedName>
    <definedName name="_xlnm.Print_Area" localSheetId="6">'VSI par pays'!$A$49:$G$97</definedName>
    <definedName name="_xlnm.Print_Area" localSheetId="5">'VSI par région'!$A$50:$C$97</definedName>
    <definedName name="_xlnm.Print_Area" localSheetId="1">'VSI par tranche et asso'!$A$1:$H$46</definedName>
    <definedName name="_xlnm.Print_Area" localSheetId="8">'VSI PP'!$A$1:$E$30</definedName>
    <definedName name="_xlnm.Print_Area" localSheetId="4">'VSI tranche d''âge'!$A$1:$G$45</definedName>
    <definedName name="_xlnm.Print_Area" localSheetId="7">'VSI zone géo'!$A$1:$C$47</definedName>
  </definedNames>
  <calcPr calcId="145621"/>
</workbook>
</file>

<file path=xl/calcChain.xml><?xml version="1.0" encoding="utf-8"?>
<calcChain xmlns="http://schemas.openxmlformats.org/spreadsheetml/2006/main">
  <c r="C33" i="23" l="1"/>
  <c r="B67" i="40" l="1"/>
  <c r="A44" i="4" l="1"/>
  <c r="A45" i="4" s="1"/>
  <c r="G45" i="2" l="1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17" i="2"/>
  <c r="G16" i="2"/>
  <c r="G15" i="2"/>
  <c r="G14" i="2"/>
  <c r="G13" i="2"/>
  <c r="G12" i="2"/>
  <c r="A16" i="20" l="1"/>
  <c r="B12" i="21" l="1"/>
  <c r="A21" i="4" l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B7" i="21" l="1"/>
  <c r="B8" i="21" s="1"/>
  <c r="B9" i="21" s="1"/>
  <c r="B10" i="21" s="1"/>
  <c r="B11" i="21" s="1"/>
  <c r="A7" i="20"/>
  <c r="A8" i="20" s="1"/>
  <c r="A9" i="20" s="1"/>
  <c r="A10" i="20" s="1"/>
  <c r="A11" i="20" s="1"/>
  <c r="A12" i="20" s="1"/>
  <c r="A13" i="20" s="1"/>
  <c r="A14" i="20" s="1"/>
  <c r="A15" i="20" s="1"/>
  <c r="A8" i="16" l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</calcChain>
</file>

<file path=xl/sharedStrings.xml><?xml version="1.0" encoding="utf-8"?>
<sst xmlns="http://schemas.openxmlformats.org/spreadsheetml/2006/main" count="408" uniqueCount="295">
  <si>
    <t>Associations agréées</t>
  </si>
  <si>
    <t>AFVP/France Volontaires</t>
  </si>
  <si>
    <t>Effectif total</t>
  </si>
  <si>
    <t>Effectif des volontaires</t>
  </si>
  <si>
    <t>n°</t>
  </si>
  <si>
    <t>Association</t>
  </si>
  <si>
    <t>DCC</t>
  </si>
  <si>
    <t>GER</t>
  </si>
  <si>
    <t>France Volontaires</t>
  </si>
  <si>
    <t>SCD</t>
  </si>
  <si>
    <t>FIDESCO</t>
  </si>
  <si>
    <t>EDM</t>
  </si>
  <si>
    <t>TOTAL</t>
  </si>
  <si>
    <t>Le mois-volontaire est l'unité permettant aux associations de transmettre leurs prévisions d'envoi de volontaires et d'en évaluer le suivi.</t>
  </si>
  <si>
    <t>Mois-volontaires</t>
  </si>
  <si>
    <t>Hommes</t>
  </si>
  <si>
    <t>Femmes</t>
  </si>
  <si>
    <t>Total</t>
  </si>
  <si>
    <t>%</t>
  </si>
  <si>
    <t>TOTAUX</t>
  </si>
  <si>
    <t>Enfants du Mékong</t>
  </si>
  <si>
    <t>DEFAP</t>
  </si>
  <si>
    <t>ATD Quart-Monde</t>
  </si>
  <si>
    <t>CEFODE</t>
  </si>
  <si>
    <t>IFAID Aquitaine</t>
  </si>
  <si>
    <t>Fondation Architectes de l'urgence</t>
  </si>
  <si>
    <t>ASMAE</t>
  </si>
  <si>
    <t>Positive Planet</t>
  </si>
  <si>
    <t>Secours islamique France</t>
  </si>
  <si>
    <t>ACF</t>
  </si>
  <si>
    <t>EED</t>
  </si>
  <si>
    <t>GRET</t>
  </si>
  <si>
    <t>HI</t>
  </si>
  <si>
    <t>Samusocial international</t>
  </si>
  <si>
    <t>AVSF-CICDA</t>
  </si>
  <si>
    <t>MDM</t>
  </si>
  <si>
    <t>UNMFREO</t>
  </si>
  <si>
    <t>Croix-Rouge française</t>
  </si>
  <si>
    <t>EMI</t>
  </si>
  <si>
    <t>Santé Sud</t>
  </si>
  <si>
    <t>Douleurs sans frontières</t>
  </si>
  <si>
    <t>Planète Enfants</t>
  </si>
  <si>
    <t>SIPAR</t>
  </si>
  <si>
    <t>Solidarité laïque</t>
  </si>
  <si>
    <t>VOLONTAIRES DE SOLIDARITE INTERNATIONALE :
répartition des volontaires par tranche d'âge et par sexe</t>
  </si>
  <si>
    <t>18 à 25 ans</t>
  </si>
  <si>
    <t>26 à 30 ans</t>
  </si>
  <si>
    <t>31 à 40 ans</t>
  </si>
  <si>
    <t>41 à 50 ans</t>
  </si>
  <si>
    <t>51 à 60 ans</t>
  </si>
  <si>
    <t>61 ans et plus</t>
  </si>
  <si>
    <t>SIF</t>
  </si>
  <si>
    <t>DSF</t>
  </si>
  <si>
    <t>Nombre de volontaires</t>
  </si>
  <si>
    <t>Belgique</t>
  </si>
  <si>
    <t>Espagne</t>
  </si>
  <si>
    <t>Etats-Unis</t>
  </si>
  <si>
    <t>Suisse</t>
  </si>
  <si>
    <t>Italie</t>
  </si>
  <si>
    <t>Allemagne</t>
  </si>
  <si>
    <t>Canada</t>
  </si>
  <si>
    <t>Pologne</t>
  </si>
  <si>
    <t>Philippines</t>
  </si>
  <si>
    <t>Haïti</t>
  </si>
  <si>
    <t>Portugal</t>
  </si>
  <si>
    <t>Colombie</t>
  </si>
  <si>
    <t>Pérou</t>
  </si>
  <si>
    <t>Cameroun</t>
  </si>
  <si>
    <t>Bolivie</t>
  </si>
  <si>
    <t>Côte d'Ivoire</t>
  </si>
  <si>
    <t>Bénin</t>
  </si>
  <si>
    <t>Sénégal</t>
  </si>
  <si>
    <t>Niger</t>
  </si>
  <si>
    <t>Argentine</t>
  </si>
  <si>
    <t>Rwanda</t>
  </si>
  <si>
    <t>République tchèque</t>
  </si>
  <si>
    <t>Liban</t>
  </si>
  <si>
    <t>Mauritanie</t>
  </si>
  <si>
    <t>République centrafricaine</t>
  </si>
  <si>
    <t>Burkina-Faso</t>
  </si>
  <si>
    <t>Guinée Conakry</t>
  </si>
  <si>
    <t>Ouganda</t>
  </si>
  <si>
    <t>Mali</t>
  </si>
  <si>
    <t>Ile Maurice</t>
  </si>
  <si>
    <t>Tchad</t>
  </si>
  <si>
    <t>Thaïlande</t>
  </si>
  <si>
    <t>Togo</t>
  </si>
  <si>
    <t>Algérie</t>
  </si>
  <si>
    <t>Cambodge</t>
  </si>
  <si>
    <t>Corée du sud</t>
  </si>
  <si>
    <t>Pays-Bas</t>
  </si>
  <si>
    <t>République démocratique du Congo</t>
  </si>
  <si>
    <t>Madagascar</t>
  </si>
  <si>
    <t>Maroc</t>
  </si>
  <si>
    <t>Pays d'affectation</t>
  </si>
  <si>
    <t>Vietnam</t>
  </si>
  <si>
    <t>Inde</t>
  </si>
  <si>
    <t>Chili</t>
  </si>
  <si>
    <t>Laos</t>
  </si>
  <si>
    <t>Tunisie</t>
  </si>
  <si>
    <t>Birmanie</t>
  </si>
  <si>
    <t>Congo</t>
  </si>
  <si>
    <t>Afrique du sud</t>
  </si>
  <si>
    <t>Israël</t>
  </si>
  <si>
    <t>Brésil</t>
  </si>
  <si>
    <t>Indonésie</t>
  </si>
  <si>
    <t>Comores</t>
  </si>
  <si>
    <t>Egypte</t>
  </si>
  <si>
    <t>Bangladesh</t>
  </si>
  <si>
    <t>Afghanistan</t>
  </si>
  <si>
    <t>Nicaragua</t>
  </si>
  <si>
    <t>Népal</t>
  </si>
  <si>
    <t>Equateur</t>
  </si>
  <si>
    <t>Zambie</t>
  </si>
  <si>
    <t>Australie</t>
  </si>
  <si>
    <t>Fidji</t>
  </si>
  <si>
    <t>Mozambique</t>
  </si>
  <si>
    <t>Mexique</t>
  </si>
  <si>
    <t>Angola</t>
  </si>
  <si>
    <t>Malaisie</t>
  </si>
  <si>
    <t>Burundi</t>
  </si>
  <si>
    <t>Timor oriental</t>
  </si>
  <si>
    <t>Jordanie</t>
  </si>
  <si>
    <t>République Dominicaine</t>
  </si>
  <si>
    <t>Tanzanie</t>
  </si>
  <si>
    <t>Guatémala</t>
  </si>
  <si>
    <t>Irak et Kurdistan d'Irak</t>
  </si>
  <si>
    <t>Chine</t>
  </si>
  <si>
    <t>Kosovo</t>
  </si>
  <si>
    <t>Mongolie</t>
  </si>
  <si>
    <t>Ghana</t>
  </si>
  <si>
    <t>Cuba</t>
  </si>
  <si>
    <t>Vanuatu</t>
  </si>
  <si>
    <t>Honduras</t>
  </si>
  <si>
    <t>Kenya</t>
  </si>
  <si>
    <t>Gabon</t>
  </si>
  <si>
    <t>Ethiopie</t>
  </si>
  <si>
    <t>Uruguay</t>
  </si>
  <si>
    <t>Djibouti</t>
  </si>
  <si>
    <t>Taïwan</t>
  </si>
  <si>
    <t>Arménie</t>
  </si>
  <si>
    <t>Sierra-Leone</t>
  </si>
  <si>
    <t>Malawi</t>
  </si>
  <si>
    <t>Sri-Lanka</t>
  </si>
  <si>
    <t>Turquie</t>
  </si>
  <si>
    <t>Territoires palestiniens</t>
  </si>
  <si>
    <t>Russie</t>
  </si>
  <si>
    <t>Géorgie</t>
  </si>
  <si>
    <t>Seychelles</t>
  </si>
  <si>
    <t>VOLONTAIRES DE SOLIDARITE INTERNATIONALE :
répartition des volontaires par zone géographique</t>
  </si>
  <si>
    <t>Zone d'intervention des volontaires</t>
  </si>
  <si>
    <t>ZONE AFRIQUE - OCEAN INDIEN</t>
  </si>
  <si>
    <t>Afrique australe</t>
  </si>
  <si>
    <t>Afrique centrale</t>
  </si>
  <si>
    <t>Afrique de l'Est</t>
  </si>
  <si>
    <t>Afrique de l'Ouest</t>
  </si>
  <si>
    <t>Océan indien</t>
  </si>
  <si>
    <t>ZONE ASIE</t>
  </si>
  <si>
    <t>ZONE AMERIQUES - CARAÏBES</t>
  </si>
  <si>
    <t>Amérique centrale et Caraïbes</t>
  </si>
  <si>
    <t>Amérique du Nord</t>
  </si>
  <si>
    <t>Amérique du Sud</t>
  </si>
  <si>
    <t>ZONE AFRIQUE DU NORD - MOYEN-ORIENT</t>
  </si>
  <si>
    <t>Afrique du Nord</t>
  </si>
  <si>
    <t>Proche et moyen-orient</t>
  </si>
  <si>
    <t>EUROPE HORS UE</t>
  </si>
  <si>
    <t>OCEANIE</t>
  </si>
  <si>
    <t>VOLONTAIRES DE SOLIDARITE INTERNATIONALE :
répartition des volontaires par niveau de formation</t>
  </si>
  <si>
    <t>Niveau de formation</t>
  </si>
  <si>
    <t>Niveaux IV et V</t>
  </si>
  <si>
    <t>BEP-CAP-BAC (validé)</t>
  </si>
  <si>
    <t>Niveau III</t>
  </si>
  <si>
    <t>BAC +2 (validé)</t>
  </si>
  <si>
    <t>Niveau II</t>
  </si>
  <si>
    <t>BAC +3 (validé)</t>
  </si>
  <si>
    <t>BAC +4 (validé)</t>
  </si>
  <si>
    <t>Niveau I</t>
  </si>
  <si>
    <t>BAC +5/BAC +6/BAC +7/BAC +8 (validé)</t>
  </si>
  <si>
    <t>Autre</t>
  </si>
  <si>
    <t>Domaines d'activité des missions</t>
  </si>
  <si>
    <t>Education - animation - formation</t>
  </si>
  <si>
    <t>Social - enfance - jeunesse</t>
  </si>
  <si>
    <t>Santé - éducation sanitaire et sociale</t>
  </si>
  <si>
    <t>Développement durable - environnement</t>
  </si>
  <si>
    <t>Génie civil - hydraulique - assainissement</t>
  </si>
  <si>
    <t>Autres (décentralisation et maîtrise d'ouvrage, économie, organisation, logistique, mécanique, développement local et territorial…)</t>
  </si>
  <si>
    <t>Culture - patrimoine</t>
  </si>
  <si>
    <t>Fonction des volontaires</t>
  </si>
  <si>
    <t>Enseignant - formateur</t>
  </si>
  <si>
    <t>Logisticien</t>
  </si>
  <si>
    <t>VOLONTAIRES DE SOLIDARITE INTERNATIONALE :
répartition des volontaires par fonction exercée pendant leur mission</t>
  </si>
  <si>
    <t>Libéria</t>
  </si>
  <si>
    <t>VOLONTAIRES DE SOLIDARITE INTERNATIONALE : durée moyenne des missions</t>
  </si>
  <si>
    <t>Associations</t>
  </si>
  <si>
    <t>Nombre de retours</t>
  </si>
  <si>
    <t>Moins de 12 mois</t>
  </si>
  <si>
    <t>de 12 à 17 mois</t>
  </si>
  <si>
    <t>De 18 à 24 mois</t>
  </si>
  <si>
    <t>Plus de 24 mois</t>
  </si>
  <si>
    <t>AVSF</t>
  </si>
  <si>
    <t>IFAID</t>
  </si>
  <si>
    <t>Moldavie</t>
  </si>
  <si>
    <t>Estonie</t>
  </si>
  <si>
    <t>Hongrie</t>
  </si>
  <si>
    <t>VOLONTAIRES DE SOLIDARITE INTERNATIONALE :
répartition des volontaires par domaine d'activité</t>
  </si>
  <si>
    <t>VOLONTAIRES DE SOLIDARITE INTERNATIONALE :
répartition des missions des volontaires par pays d'affectation</t>
  </si>
  <si>
    <t>Guinée Bissau</t>
  </si>
  <si>
    <t>Jérusalem</t>
  </si>
  <si>
    <t>Finlande</t>
  </si>
  <si>
    <t>Luxembourg</t>
  </si>
  <si>
    <t>Royaume-Uni</t>
  </si>
  <si>
    <t>VOLONTAIRES DE SOLIDARITE INTERNATIONALE :
répartition des volontaires par région</t>
  </si>
  <si>
    <t>Répartition des volontaires par région</t>
  </si>
  <si>
    <t>Tadjikistan</t>
  </si>
  <si>
    <t>Les autres lieux de résidence des volontaires avant leur mission :</t>
  </si>
  <si>
    <t>Nouvelle Calédonie</t>
  </si>
  <si>
    <t>PAYS</t>
  </si>
  <si>
    <t>CROIX-ROUGE</t>
  </si>
  <si>
    <t>POSITIVE PLANET</t>
  </si>
  <si>
    <t>SOLIDARITE LAÏQUE</t>
  </si>
  <si>
    <t xml:space="preserve">UNMFREO </t>
  </si>
  <si>
    <t>France VOLONTAIRES</t>
  </si>
  <si>
    <t>Ile de France</t>
  </si>
  <si>
    <t>Auvergne - Rhône Alpes</t>
  </si>
  <si>
    <t>Nouvelle Aquitaine</t>
  </si>
  <si>
    <t>Occitanie</t>
  </si>
  <si>
    <t>Pays de la Loire</t>
  </si>
  <si>
    <t>Bretagne</t>
  </si>
  <si>
    <t>Grand Est</t>
  </si>
  <si>
    <t>Normandie</t>
  </si>
  <si>
    <t>Provence - Alpes Côte d'Azur</t>
  </si>
  <si>
    <t>Centre - Val de Loire</t>
  </si>
  <si>
    <t>Bourgogne - Franche Comté</t>
  </si>
  <si>
    <t>Lesotho</t>
  </si>
  <si>
    <t>Planète Enfants et Développement</t>
  </si>
  <si>
    <t>(fusion avec Planète Enfants)</t>
  </si>
  <si>
    <t>VOLONTAIRES DE SOLIDARITE INTERNATIONALE :
présence des volontaires dans les 19 pays prioritaires</t>
  </si>
  <si>
    <t>Agriculture, élevage, sécurité alimentaire</t>
  </si>
  <si>
    <t>Infrastructure et développement urbain</t>
  </si>
  <si>
    <t>Technicien spécialiste (autres techniciens)
Conseillers techniques, chargés de mission, chargés d'étude</t>
  </si>
  <si>
    <t>Autres</t>
  </si>
  <si>
    <t>Planète Enfants&amp;développement</t>
  </si>
  <si>
    <t>Durée moyenne en mois</t>
  </si>
  <si>
    <t>Réunion</t>
  </si>
  <si>
    <t>Associations dont le nombre de volontaires est supérieur à 100 :</t>
  </si>
  <si>
    <t>Autres associations :</t>
  </si>
  <si>
    <t xml:space="preserve">Associations dont le nombre de volontaires est supérieur à 100 : </t>
  </si>
  <si>
    <t xml:space="preserve">Autres associations : </t>
  </si>
  <si>
    <t>Société civile, gouvernance</t>
  </si>
  <si>
    <t>Secteur productif, micro-projets, tourisme, artisanat, soutien à la création d'activité</t>
  </si>
  <si>
    <t>TOGO</t>
  </si>
  <si>
    <t>HAITI</t>
  </si>
  <si>
    <t>SENEGAL</t>
  </si>
  <si>
    <t>BURKINA FASO</t>
  </si>
  <si>
    <t>NIGER</t>
  </si>
  <si>
    <t>MAURITANIE</t>
  </si>
  <si>
    <t>BENIN</t>
  </si>
  <si>
    <t>DJIBOUTI</t>
  </si>
  <si>
    <t>ADICE</t>
  </si>
  <si>
    <t>VOLONTAIRES DE SOLIDARITE INTERNATIONALE :
évolution du nombre de volontaires - 2009-2018</t>
  </si>
  <si>
    <t>VOLONTAIRES DE SOLIDARITE INTERNATIONALE : répartition du
nombre de volontaires  par association - 2014-2018</t>
  </si>
  <si>
    <t>VOLONTAIRES DE SOLIDARITE INTERNATIONALE : répartition du
nombre de mois-volontaires par association - 2014-2018</t>
  </si>
  <si>
    <t>MADAGASCAR</t>
  </si>
  <si>
    <t>TCHAD</t>
  </si>
  <si>
    <t>GUINEE CONAKRY</t>
  </si>
  <si>
    <t>COMORES</t>
  </si>
  <si>
    <t>BURUNDI</t>
  </si>
  <si>
    <t>CENTRAFRIQUE</t>
  </si>
  <si>
    <t>REP DEM DU CONGO</t>
  </si>
  <si>
    <t>LIBERIA</t>
  </si>
  <si>
    <t>ETHIOPIE</t>
  </si>
  <si>
    <t>MALI</t>
  </si>
  <si>
    <t>GAMBIE</t>
  </si>
  <si>
    <t>Hauts de France</t>
  </si>
  <si>
    <t xml:space="preserve"> </t>
  </si>
  <si>
    <t>Planète Urgence</t>
  </si>
  <si>
    <t>Nouvelle-Zélande</t>
  </si>
  <si>
    <t>Hong Kong</t>
  </si>
  <si>
    <t>Nigeria</t>
  </si>
  <si>
    <t>Ile Salomon</t>
  </si>
  <si>
    <t>(fusion avec Planète Enfants</t>
  </si>
  <si>
    <t>VOLONTAIRES DE SOLIDARITE INTERNATIONALE :
évolution du nombre de mois-volontaires - 2009-2018</t>
  </si>
  <si>
    <t>Planète urgence</t>
  </si>
  <si>
    <t>Pour   1 955 missions de volontaires répertoriées au 31 décembre 2018, région de provenance du volontaire selon son dernier lieu de résidence avant la mission :</t>
  </si>
  <si>
    <t>Pour 1 955 missions de volontaires répertoriées au 31 décembre 2018 :</t>
  </si>
  <si>
    <t>En 2018, le plus jeune VSI avait 20 ans, le plus âgé 72 ans.</t>
  </si>
  <si>
    <t>Pour 1 955 missions de volontaires répertoriés au 31 décembre 2018, les volontaires ont effectué leur mission dans 93 pays.</t>
  </si>
  <si>
    <t>Pour 1 955 missions de volontaires répertoriées au 31 décembre 2018, toutes les zones géographiques sont représentées.</t>
  </si>
  <si>
    <t>Administrateur - coordonnateur - gestionnaire</t>
  </si>
  <si>
    <t>Guadeloupe - Martinique</t>
  </si>
  <si>
    <t>Pour 1955 missions de volontaires répertoriées au 31 décembre 2018 :</t>
  </si>
  <si>
    <t>Pour 1955 missions de volontaires répertoriées au 31 décembre 2019, 640 (33%) ont été en poste dans les 19 pays prioritaires, définis par le Comité interministériel de la coopération internationale et du développement du 8 février 2018.</t>
  </si>
  <si>
    <t>Animateur - éducateur</t>
  </si>
  <si>
    <t>Personnel médical - paramédical</t>
  </si>
  <si>
    <t>Ingénieurs - architectes - urbanistes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</si>
</sst>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.9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450666829432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145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4" fillId="0" borderId="1" xfId="0" applyFont="1" applyBorder="1"/>
    <xf numFmtId="9" fontId="3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9" fontId="5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0" fontId="0" fillId="0" borderId="0" xfId="0" applyBorder="1" applyAlignment="1"/>
    <xf numFmtId="0" fontId="7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 horizontal="center"/>
    </xf>
    <xf numFmtId="0" fontId="0" fillId="0" borderId="0" xfId="0" applyAlignment="1"/>
    <xf numFmtId="9" fontId="4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10" fillId="0" borderId="0" xfId="0" applyFont="1"/>
    <xf numFmtId="0" fontId="1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7" fillId="2" borderId="1" xfId="0" applyFont="1" applyFill="1" applyBorder="1"/>
    <xf numFmtId="3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8" fillId="0" borderId="1" xfId="0" applyFont="1" applyBorder="1" applyAlignment="1">
      <alignment horizontal="center"/>
    </xf>
    <xf numFmtId="9" fontId="0" fillId="0" borderId="0" xfId="0" applyNumberFormat="1"/>
    <xf numFmtId="0" fontId="6" fillId="0" borderId="0" xfId="0" applyFont="1" applyFill="1" applyBorder="1"/>
    <xf numFmtId="0" fontId="4" fillId="0" borderId="0" xfId="0" applyFont="1"/>
    <xf numFmtId="0" fontId="11" fillId="0" borderId="1" xfId="0" applyFont="1" applyBorder="1"/>
    <xf numFmtId="3" fontId="8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13" fillId="0" borderId="1" xfId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top" wrapText="1"/>
    </xf>
    <xf numFmtId="1" fontId="13" fillId="0" borderId="1" xfId="1" applyNumberFormat="1" applyFont="1" applyBorder="1" applyAlignment="1">
      <alignment horizontal="center" vertical="top" wrapText="1"/>
    </xf>
    <xf numFmtId="9" fontId="14" fillId="0" borderId="9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7" fillId="0" borderId="9" xfId="0" applyFont="1" applyBorder="1"/>
    <xf numFmtId="0" fontId="16" fillId="0" borderId="0" xfId="0" applyFont="1"/>
    <xf numFmtId="3" fontId="3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8" fillId="0" borderId="0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3" fontId="7" fillId="4" borderId="1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0" xfId="0" applyAlignment="1"/>
    <xf numFmtId="0" fontId="0" fillId="0" borderId="0" xfId="0" applyAlignment="1"/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3" fontId="0" fillId="0" borderId="0" xfId="0" applyNumberFormat="1"/>
    <xf numFmtId="0" fontId="7" fillId="0" borderId="0" xfId="0" applyFont="1" applyBorder="1"/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/>
    <xf numFmtId="3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left" wrapText="1"/>
    </xf>
    <xf numFmtId="0" fontId="0" fillId="0" borderId="0" xfId="0" applyAlignment="1"/>
    <xf numFmtId="0" fontId="7" fillId="0" borderId="10" xfId="0" applyFont="1" applyFill="1" applyBorder="1"/>
    <xf numFmtId="3" fontId="7" fillId="2" borderId="11" xfId="0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9" fillId="0" borderId="0" xfId="0" applyFont="1" applyAlignment="1"/>
    <xf numFmtId="0" fontId="5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5" fillId="0" borderId="0" xfId="0" applyFont="1" applyAlignment="1"/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900">
                <a:latin typeface="Arial" panose="020B0604020202020204" pitchFamily="34" charset="0"/>
                <a:cs typeface="Arial" panose="020B0604020202020204" pitchFamily="34" charset="0"/>
              </a:rPr>
              <a:t>Evolution du nombre de volontaires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'VSI nbre vol'!$C$4</c:f>
              <c:strCache>
                <c:ptCount val="1"/>
                <c:pt idx="0">
                  <c:v>Associations agréées</c:v>
                </c:pt>
              </c:strCache>
            </c:strRef>
          </c:tx>
          <c:marker>
            <c:symbol val="none"/>
          </c:marker>
          <c:cat>
            <c:numRef>
              <c:f>'VSI nbre vol'!$B$5:$B$14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'VSI nbre vol'!$C$5:$C$14</c:f>
              <c:numCache>
                <c:formatCode>#,##0</c:formatCode>
                <c:ptCount val="10"/>
                <c:pt idx="0">
                  <c:v>1937</c:v>
                </c:pt>
                <c:pt idx="1">
                  <c:v>1918</c:v>
                </c:pt>
                <c:pt idx="2">
                  <c:v>1871</c:v>
                </c:pt>
                <c:pt idx="3">
                  <c:v>1828</c:v>
                </c:pt>
                <c:pt idx="4">
                  <c:v>1787</c:v>
                </c:pt>
                <c:pt idx="5">
                  <c:v>1731</c:v>
                </c:pt>
                <c:pt idx="6">
                  <c:v>1706</c:v>
                </c:pt>
                <c:pt idx="7">
                  <c:v>1638</c:v>
                </c:pt>
                <c:pt idx="8">
                  <c:v>1636</c:v>
                </c:pt>
                <c:pt idx="9">
                  <c:v>1691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'VSI nbre vol'!$D$4</c:f>
              <c:strCache>
                <c:ptCount val="1"/>
                <c:pt idx="0">
                  <c:v>AFVP/France Volontaires</c:v>
                </c:pt>
              </c:strCache>
            </c:strRef>
          </c:tx>
          <c:marker>
            <c:symbol val="none"/>
          </c:marker>
          <c:cat>
            <c:numRef>
              <c:f>'VSI nbre vol'!$B$5:$B$13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'VSI nbre vol'!$D$5:$D$14</c:f>
              <c:numCache>
                <c:formatCode>General</c:formatCode>
                <c:ptCount val="10"/>
                <c:pt idx="0">
                  <c:v>625</c:v>
                </c:pt>
                <c:pt idx="1">
                  <c:v>521</c:v>
                </c:pt>
                <c:pt idx="2">
                  <c:v>436</c:v>
                </c:pt>
                <c:pt idx="3">
                  <c:v>386</c:v>
                </c:pt>
                <c:pt idx="4">
                  <c:v>356</c:v>
                </c:pt>
                <c:pt idx="5">
                  <c:v>282</c:v>
                </c:pt>
                <c:pt idx="6">
                  <c:v>250</c:v>
                </c:pt>
                <c:pt idx="7">
                  <c:v>270</c:v>
                </c:pt>
                <c:pt idx="8">
                  <c:v>293</c:v>
                </c:pt>
                <c:pt idx="9">
                  <c:v>264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'VSI nbre vol'!$E$4</c:f>
              <c:strCache>
                <c:ptCount val="1"/>
                <c:pt idx="0">
                  <c:v>Effectif total</c:v>
                </c:pt>
              </c:strCache>
            </c:strRef>
          </c:tx>
          <c:marker>
            <c:symbol val="none"/>
          </c:marker>
          <c:cat>
            <c:numRef>
              <c:f>'VSI nbre vol'!$B$5:$B$13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'VSI nbre vol'!$E$5:$E$14</c:f>
              <c:numCache>
                <c:formatCode>#,##0</c:formatCode>
                <c:ptCount val="10"/>
                <c:pt idx="0">
                  <c:v>2562</c:v>
                </c:pt>
                <c:pt idx="1">
                  <c:v>2439</c:v>
                </c:pt>
                <c:pt idx="2">
                  <c:v>2307</c:v>
                </c:pt>
                <c:pt idx="3">
                  <c:v>2214</c:v>
                </c:pt>
                <c:pt idx="4">
                  <c:v>2143</c:v>
                </c:pt>
                <c:pt idx="5">
                  <c:v>2013</c:v>
                </c:pt>
                <c:pt idx="6">
                  <c:v>1956</c:v>
                </c:pt>
                <c:pt idx="7">
                  <c:v>1908</c:v>
                </c:pt>
                <c:pt idx="8">
                  <c:v>1929</c:v>
                </c:pt>
                <c:pt idx="9">
                  <c:v>1955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37792"/>
        <c:axId val="33139712"/>
      </c:lineChart>
      <c:catAx>
        <c:axId val="3313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300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33139712"/>
        <c:crosses val="autoZero"/>
        <c:auto val="1"/>
        <c:lblAlgn val="ctr"/>
        <c:lblOffset val="100"/>
        <c:noMultiLvlLbl val="0"/>
      </c:catAx>
      <c:valAx>
        <c:axId val="331397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33137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145117375129925"/>
          <c:y val="0.96363605808863206"/>
          <c:w val="0.75709747515473591"/>
          <c:h val="3.4069048464896987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Fonction des volontaires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'VSI fonction'!$D$5</c:f>
              <c:strCache>
                <c:ptCount val="1"/>
                <c:pt idx="0">
                  <c:v>Nombre de volontaires</c:v>
                </c:pt>
              </c:strCache>
            </c:strRef>
          </c:tx>
          <c:dLbls>
            <c:dLbl>
              <c:idx val="0"/>
              <c:layout>
                <c:manualLayout>
                  <c:x val="-4.7925561029009307E-2"/>
                  <c:y val="-0.2373861355565848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Administrateur coordonnateur</a:t>
                    </a:r>
                    <a:r>
                      <a:rPr lang="en-US" baseline="0"/>
                      <a:t> </a:t>
                    </a:r>
                    <a:r>
                      <a:rPr lang="en-US"/>
                      <a:t>gestionnaire
51%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6204905421305096"/>
                  <c:y val="7.19438011425042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0410940011808873E-3"/>
                  <c:y val="-0.108024805722814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4.5079882256097298E-2"/>
                  <c:y val="-4.04602610948141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Personnel médical paramédical
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8.4248779247421662E-2"/>
                  <c:y val="-6.15598785445936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Ingénieurs-architectes  urbanistes
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elete val="1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'VSI fonction'!$C$6:$C$12</c:f>
              <c:strCache>
                <c:ptCount val="7"/>
                <c:pt idx="0">
                  <c:v>Administrateur - coordonnateur - gestionnaire</c:v>
                </c:pt>
                <c:pt idx="1">
                  <c:v>Technicien spécialiste (autres techniciens)
Conseillers techniques, chargés de mission, chargés d'étude</c:v>
                </c:pt>
                <c:pt idx="2">
                  <c:v>Enseignant - formateur</c:v>
                </c:pt>
                <c:pt idx="3">
                  <c:v>Animateur - éducateur</c:v>
                </c:pt>
                <c:pt idx="4">
                  <c:v>Personnel médical - paramédical</c:v>
                </c:pt>
                <c:pt idx="5">
                  <c:v>Ingénieurs - architectes - urbanistes</c:v>
                </c:pt>
                <c:pt idx="6">
                  <c:v>Logisticien</c:v>
                </c:pt>
              </c:strCache>
            </c:strRef>
          </c:cat>
          <c:val>
            <c:numRef>
              <c:f>'VSI fonction'!$D$6:$D$12</c:f>
              <c:numCache>
                <c:formatCode>General</c:formatCode>
                <c:ptCount val="7"/>
                <c:pt idx="0">
                  <c:v>990</c:v>
                </c:pt>
                <c:pt idx="1">
                  <c:v>361</c:v>
                </c:pt>
                <c:pt idx="2">
                  <c:v>234</c:v>
                </c:pt>
                <c:pt idx="3">
                  <c:v>212</c:v>
                </c:pt>
                <c:pt idx="4">
                  <c:v>130</c:v>
                </c:pt>
                <c:pt idx="5">
                  <c:v>20</c:v>
                </c:pt>
                <c:pt idx="6">
                  <c:v>8</c:v>
                </c:pt>
              </c:numCache>
            </c:numRef>
          </c:val>
        </c:ser>
        <c:ser>
          <c:idx val="1"/>
          <c:order val="1"/>
          <c:tx>
            <c:strRef>
              <c:f>'VSI fonction'!$E$5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'VSI fonction'!$C$6:$C$12</c:f>
              <c:strCache>
                <c:ptCount val="7"/>
                <c:pt idx="0">
                  <c:v>Administrateur - coordonnateur - gestionnaire</c:v>
                </c:pt>
                <c:pt idx="1">
                  <c:v>Technicien spécialiste (autres techniciens)
Conseillers techniques, chargés de mission, chargés d'étude</c:v>
                </c:pt>
                <c:pt idx="2">
                  <c:v>Enseignant - formateur</c:v>
                </c:pt>
                <c:pt idx="3">
                  <c:v>Animateur - éducateur</c:v>
                </c:pt>
                <c:pt idx="4">
                  <c:v>Personnel médical - paramédical</c:v>
                </c:pt>
                <c:pt idx="5">
                  <c:v>Ingénieurs - architectes - urbanistes</c:v>
                </c:pt>
                <c:pt idx="6">
                  <c:v>Logisticien</c:v>
                </c:pt>
              </c:strCache>
            </c:strRef>
          </c:cat>
          <c:val>
            <c:numRef>
              <c:f>'VSI fonction'!$E$6:$E$12</c:f>
              <c:numCache>
                <c:formatCode>0%</c:formatCode>
                <c:ptCount val="7"/>
                <c:pt idx="0">
                  <c:v>0.50639386189258317</c:v>
                </c:pt>
                <c:pt idx="1">
                  <c:v>0.18465473145780051</c:v>
                </c:pt>
                <c:pt idx="2">
                  <c:v>0.119693094629156</c:v>
                </c:pt>
                <c:pt idx="3">
                  <c:v>0.10843989769820972</c:v>
                </c:pt>
                <c:pt idx="4">
                  <c:v>6.6496163682864456E-2</c:v>
                </c:pt>
                <c:pt idx="5">
                  <c:v>1.0230179028132993E-2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Durée moyenne en mois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479615048118983E-2"/>
          <c:y val="6.5318206191967945E-2"/>
          <c:w val="0.94890411198600177"/>
          <c:h val="0.6694804278497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'VSI durée missions'!$C$8</c:f>
              <c:strCache>
                <c:ptCount val="1"/>
                <c:pt idx="0">
                  <c:v>Durée moyenne en mois</c:v>
                </c:pt>
              </c:strCache>
            </c:strRef>
          </c:tx>
          <c:invertIfNegative val="0"/>
          <c:dLbls>
            <c:delete val="1"/>
          </c:dLbls>
          <c:cat>
            <c:strRef>
              <c:f>'VSI durée missions'!$B$9:$B$32</c:f>
              <c:strCache>
                <c:ptCount val="24"/>
                <c:pt idx="0">
                  <c:v>POSITIVE PLANET</c:v>
                </c:pt>
                <c:pt idx="1">
                  <c:v>ATD Quart-Monde</c:v>
                </c:pt>
                <c:pt idx="2">
                  <c:v>DEFAP</c:v>
                </c:pt>
                <c:pt idx="3">
                  <c:v>SIF</c:v>
                </c:pt>
                <c:pt idx="4">
                  <c:v>AVSF</c:v>
                </c:pt>
                <c:pt idx="5">
                  <c:v>Planète Enfants&amp;développement</c:v>
                </c:pt>
                <c:pt idx="6">
                  <c:v>UNMFREO </c:v>
                </c:pt>
                <c:pt idx="7">
                  <c:v>CEFODE</c:v>
                </c:pt>
                <c:pt idx="8">
                  <c:v>FIDESCO</c:v>
                </c:pt>
                <c:pt idx="9">
                  <c:v>DSF</c:v>
                </c:pt>
                <c:pt idx="10">
                  <c:v>SOLIDARITE LAÏQUE</c:v>
                </c:pt>
                <c:pt idx="11">
                  <c:v>ASMAE</c:v>
                </c:pt>
                <c:pt idx="12">
                  <c:v>SCD</c:v>
                </c:pt>
                <c:pt idx="13">
                  <c:v>GRET</c:v>
                </c:pt>
                <c:pt idx="14">
                  <c:v>France VOLONTAIRES</c:v>
                </c:pt>
                <c:pt idx="15">
                  <c:v>GER</c:v>
                </c:pt>
                <c:pt idx="16">
                  <c:v>DCC</c:v>
                </c:pt>
                <c:pt idx="17">
                  <c:v>IFAID</c:v>
                </c:pt>
                <c:pt idx="18">
                  <c:v>EDM</c:v>
                </c:pt>
                <c:pt idx="19">
                  <c:v>CROIX-ROUGE</c:v>
                </c:pt>
                <c:pt idx="20">
                  <c:v>Planète urgence</c:v>
                </c:pt>
                <c:pt idx="21">
                  <c:v>MDM</c:v>
                </c:pt>
                <c:pt idx="22">
                  <c:v>HI</c:v>
                </c:pt>
                <c:pt idx="23">
                  <c:v>EMI</c:v>
                </c:pt>
              </c:strCache>
            </c:strRef>
          </c:cat>
          <c:val>
            <c:numRef>
              <c:f>'VSI durée missions'!$C$9:$C$32</c:f>
              <c:numCache>
                <c:formatCode>General</c:formatCode>
                <c:ptCount val="24"/>
                <c:pt idx="0">
                  <c:v>38</c:v>
                </c:pt>
                <c:pt idx="1">
                  <c:v>37</c:v>
                </c:pt>
                <c:pt idx="2">
                  <c:v>36</c:v>
                </c:pt>
                <c:pt idx="3">
                  <c:v>34</c:v>
                </c:pt>
                <c:pt idx="4">
                  <c:v>31</c:v>
                </c:pt>
                <c:pt idx="5">
                  <c:v>27</c:v>
                </c:pt>
                <c:pt idx="6">
                  <c:v>27</c:v>
                </c:pt>
                <c:pt idx="7">
                  <c:v>24</c:v>
                </c:pt>
                <c:pt idx="8">
                  <c:v>22.37</c:v>
                </c:pt>
                <c:pt idx="9">
                  <c:v>22</c:v>
                </c:pt>
                <c:pt idx="10">
                  <c:v>22</c:v>
                </c:pt>
                <c:pt idx="11">
                  <c:v>21.75</c:v>
                </c:pt>
                <c:pt idx="12">
                  <c:v>19.899999999999999</c:v>
                </c:pt>
                <c:pt idx="13">
                  <c:v>19.600000000000001</c:v>
                </c:pt>
                <c:pt idx="14">
                  <c:v>19.13</c:v>
                </c:pt>
                <c:pt idx="15">
                  <c:v>17.559999999999999</c:v>
                </c:pt>
                <c:pt idx="16">
                  <c:v>16.57</c:v>
                </c:pt>
                <c:pt idx="17">
                  <c:v>16.399999999999999</c:v>
                </c:pt>
                <c:pt idx="18">
                  <c:v>14.23</c:v>
                </c:pt>
                <c:pt idx="19">
                  <c:v>13.75</c:v>
                </c:pt>
                <c:pt idx="20">
                  <c:v>13.5</c:v>
                </c:pt>
                <c:pt idx="21">
                  <c:v>13</c:v>
                </c:pt>
                <c:pt idx="22">
                  <c:v>12.3</c:v>
                </c:pt>
                <c:pt idx="23">
                  <c:v>1.51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244096"/>
        <c:axId val="34245632"/>
      </c:barChart>
      <c:catAx>
        <c:axId val="342440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4200000"/>
          <a:lstStyle/>
          <a:p>
            <a:pPr>
              <a:defRPr sz="75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34245632"/>
        <c:crosses val="autoZero"/>
        <c:auto val="1"/>
        <c:lblAlgn val="ctr"/>
        <c:lblOffset val="100"/>
        <c:noMultiLvlLbl val="0"/>
      </c:catAx>
      <c:valAx>
        <c:axId val="34245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34244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1624313023475013E-2"/>
          <c:y val="0.9489598288452451"/>
          <c:w val="0.28809122027430306"/>
          <c:h val="3.321012559380490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'VSI par tranche et asso'!$B$12</c:f>
              <c:strCache>
                <c:ptCount val="1"/>
                <c:pt idx="0">
                  <c:v>DCC</c:v>
                </c:pt>
              </c:strCache>
            </c:strRef>
          </c:tx>
          <c:marker>
            <c:symbol val="none"/>
          </c:marker>
          <c:cat>
            <c:numRef>
              <c:f>'VSI par tranche et asso'!$C$11:$G$11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'VSI par tranche et asso'!$C$12:$G$12</c:f>
              <c:numCache>
                <c:formatCode>General</c:formatCode>
                <c:ptCount val="5"/>
                <c:pt idx="0">
                  <c:v>421</c:v>
                </c:pt>
                <c:pt idx="1">
                  <c:v>449</c:v>
                </c:pt>
                <c:pt idx="2">
                  <c:v>449</c:v>
                </c:pt>
                <c:pt idx="3">
                  <c:v>429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'VSI par tranche et asso'!$B$13</c:f>
              <c:strCache>
                <c:ptCount val="1"/>
                <c:pt idx="0">
                  <c:v>GER</c:v>
                </c:pt>
              </c:strCache>
            </c:strRef>
          </c:tx>
          <c:marker>
            <c:symbol val="none"/>
          </c:marker>
          <c:cat>
            <c:numRef>
              <c:f>'VSI par tranche et asso'!$C$11:$G$11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'VSI par tranche et asso'!$C$13:$G$13</c:f>
              <c:numCache>
                <c:formatCode>General</c:formatCode>
                <c:ptCount val="5"/>
                <c:pt idx="0">
                  <c:v>374</c:v>
                </c:pt>
                <c:pt idx="1">
                  <c:v>400</c:v>
                </c:pt>
                <c:pt idx="2">
                  <c:v>409</c:v>
                </c:pt>
                <c:pt idx="3">
                  <c:v>422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'VSI par tranche et asso'!$B$14</c:f>
              <c:strCache>
                <c:ptCount val="1"/>
                <c:pt idx="0">
                  <c:v>France Volontaires</c:v>
                </c:pt>
              </c:strCache>
            </c:strRef>
          </c:tx>
          <c:marker>
            <c:symbol val="none"/>
          </c:marker>
          <c:cat>
            <c:numRef>
              <c:f>'VSI par tranche et asso'!$C$11:$G$11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'VSI par tranche et asso'!$C$14:$G$14</c:f>
              <c:numCache>
                <c:formatCode>General</c:formatCode>
                <c:ptCount val="5"/>
                <c:pt idx="0">
                  <c:v>282</c:v>
                </c:pt>
                <c:pt idx="1">
                  <c:v>250</c:v>
                </c:pt>
                <c:pt idx="2">
                  <c:v>270</c:v>
                </c:pt>
                <c:pt idx="3">
                  <c:v>293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'VSI par tranche et asso'!$B$15</c:f>
              <c:strCache>
                <c:ptCount val="1"/>
                <c:pt idx="0">
                  <c:v>SCD</c:v>
                </c:pt>
              </c:strCache>
            </c:strRef>
          </c:tx>
          <c:marker>
            <c:symbol val="none"/>
          </c:marker>
          <c:cat>
            <c:numRef>
              <c:f>'VSI par tranche et asso'!$C$11:$G$11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'VSI par tranche et asso'!$C$16:$G$16</c:f>
              <c:numCache>
                <c:formatCode>General</c:formatCode>
                <c:ptCount val="5"/>
                <c:pt idx="0">
                  <c:v>241</c:v>
                </c:pt>
                <c:pt idx="1">
                  <c:v>205</c:v>
                </c:pt>
                <c:pt idx="2">
                  <c:v>187</c:v>
                </c:pt>
                <c:pt idx="3">
                  <c:v>187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'VSI par tranche et asso'!$B$16</c:f>
              <c:strCache>
                <c:ptCount val="1"/>
                <c:pt idx="0">
                  <c:v>FIDESCO</c:v>
                </c:pt>
              </c:strCache>
            </c:strRef>
          </c:tx>
          <c:marker>
            <c:symbol val="none"/>
          </c:marker>
          <c:cat>
            <c:numRef>
              <c:f>'VSI par tranche et asso'!$C$11:$G$11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'VSI par tranche et asso'!$C$17:$G$17</c:f>
              <c:numCache>
                <c:formatCode>General</c:formatCode>
                <c:ptCount val="5"/>
                <c:pt idx="0">
                  <c:v>113</c:v>
                </c:pt>
                <c:pt idx="1">
                  <c:v>113</c:v>
                </c:pt>
                <c:pt idx="2">
                  <c:v>121</c:v>
                </c:pt>
                <c:pt idx="3">
                  <c:v>115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'VSI par tranche et asso'!$B$17</c:f>
              <c:strCache>
                <c:ptCount val="1"/>
                <c:pt idx="0">
                  <c:v>Enfants du Mékong</c:v>
                </c:pt>
              </c:strCache>
            </c:strRef>
          </c:tx>
          <c:marker>
            <c:symbol val="none"/>
          </c:marker>
          <c:cat>
            <c:numRef>
              <c:f>'VSI par tranche et asso'!$C$11:$G$11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'VSI par tranche et asso'!$C$17:$G$17</c:f>
              <c:numCache>
                <c:formatCode>General</c:formatCode>
                <c:ptCount val="5"/>
                <c:pt idx="0">
                  <c:v>113</c:v>
                </c:pt>
                <c:pt idx="1">
                  <c:v>113</c:v>
                </c:pt>
                <c:pt idx="2">
                  <c:v>121</c:v>
                </c:pt>
                <c:pt idx="3">
                  <c:v>115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7008"/>
        <c:axId val="33068544"/>
      </c:lineChart>
      <c:catAx>
        <c:axId val="3306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3000000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33068544"/>
        <c:crosses val="autoZero"/>
        <c:auto val="1"/>
        <c:lblAlgn val="ctr"/>
        <c:lblOffset val="100"/>
        <c:noMultiLvlLbl val="0"/>
      </c:catAx>
      <c:valAx>
        <c:axId val="33068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33067008"/>
        <c:crosses val="autoZero"/>
        <c:crossBetween val="between"/>
        <c:majorUnit val="200"/>
      </c:valAx>
    </c:plotArea>
    <c:legend>
      <c:legendPos val="b"/>
      <c:layout>
        <c:manualLayout>
          <c:xMode val="edge"/>
          <c:yMode val="edge"/>
          <c:x val="5.00000438175612E-2"/>
          <c:y val="0.8237473908837244"/>
          <c:w val="0.89999991236487764"/>
          <c:h val="0.13674646699992848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900">
                <a:latin typeface="Arial" panose="020B0604020202020204" pitchFamily="34" charset="0"/>
                <a:cs typeface="Arial" panose="020B0604020202020204" pitchFamily="34" charset="0"/>
              </a:rPr>
              <a:t>Evolution du nombre de</a:t>
            </a:r>
            <a:r>
              <a:rPr lang="fr-FR" sz="900" baseline="0">
                <a:latin typeface="Arial" panose="020B0604020202020204" pitchFamily="34" charset="0"/>
                <a:cs typeface="Arial" panose="020B0604020202020204" pitchFamily="34" charset="0"/>
              </a:rPr>
              <a:t> mois-volontaires</a:t>
            </a:r>
            <a:endParaRPr lang="fr-FR" sz="9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'Evol mois vol'!$C$6</c:f>
              <c:strCache>
                <c:ptCount val="1"/>
                <c:pt idx="0">
                  <c:v>Associations agréées</c:v>
                </c:pt>
              </c:strCache>
            </c:strRef>
          </c:tx>
          <c:marker>
            <c:symbol val="none"/>
          </c:marker>
          <c:cat>
            <c:numRef>
              <c:f>'Evol mois vol'!$B$7:$B$16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'Evol mois vol'!$C$7:$C$16</c:f>
              <c:numCache>
                <c:formatCode>#,##0</c:formatCode>
                <c:ptCount val="10"/>
                <c:pt idx="0">
                  <c:v>14299</c:v>
                </c:pt>
                <c:pt idx="1">
                  <c:v>14153</c:v>
                </c:pt>
                <c:pt idx="2">
                  <c:v>14052</c:v>
                </c:pt>
                <c:pt idx="3">
                  <c:v>13943</c:v>
                </c:pt>
                <c:pt idx="4">
                  <c:v>13078</c:v>
                </c:pt>
                <c:pt idx="5">
                  <c:v>12843</c:v>
                </c:pt>
                <c:pt idx="6">
                  <c:v>12966</c:v>
                </c:pt>
                <c:pt idx="7">
                  <c:v>12698</c:v>
                </c:pt>
                <c:pt idx="8">
                  <c:v>12380</c:v>
                </c:pt>
                <c:pt idx="9">
                  <c:v>12406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'Evol mois vol'!$D$6</c:f>
              <c:strCache>
                <c:ptCount val="1"/>
                <c:pt idx="0">
                  <c:v>AFVP/France Volontaires</c:v>
                </c:pt>
              </c:strCache>
            </c:strRef>
          </c:tx>
          <c:marker>
            <c:symbol val="none"/>
          </c:marker>
          <c:cat>
            <c:numRef>
              <c:f>'Evol mois vol'!$B$7:$B$16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'Evol mois vol'!$D$7:$D$16</c:f>
              <c:numCache>
                <c:formatCode>#,##0</c:formatCode>
                <c:ptCount val="10"/>
                <c:pt idx="0">
                  <c:v>4975</c:v>
                </c:pt>
                <c:pt idx="1">
                  <c:v>3950</c:v>
                </c:pt>
                <c:pt idx="2">
                  <c:v>2840</c:v>
                </c:pt>
                <c:pt idx="3">
                  <c:v>3009</c:v>
                </c:pt>
                <c:pt idx="4">
                  <c:v>2531</c:v>
                </c:pt>
                <c:pt idx="5">
                  <c:v>2144</c:v>
                </c:pt>
                <c:pt idx="6">
                  <c:v>1693</c:v>
                </c:pt>
                <c:pt idx="7">
                  <c:v>1893</c:v>
                </c:pt>
                <c:pt idx="8">
                  <c:v>2150</c:v>
                </c:pt>
                <c:pt idx="9">
                  <c:v>1913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'Evol mois vol'!$E$6</c:f>
              <c:strCache>
                <c:ptCount val="1"/>
                <c:pt idx="0">
                  <c:v>Effectif total</c:v>
                </c:pt>
              </c:strCache>
            </c:strRef>
          </c:tx>
          <c:marker>
            <c:symbol val="none"/>
          </c:marker>
          <c:cat>
            <c:numRef>
              <c:f>'Evol mois vol'!$B$7:$B$16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'Evol mois vol'!$E$7:$E$16</c:f>
              <c:numCache>
                <c:formatCode>#,##0</c:formatCode>
                <c:ptCount val="10"/>
                <c:pt idx="0">
                  <c:v>19274</c:v>
                </c:pt>
                <c:pt idx="1">
                  <c:v>18103</c:v>
                </c:pt>
                <c:pt idx="2">
                  <c:v>16892</c:v>
                </c:pt>
                <c:pt idx="3">
                  <c:v>16952</c:v>
                </c:pt>
                <c:pt idx="4">
                  <c:v>15609</c:v>
                </c:pt>
                <c:pt idx="5">
                  <c:v>14987</c:v>
                </c:pt>
                <c:pt idx="6">
                  <c:v>14659</c:v>
                </c:pt>
                <c:pt idx="7">
                  <c:v>14591</c:v>
                </c:pt>
                <c:pt idx="8">
                  <c:v>14530</c:v>
                </c:pt>
                <c:pt idx="9">
                  <c:v>14319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86848"/>
        <c:axId val="33096832"/>
      </c:lineChart>
      <c:catAx>
        <c:axId val="3308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3000000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33096832"/>
        <c:crosses val="autoZero"/>
        <c:auto val="1"/>
        <c:lblAlgn val="ctr"/>
        <c:lblOffset val="100"/>
        <c:noMultiLvlLbl val="0"/>
      </c:catAx>
      <c:valAx>
        <c:axId val="330968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33086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4754340247784175E-2"/>
          <c:y val="0.96394632411562886"/>
          <c:w val="0.81049131950443165"/>
          <c:h val="2.9227737317818213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'VSI mois-vol par tranche'!$B$11</c:f>
              <c:strCache>
                <c:ptCount val="1"/>
                <c:pt idx="0">
                  <c:v>DCC</c:v>
                </c:pt>
              </c:strCache>
            </c:strRef>
          </c:tx>
          <c:marker>
            <c:symbol val="none"/>
          </c:marker>
          <c:cat>
            <c:numRef>
              <c:f>'VSI mois-vol par tranche'!$C$10:$G$10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'VSI mois-vol par tranche'!$C$11:$G$11</c:f>
              <c:numCache>
                <c:formatCode>#,##0</c:formatCode>
                <c:ptCount val="5"/>
                <c:pt idx="0">
                  <c:v>3016</c:v>
                </c:pt>
                <c:pt idx="1">
                  <c:v>3162</c:v>
                </c:pt>
                <c:pt idx="2">
                  <c:v>3285</c:v>
                </c:pt>
                <c:pt idx="3">
                  <c:v>3135</c:v>
                </c:pt>
                <c:pt idx="4">
                  <c:v>2881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'VSI mois-vol par tranche'!$B$12</c:f>
              <c:strCache>
                <c:ptCount val="1"/>
                <c:pt idx="0">
                  <c:v>GER</c:v>
                </c:pt>
              </c:strCache>
            </c:strRef>
          </c:tx>
          <c:marker>
            <c:symbol val="none"/>
          </c:marker>
          <c:cat>
            <c:numRef>
              <c:f>'VSI mois-vol par tranche'!$C$10:$G$10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'VSI mois-vol par tranche'!$C$12:$G$12</c:f>
              <c:numCache>
                <c:formatCode>#,##0</c:formatCode>
                <c:ptCount val="5"/>
                <c:pt idx="0">
                  <c:v>2818</c:v>
                </c:pt>
                <c:pt idx="1">
                  <c:v>3016</c:v>
                </c:pt>
                <c:pt idx="2">
                  <c:v>3204</c:v>
                </c:pt>
                <c:pt idx="3">
                  <c:v>3269</c:v>
                </c:pt>
                <c:pt idx="4">
                  <c:v>3449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'VSI mois-vol par tranche'!$B$13</c:f>
              <c:strCache>
                <c:ptCount val="1"/>
                <c:pt idx="0">
                  <c:v>France Volontaires</c:v>
                </c:pt>
              </c:strCache>
            </c:strRef>
          </c:tx>
          <c:marker>
            <c:symbol val="none"/>
          </c:marker>
          <c:cat>
            <c:numRef>
              <c:f>'VSI mois-vol par tranche'!$C$10:$G$10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'VSI mois-vol par tranche'!$C$13:$G$13</c:f>
              <c:numCache>
                <c:formatCode>#,##0</c:formatCode>
                <c:ptCount val="5"/>
                <c:pt idx="0">
                  <c:v>1989</c:v>
                </c:pt>
                <c:pt idx="1">
                  <c:v>1891</c:v>
                </c:pt>
                <c:pt idx="2">
                  <c:v>1653</c:v>
                </c:pt>
                <c:pt idx="3">
                  <c:v>2150</c:v>
                </c:pt>
                <c:pt idx="4">
                  <c:v>1913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'VSI mois-vol par tranche'!$B$14</c:f>
              <c:strCache>
                <c:ptCount val="1"/>
                <c:pt idx="0">
                  <c:v>SCD</c:v>
                </c:pt>
              </c:strCache>
            </c:strRef>
          </c:tx>
          <c:marker>
            <c:symbol val="none"/>
          </c:marker>
          <c:cat>
            <c:numRef>
              <c:f>'VSI mois-vol par tranche'!$C$10:$G$10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'VSI mois-vol par tranche'!$C$14:$G$14</c:f>
              <c:numCache>
                <c:formatCode>#,##0</c:formatCode>
                <c:ptCount val="5"/>
                <c:pt idx="0">
                  <c:v>2144</c:v>
                </c:pt>
                <c:pt idx="1">
                  <c:v>1693</c:v>
                </c:pt>
                <c:pt idx="2">
                  <c:v>1893</c:v>
                </c:pt>
                <c:pt idx="3">
                  <c:v>1630</c:v>
                </c:pt>
                <c:pt idx="4">
                  <c:v>1729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'VSI mois-vol par tranche'!$B$15</c:f>
              <c:strCache>
                <c:ptCount val="1"/>
                <c:pt idx="0">
                  <c:v>FIDESCO</c:v>
                </c:pt>
              </c:strCache>
            </c:strRef>
          </c:tx>
          <c:marker>
            <c:symbol val="none"/>
          </c:marker>
          <c:cat>
            <c:numRef>
              <c:f>'VSI mois-vol par tranche'!$C$10:$G$10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'VSI mois-vol par tranche'!$C$15:$G$15</c:f>
              <c:numCache>
                <c:formatCode>#,##0</c:formatCode>
                <c:ptCount val="5"/>
                <c:pt idx="0">
                  <c:v>1700</c:v>
                </c:pt>
                <c:pt idx="1">
                  <c:v>1659</c:v>
                </c:pt>
                <c:pt idx="2">
                  <c:v>1430</c:v>
                </c:pt>
                <c:pt idx="3">
                  <c:v>1401</c:v>
                </c:pt>
                <c:pt idx="4">
                  <c:v>1499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'VSI mois-vol par tranche'!$B$16</c:f>
              <c:strCache>
                <c:ptCount val="1"/>
                <c:pt idx="0">
                  <c:v>Enfants du Mékong</c:v>
                </c:pt>
              </c:strCache>
            </c:strRef>
          </c:tx>
          <c:marker>
            <c:symbol val="none"/>
          </c:marker>
          <c:cat>
            <c:numRef>
              <c:f>'VSI mois-vol par tranche'!$C$10:$G$10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'VSI mois-vol par tranche'!$C$16:$G$16</c:f>
              <c:numCache>
                <c:formatCode>#,##0</c:formatCode>
                <c:ptCount val="5"/>
                <c:pt idx="0">
                  <c:v>745</c:v>
                </c:pt>
                <c:pt idx="1">
                  <c:v>842</c:v>
                </c:pt>
                <c:pt idx="2">
                  <c:v>829</c:v>
                </c:pt>
                <c:pt idx="3">
                  <c:v>784</c:v>
                </c:pt>
                <c:pt idx="4">
                  <c:v>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79520"/>
        <c:axId val="33181056"/>
      </c:lineChart>
      <c:catAx>
        <c:axId val="3317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3000000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33181056"/>
        <c:crosses val="autoZero"/>
        <c:auto val="1"/>
        <c:lblAlgn val="ctr"/>
        <c:lblOffset val="100"/>
        <c:noMultiLvlLbl val="0"/>
      </c:catAx>
      <c:valAx>
        <c:axId val="33181056"/>
        <c:scaling>
          <c:orientation val="minMax"/>
          <c:max val="4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33179520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5.0000052581082657E-2"/>
          <c:y val="0.86999435879957032"/>
          <c:w val="0.89999989483783471"/>
          <c:h val="0.12061596289672318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Nombre de volontaires par tranche d'âge en 2018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'VSI tranche d''âge'!$A$5</c:f>
              <c:strCache>
                <c:ptCount val="1"/>
              </c:strCache>
            </c:strRef>
          </c:tx>
          <c:dLbls>
            <c:dLbl>
              <c:idx val="0"/>
              <c:layout>
                <c:manualLayout>
                  <c:x val="9.4116782235379476E-2"/>
                  <c:y val="2.711155591350413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5.1050125583617115E-2"/>
                  <c:y val="0.118587122174244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9582723392452652E-3"/>
                  <c:y val="2.64124544915757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540210541831985E-3"/>
                  <c:y val="-9.13551952693131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59481176835485E-2"/>
                  <c:y val="-7.36957826052789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9.2384882967485163E-2"/>
                  <c:y val="-3.406147780744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'VSI tranche d''âge'!$B$9:$B$14</c:f>
              <c:strCache>
                <c:ptCount val="6"/>
                <c:pt idx="0">
                  <c:v>18 à 25 ans</c:v>
                </c:pt>
                <c:pt idx="1">
                  <c:v>26 à 30 ans</c:v>
                </c:pt>
                <c:pt idx="2">
                  <c:v>31 à 40 ans</c:v>
                </c:pt>
                <c:pt idx="3">
                  <c:v>41 à 50 ans</c:v>
                </c:pt>
                <c:pt idx="4">
                  <c:v>51 à 60 ans</c:v>
                </c:pt>
                <c:pt idx="5">
                  <c:v>61 ans et plus</c:v>
                </c:pt>
              </c:strCache>
            </c:strRef>
          </c:cat>
          <c:val>
            <c:numRef>
              <c:f>'VSI tranche d''âge'!$F$9:$F$14</c:f>
              <c:numCache>
                <c:formatCode>0%</c:formatCode>
                <c:ptCount val="6"/>
                <c:pt idx="0">
                  <c:v>0.21</c:v>
                </c:pt>
                <c:pt idx="1">
                  <c:v>0.41</c:v>
                </c:pt>
                <c:pt idx="2">
                  <c:v>0.28999999999999998</c:v>
                </c:pt>
                <c:pt idx="3">
                  <c:v>0.05</c:v>
                </c:pt>
                <c:pt idx="4">
                  <c:v>0.03</c:v>
                </c:pt>
                <c:pt idx="5">
                  <c:v>0.01</c:v>
                </c:pt>
              </c:numCache>
            </c:numRef>
          </c:val>
        </c:ser>
        <c:ser>
          <c:idx val="1"/>
          <c:order val="1"/>
          <c:tx>
            <c:v>2017 0,15 0,46 0,27 0,06 0,03 0,02</c:v>
          </c:tx>
          <c:cat>
            <c:strLit>
              <c:ptCount val="6"/>
              <c:pt idx="0">
                <c:v>18 à 25 ans</c:v>
              </c:pt>
              <c:pt idx="1">
                <c:v>26 à 30 ans</c:v>
              </c:pt>
              <c:pt idx="2">
                <c:v>31 à 40 ans</c:v>
              </c:pt>
              <c:pt idx="3">
                <c:v>41 à 50 ans</c:v>
              </c:pt>
              <c:pt idx="4">
                <c:v>51 à 60 ans</c:v>
              </c:pt>
              <c:pt idx="5">
                <c:v>61 ans et plus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Répartition des volontaires par zone géographique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'VSI zone géo'!$B$4</c:f>
              <c:strCache>
                <c:ptCount val="1"/>
                <c:pt idx="0">
                  <c:v>Nombre de volontaires</c:v>
                </c:pt>
              </c:strCache>
            </c:strRef>
          </c:tx>
          <c:dLbls>
            <c:dLbl>
              <c:idx val="0"/>
              <c:layout>
                <c:manualLayout>
                  <c:x val="-6.9715015890256735E-2"/>
                  <c:y val="-0.10150929967057939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ZONE AFRIQUE OCEAN INDIEN
41%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2819849664809341"/>
                  <c:y val="4.4208340675197515E-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1390370328505941E-3"/>
                  <c:y val="-6.61350074659723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5145568675065864E-2"/>
                  <c:y val="-2.12986938769502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3828724703501022"/>
                  <c:y val="2.275292415446618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('VSI zone géo'!$A$5,'VSI zone géo'!$A$11:$A$12,'VSI zone géo'!$A$16,'VSI zone géo'!$A$16,'VSI zone géo'!$A$19:$A$20)</c:f>
              <c:strCache>
                <c:ptCount val="7"/>
                <c:pt idx="0">
                  <c:v>ZONE AFRIQUE - OCEAN INDIEN</c:v>
                </c:pt>
                <c:pt idx="1">
                  <c:v>ZONE ASIE</c:v>
                </c:pt>
                <c:pt idx="2">
                  <c:v>ZONE AMERIQUES - CARAÏBES</c:v>
                </c:pt>
                <c:pt idx="3">
                  <c:v>ZONE AFRIQUE DU NORD - MOYEN-ORIENT</c:v>
                </c:pt>
                <c:pt idx="4">
                  <c:v>ZONE AFRIQUE DU NORD - MOYEN-ORIENT</c:v>
                </c:pt>
                <c:pt idx="5">
                  <c:v>EUROPE HORS UE</c:v>
                </c:pt>
                <c:pt idx="6">
                  <c:v>OCEANIE</c:v>
                </c:pt>
              </c:strCache>
            </c:strRef>
          </c:cat>
          <c:val>
            <c:numRef>
              <c:f>('VSI zone géo'!$B$5,'VSI zone géo'!$B$11:$B$12,'VSI zone géo'!$B$16,'VSI zone géo'!$B$16,'VSI zone géo'!$B$19:$B$20)</c:f>
              <c:numCache>
                <c:formatCode>General</c:formatCode>
                <c:ptCount val="7"/>
                <c:pt idx="0" formatCode="#,##0">
                  <c:v>882</c:v>
                </c:pt>
                <c:pt idx="1">
                  <c:v>584</c:v>
                </c:pt>
                <c:pt idx="2">
                  <c:v>262</c:v>
                </c:pt>
                <c:pt idx="3">
                  <c:v>214</c:v>
                </c:pt>
                <c:pt idx="4">
                  <c:v>214</c:v>
                </c:pt>
                <c:pt idx="5">
                  <c:v>10</c:v>
                </c:pt>
                <c:pt idx="6">
                  <c:v>3</c:v>
                </c:pt>
              </c:numCache>
            </c:numRef>
          </c:val>
        </c:ser>
        <c:ser>
          <c:idx val="1"/>
          <c:order val="1"/>
          <c:tx>
            <c:strRef>
              <c:f>'VSI zone géo'!$C$4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('VSI zone géo'!$A$5,'VSI zone géo'!$A$11:$A$12,'VSI zone géo'!$A$16,'VSI zone géo'!$A$16,'VSI zone géo'!$A$19:$A$20)</c:f>
              <c:strCache>
                <c:ptCount val="7"/>
                <c:pt idx="0">
                  <c:v>ZONE AFRIQUE - OCEAN INDIEN</c:v>
                </c:pt>
                <c:pt idx="1">
                  <c:v>ZONE ASIE</c:v>
                </c:pt>
                <c:pt idx="2">
                  <c:v>ZONE AMERIQUES - CARAÏBES</c:v>
                </c:pt>
                <c:pt idx="3">
                  <c:v>ZONE AFRIQUE DU NORD - MOYEN-ORIENT</c:v>
                </c:pt>
                <c:pt idx="4">
                  <c:v>ZONE AFRIQUE DU NORD - MOYEN-ORIENT</c:v>
                </c:pt>
                <c:pt idx="5">
                  <c:v>EUROPE HORS UE</c:v>
                </c:pt>
                <c:pt idx="6">
                  <c:v>OCEANIE</c:v>
                </c:pt>
              </c:strCache>
            </c:strRef>
          </c:cat>
          <c:val>
            <c:numRef>
              <c:f>('VSI zone géo'!$C$5,'VSI zone géo'!$C$11:$C$12,'VSI zone géo'!$C$16,'VSI zone géo'!$C$16,'VSI zone géo'!$C$19:$C$20)</c:f>
              <c:numCache>
                <c:formatCode>0%</c:formatCode>
                <c:ptCount val="7"/>
                <c:pt idx="0">
                  <c:v>0.45115089514066498</c:v>
                </c:pt>
                <c:pt idx="1">
                  <c:v>0.2987212276214834</c:v>
                </c:pt>
                <c:pt idx="2">
                  <c:v>0.1340153452685422</c:v>
                </c:pt>
                <c:pt idx="3">
                  <c:v>0.10946291560102302</c:v>
                </c:pt>
                <c:pt idx="4">
                  <c:v>0.10946291560102302</c:v>
                </c:pt>
                <c:pt idx="5">
                  <c:v>5.1150895140664966E-3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900">
                <a:latin typeface="Arial" panose="020B0604020202020204" pitchFamily="34" charset="0"/>
                <a:cs typeface="Arial" panose="020B0604020202020204" pitchFamily="34" charset="0"/>
              </a:rPr>
              <a:t>Nombre de volontaires dans les PP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02657480314961"/>
          <c:y val="6.5575633981004175E-2"/>
          <c:w val="0.881661198600175"/>
          <c:h val="0.74473234011216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'VSI PP'!$C$6</c:f>
              <c:strCache>
                <c:ptCount val="1"/>
                <c:pt idx="0">
                  <c:v>Nombre de volontaires</c:v>
                </c:pt>
              </c:strCache>
            </c:strRef>
          </c:tx>
          <c:invertIfNegative val="0"/>
          <c:cat>
            <c:strRef>
              <c:f>'VSI PP'!$B$7:$B$25</c:f>
              <c:strCache>
                <c:ptCount val="19"/>
                <c:pt idx="0">
                  <c:v>MADAGASCAR</c:v>
                </c:pt>
                <c:pt idx="1">
                  <c:v>HAITI</c:v>
                </c:pt>
                <c:pt idx="2">
                  <c:v>SENEGAL</c:v>
                </c:pt>
                <c:pt idx="3">
                  <c:v>GUINEE CONAKRY</c:v>
                </c:pt>
                <c:pt idx="4">
                  <c:v>BURKINA FASO</c:v>
                </c:pt>
                <c:pt idx="5">
                  <c:v>TOGO</c:v>
                </c:pt>
                <c:pt idx="6">
                  <c:v>TCHAD</c:v>
                </c:pt>
                <c:pt idx="7">
                  <c:v>BENIN</c:v>
                </c:pt>
                <c:pt idx="8">
                  <c:v>REP DEM DU CONGO</c:v>
                </c:pt>
                <c:pt idx="9">
                  <c:v>COMORES</c:v>
                </c:pt>
                <c:pt idx="10">
                  <c:v>CENTRAFRIQUE</c:v>
                </c:pt>
                <c:pt idx="11">
                  <c:v>MAURITANIE</c:v>
                </c:pt>
                <c:pt idx="12">
                  <c:v>NIGER</c:v>
                </c:pt>
                <c:pt idx="13">
                  <c:v>BURUNDI</c:v>
                </c:pt>
                <c:pt idx="14">
                  <c:v>ETHIOPIE</c:v>
                </c:pt>
                <c:pt idx="15">
                  <c:v>DJIBOUTI</c:v>
                </c:pt>
                <c:pt idx="16">
                  <c:v>MALI</c:v>
                </c:pt>
                <c:pt idx="17">
                  <c:v>LIBERIA</c:v>
                </c:pt>
                <c:pt idx="18">
                  <c:v>GAMBIE</c:v>
                </c:pt>
              </c:strCache>
            </c:strRef>
          </c:cat>
          <c:val>
            <c:numRef>
              <c:f>'VSI PP'!$C$7:$C$25</c:f>
              <c:numCache>
                <c:formatCode>#,##0</c:formatCode>
                <c:ptCount val="19"/>
                <c:pt idx="0">
                  <c:v>173</c:v>
                </c:pt>
                <c:pt idx="1">
                  <c:v>74</c:v>
                </c:pt>
                <c:pt idx="2">
                  <c:v>71</c:v>
                </c:pt>
                <c:pt idx="3">
                  <c:v>57</c:v>
                </c:pt>
                <c:pt idx="4">
                  <c:v>55</c:v>
                </c:pt>
                <c:pt idx="5">
                  <c:v>42</c:v>
                </c:pt>
                <c:pt idx="6">
                  <c:v>36</c:v>
                </c:pt>
                <c:pt idx="7">
                  <c:v>33</c:v>
                </c:pt>
                <c:pt idx="8">
                  <c:v>27</c:v>
                </c:pt>
                <c:pt idx="9">
                  <c:v>25</c:v>
                </c:pt>
                <c:pt idx="10">
                  <c:v>12</c:v>
                </c:pt>
                <c:pt idx="11">
                  <c:v>12</c:v>
                </c:pt>
                <c:pt idx="12">
                  <c:v>7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'VSI PP'!$D$6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'VSI PP'!$B$7:$B$25</c:f>
              <c:strCache>
                <c:ptCount val="19"/>
                <c:pt idx="0">
                  <c:v>MADAGASCAR</c:v>
                </c:pt>
                <c:pt idx="1">
                  <c:v>HAITI</c:v>
                </c:pt>
                <c:pt idx="2">
                  <c:v>SENEGAL</c:v>
                </c:pt>
                <c:pt idx="3">
                  <c:v>GUINEE CONAKRY</c:v>
                </c:pt>
                <c:pt idx="4">
                  <c:v>BURKINA FASO</c:v>
                </c:pt>
                <c:pt idx="5">
                  <c:v>TOGO</c:v>
                </c:pt>
                <c:pt idx="6">
                  <c:v>TCHAD</c:v>
                </c:pt>
                <c:pt idx="7">
                  <c:v>BENIN</c:v>
                </c:pt>
                <c:pt idx="8">
                  <c:v>REP DEM DU CONGO</c:v>
                </c:pt>
                <c:pt idx="9">
                  <c:v>COMORES</c:v>
                </c:pt>
                <c:pt idx="10">
                  <c:v>CENTRAFRIQUE</c:v>
                </c:pt>
                <c:pt idx="11">
                  <c:v>MAURITANIE</c:v>
                </c:pt>
                <c:pt idx="12">
                  <c:v>NIGER</c:v>
                </c:pt>
                <c:pt idx="13">
                  <c:v>BURUNDI</c:v>
                </c:pt>
                <c:pt idx="14">
                  <c:v>ETHIOPIE</c:v>
                </c:pt>
                <c:pt idx="15">
                  <c:v>DJIBOUTI</c:v>
                </c:pt>
                <c:pt idx="16">
                  <c:v>MALI</c:v>
                </c:pt>
                <c:pt idx="17">
                  <c:v>LIBERIA</c:v>
                </c:pt>
                <c:pt idx="18">
                  <c:v>GAMBIE</c:v>
                </c:pt>
              </c:strCache>
            </c:strRef>
          </c:cat>
          <c:val>
            <c:numRef>
              <c:f>'VSI PP'!$D$7:$D$25</c:f>
              <c:numCache>
                <c:formatCode>0%</c:formatCode>
                <c:ptCount val="19"/>
                <c:pt idx="0">
                  <c:v>0.27031250000000001</c:v>
                </c:pt>
                <c:pt idx="1">
                  <c:v>0.11562500000000001</c:v>
                </c:pt>
                <c:pt idx="2">
                  <c:v>0.11093749999999999</c:v>
                </c:pt>
                <c:pt idx="3">
                  <c:v>8.9062500000000003E-2</c:v>
                </c:pt>
                <c:pt idx="4">
                  <c:v>8.59375E-2</c:v>
                </c:pt>
                <c:pt idx="5">
                  <c:v>6.5625000000000003E-2</c:v>
                </c:pt>
                <c:pt idx="6">
                  <c:v>5.6250000000000001E-2</c:v>
                </c:pt>
                <c:pt idx="7">
                  <c:v>5.1562499999999997E-2</c:v>
                </c:pt>
                <c:pt idx="8">
                  <c:v>4.2187500000000003E-2</c:v>
                </c:pt>
                <c:pt idx="9">
                  <c:v>3.90625E-2</c:v>
                </c:pt>
                <c:pt idx="10">
                  <c:v>1.8749999999999999E-2</c:v>
                </c:pt>
                <c:pt idx="11">
                  <c:v>1.8749999999999999E-2</c:v>
                </c:pt>
                <c:pt idx="12">
                  <c:v>1.0937499999999999E-2</c:v>
                </c:pt>
                <c:pt idx="13">
                  <c:v>7.8125E-3</c:v>
                </c:pt>
                <c:pt idx="14">
                  <c:v>6.2500000000000003E-3</c:v>
                </c:pt>
                <c:pt idx="15">
                  <c:v>4.6874999999999998E-3</c:v>
                </c:pt>
                <c:pt idx="16">
                  <c:v>3.1250000000000002E-3</c:v>
                </c:pt>
                <c:pt idx="17">
                  <c:v>3.1250000000000002E-3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50336"/>
        <c:axId val="33960320"/>
      </c:barChart>
      <c:catAx>
        <c:axId val="3395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33960320"/>
        <c:crosses val="autoZero"/>
        <c:auto val="1"/>
        <c:lblAlgn val="ctr"/>
        <c:lblOffset val="100"/>
        <c:noMultiLvlLbl val="0"/>
      </c:catAx>
      <c:valAx>
        <c:axId val="33960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33950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Niveau de formation des volontaires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'VSI formation'!$C$5</c:f>
              <c:strCache>
                <c:ptCount val="1"/>
                <c:pt idx="0">
                  <c:v>Nombre de volontaires</c:v>
                </c:pt>
              </c:strCache>
            </c:strRef>
          </c:tx>
          <c:dLbls>
            <c:dLbl>
              <c:idx val="0"/>
              <c:layout>
                <c:manualLayout>
                  <c:x val="1.0728368851504484E-2"/>
                  <c:y val="-1.47717218644849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749634964571408E-2"/>
                  <c:y val="-1.78664434841523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1548377271953633E-2"/>
                  <c:y val="1.17692338349246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7705248448039559E-2"/>
                  <c:y val="9.46810824351945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8924153252174537E-2"/>
                  <c:y val="-1.033471683718493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Autre
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('VSI formation'!$B$6,'VSI formation'!$B$8,'VSI formation'!$B$10,'VSI formation'!$B$13,'VSI formation'!$B$15)</c:f>
              <c:strCache>
                <c:ptCount val="5"/>
                <c:pt idx="0">
                  <c:v>Niveaux IV et V</c:v>
                </c:pt>
                <c:pt idx="1">
                  <c:v>Niveau III</c:v>
                </c:pt>
                <c:pt idx="2">
                  <c:v>Niveau II</c:v>
                </c:pt>
                <c:pt idx="3">
                  <c:v>Niveau I</c:v>
                </c:pt>
                <c:pt idx="4">
                  <c:v>Autre</c:v>
                </c:pt>
              </c:strCache>
            </c:strRef>
          </c:cat>
          <c:val>
            <c:numRef>
              <c:f>('VSI formation'!$C$6,'VSI formation'!$C$8,'VSI formation'!$C$10,'VSI formation'!$C$13,'VSI formation'!$C$15)</c:f>
              <c:numCache>
                <c:formatCode>General</c:formatCode>
                <c:ptCount val="5"/>
                <c:pt idx="0">
                  <c:v>56</c:v>
                </c:pt>
                <c:pt idx="1">
                  <c:v>65</c:v>
                </c:pt>
                <c:pt idx="2">
                  <c:v>404</c:v>
                </c:pt>
                <c:pt idx="3" formatCode="#,##0">
                  <c:v>1420</c:v>
                </c:pt>
                <c:pt idx="4">
                  <c:v>10</c:v>
                </c:pt>
              </c:numCache>
            </c:numRef>
          </c:val>
        </c:ser>
        <c:ser>
          <c:idx val="1"/>
          <c:order val="1"/>
          <c:tx>
            <c:strRef>
              <c:f>'VSI formation'!$D$5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('VSI formation'!$B$6,'VSI formation'!$B$8,'VSI formation'!$B$10,'VSI formation'!$B$13,'VSI formation'!$B$15)</c:f>
              <c:strCache>
                <c:ptCount val="5"/>
                <c:pt idx="0">
                  <c:v>Niveaux IV et V</c:v>
                </c:pt>
                <c:pt idx="1">
                  <c:v>Niveau III</c:v>
                </c:pt>
                <c:pt idx="2">
                  <c:v>Niveau II</c:v>
                </c:pt>
                <c:pt idx="3">
                  <c:v>Niveau I</c:v>
                </c:pt>
                <c:pt idx="4">
                  <c:v>Autre</c:v>
                </c:pt>
              </c:strCache>
            </c:strRef>
          </c:cat>
          <c:val>
            <c:numRef>
              <c:f>('VSI formation'!$D$6,'VSI formation'!$D$8,'VSI formation'!$D$10,'VSI formation'!$D$13,'VSI formation'!$D$15)</c:f>
              <c:numCache>
                <c:formatCode>0%</c:formatCode>
                <c:ptCount val="5"/>
                <c:pt idx="0">
                  <c:v>2.8644501278772379E-2</c:v>
                </c:pt>
                <c:pt idx="1">
                  <c:v>3.3248081841432228E-2</c:v>
                </c:pt>
                <c:pt idx="2">
                  <c:v>0.20664961636828644</c:v>
                </c:pt>
                <c:pt idx="3">
                  <c:v>0.72634271099744241</c:v>
                </c:pt>
                <c:pt idx="4">
                  <c:v>5.1150895140664966E-3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Domaines d'activité des volontaires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485253199777408E-2"/>
          <c:y val="6.7183669635728929E-2"/>
          <c:w val="0.97551472732575095"/>
          <c:h val="0.9328163978440499"/>
        </c:manualLayout>
      </c:layout>
      <c:pie3DChart>
        <c:varyColors val="1"/>
        <c:ser>
          <c:idx val="0"/>
          <c:order val="0"/>
          <c:tx>
            <c:strRef>
              <c:f>'VSI activité mission'!$C$5</c:f>
              <c:strCache>
                <c:ptCount val="1"/>
                <c:pt idx="0">
                  <c:v>Nombre de volontaires</c:v>
                </c:pt>
              </c:strCache>
            </c:strRef>
          </c:tx>
          <c:dLbls>
            <c:dLbl>
              <c:idx val="0"/>
              <c:layout>
                <c:manualLayout>
                  <c:x val="-8.0133555926544236E-4"/>
                  <c:y val="3.01506446883006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Education - animation  formation
29%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9.4434731551711303E-3"/>
                  <c:y val="2.591693930902772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37119696431936"/>
                  <c:y val="4.57546584012982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6248949273497675E-3"/>
                  <c:y val="-9.98846582296373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Développement durable environnement
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187363834422658E-3"/>
                  <c:y val="6.96591151433019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Génie civil - hydraulique assainissement
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5.6838738229507621E-2"/>
                  <c:y val="-2.08980239299113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4.771338056866431E-2"/>
                  <c:y val="7.549036489723079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Autres 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0.11546111410531112"/>
                  <c:y val="-3.199908162573117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'VSI activité mission'!$B$6:$B$16</c:f>
              <c:strCache>
                <c:ptCount val="11"/>
                <c:pt idx="0">
                  <c:v>Education - animation - formation</c:v>
                </c:pt>
                <c:pt idx="1">
                  <c:v>Social - enfance - jeunesse</c:v>
                </c:pt>
                <c:pt idx="2">
                  <c:v>Santé - éducation sanitaire et sociale</c:v>
                </c:pt>
                <c:pt idx="3">
                  <c:v>Secteur productif, micro-projets, tourisme, artisanat, soutien à la création d'activité</c:v>
                </c:pt>
                <c:pt idx="4">
                  <c:v>Développement durable - environnement</c:v>
                </c:pt>
                <c:pt idx="5">
                  <c:v>Société civile, gouvernance</c:v>
                </c:pt>
                <c:pt idx="6">
                  <c:v>Agriculture, élevage, sécurité alimentaire</c:v>
                </c:pt>
                <c:pt idx="7">
                  <c:v>Génie civil - hydraulique - assainissement</c:v>
                </c:pt>
                <c:pt idx="8">
                  <c:v>Culture - patrimoine</c:v>
                </c:pt>
                <c:pt idx="9">
                  <c:v>Autres (décentralisation et maîtrise d'ouvrage, économie, organisation, logistique, mécanique, développement local et territorial…)</c:v>
                </c:pt>
                <c:pt idx="10">
                  <c:v>Infrastructure et développement urbain</c:v>
                </c:pt>
              </c:strCache>
            </c:strRef>
          </c:cat>
          <c:val>
            <c:numRef>
              <c:f>'VSI activité mission'!$C$6:$C$16</c:f>
              <c:numCache>
                <c:formatCode>General</c:formatCode>
                <c:ptCount val="11"/>
                <c:pt idx="0">
                  <c:v>578</c:v>
                </c:pt>
                <c:pt idx="1">
                  <c:v>354</c:v>
                </c:pt>
                <c:pt idx="2">
                  <c:v>239</c:v>
                </c:pt>
                <c:pt idx="3">
                  <c:v>172</c:v>
                </c:pt>
                <c:pt idx="4">
                  <c:v>143</c:v>
                </c:pt>
                <c:pt idx="5">
                  <c:v>132</c:v>
                </c:pt>
                <c:pt idx="6">
                  <c:v>130</c:v>
                </c:pt>
                <c:pt idx="7">
                  <c:v>74</c:v>
                </c:pt>
                <c:pt idx="8">
                  <c:v>65</c:v>
                </c:pt>
                <c:pt idx="9">
                  <c:v>54</c:v>
                </c:pt>
                <c:pt idx="10">
                  <c:v>14</c:v>
                </c:pt>
              </c:numCache>
            </c:numRef>
          </c:val>
        </c:ser>
        <c:ser>
          <c:idx val="1"/>
          <c:order val="1"/>
          <c:tx>
            <c:strRef>
              <c:f>'VSI activité mission'!$D$5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'VSI activité mission'!$B$6:$B$16</c:f>
              <c:strCache>
                <c:ptCount val="11"/>
                <c:pt idx="0">
                  <c:v>Education - animation - formation</c:v>
                </c:pt>
                <c:pt idx="1">
                  <c:v>Social - enfance - jeunesse</c:v>
                </c:pt>
                <c:pt idx="2">
                  <c:v>Santé - éducation sanitaire et sociale</c:v>
                </c:pt>
                <c:pt idx="3">
                  <c:v>Secteur productif, micro-projets, tourisme, artisanat, soutien à la création d'activité</c:v>
                </c:pt>
                <c:pt idx="4">
                  <c:v>Développement durable - environnement</c:v>
                </c:pt>
                <c:pt idx="5">
                  <c:v>Société civile, gouvernance</c:v>
                </c:pt>
                <c:pt idx="6">
                  <c:v>Agriculture, élevage, sécurité alimentaire</c:v>
                </c:pt>
                <c:pt idx="7">
                  <c:v>Génie civil - hydraulique - assainissement</c:v>
                </c:pt>
                <c:pt idx="8">
                  <c:v>Culture - patrimoine</c:v>
                </c:pt>
                <c:pt idx="9">
                  <c:v>Autres (décentralisation et maîtrise d'ouvrage, économie, organisation, logistique, mécanique, développement local et territorial…)</c:v>
                </c:pt>
                <c:pt idx="10">
                  <c:v>Infrastructure et développement urbain</c:v>
                </c:pt>
              </c:strCache>
            </c:strRef>
          </c:cat>
          <c:val>
            <c:numRef>
              <c:f>'VSI activité mission'!$D$6:$D$16</c:f>
              <c:numCache>
                <c:formatCode>0%</c:formatCode>
                <c:ptCount val="11"/>
                <c:pt idx="0">
                  <c:v>0.29565217391304349</c:v>
                </c:pt>
                <c:pt idx="1">
                  <c:v>0.18107416879795396</c:v>
                </c:pt>
                <c:pt idx="2">
                  <c:v>0.12225063938618926</c:v>
                </c:pt>
                <c:pt idx="3">
                  <c:v>8.797953964194373E-2</c:v>
                </c:pt>
                <c:pt idx="4">
                  <c:v>7.3145780051150897E-2</c:v>
                </c:pt>
                <c:pt idx="5">
                  <c:v>6.7519181585677754E-2</c:v>
                </c:pt>
                <c:pt idx="6">
                  <c:v>6.6496163682864456E-2</c:v>
                </c:pt>
                <c:pt idx="7">
                  <c:v>3.7851662404092073E-2</c:v>
                </c:pt>
                <c:pt idx="8">
                  <c:v>3.3248081841432228E-2</c:v>
                </c:pt>
                <c:pt idx="9">
                  <c:v>2.7621483375959079E-2</c:v>
                </c:pt>
                <c:pt idx="10">
                  <c:v>7.1611253196930949E-3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15</xdr:row>
      <xdr:rowOff>57149</xdr:rowOff>
    </xdr:from>
    <xdr:to>
      <xdr:col>5</xdr:col>
      <xdr:colOff>742951</xdr:colOff>
      <xdr:row>44</xdr:row>
      <xdr:rowOff>123824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14</xdr:row>
      <xdr:rowOff>95250</xdr:rowOff>
    </xdr:from>
    <xdr:to>
      <xdr:col>5</xdr:col>
      <xdr:colOff>723901</xdr:colOff>
      <xdr:row>45</xdr:row>
      <xdr:rowOff>114300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76200</xdr:rowOff>
    </xdr:from>
    <xdr:to>
      <xdr:col>6</xdr:col>
      <xdr:colOff>809624</xdr:colOff>
      <xdr:row>40</xdr:row>
      <xdr:rowOff>76200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</xdr:rowOff>
    </xdr:from>
    <xdr:to>
      <xdr:col>7</xdr:col>
      <xdr:colOff>704850</xdr:colOff>
      <xdr:row>6</xdr:row>
      <xdr:rowOff>533401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17</xdr:row>
      <xdr:rowOff>142875</xdr:rowOff>
    </xdr:from>
    <xdr:to>
      <xdr:col>5</xdr:col>
      <xdr:colOff>923925</xdr:colOff>
      <xdr:row>42</xdr:row>
      <xdr:rowOff>161925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19050</xdr:rowOff>
    </xdr:from>
    <xdr:to>
      <xdr:col>8</xdr:col>
      <xdr:colOff>0</xdr:colOff>
      <xdr:row>7</xdr:row>
      <xdr:rowOff>76200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18</xdr:row>
      <xdr:rowOff>9524</xdr:rowOff>
    </xdr:from>
    <xdr:to>
      <xdr:col>6</xdr:col>
      <xdr:colOff>285750</xdr:colOff>
      <xdr:row>44</xdr:row>
      <xdr:rowOff>114299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22</xdr:row>
      <xdr:rowOff>85724</xdr:rowOff>
    </xdr:from>
    <xdr:to>
      <xdr:col>2</xdr:col>
      <xdr:colOff>771525</xdr:colOff>
      <xdr:row>46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276224</xdr:rowOff>
    </xdr:from>
    <xdr:to>
      <xdr:col>5</xdr:col>
      <xdr:colOff>0</xdr:colOff>
      <xdr:row>29</xdr:row>
      <xdr:rowOff>95249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17</xdr:row>
      <xdr:rowOff>142874</xdr:rowOff>
    </xdr:from>
    <xdr:to>
      <xdr:col>4</xdr:col>
      <xdr:colOff>1047749</xdr:colOff>
      <xdr:row>41</xdr:row>
      <xdr:rowOff>66675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17</xdr:row>
      <xdr:rowOff>180975</xdr:rowOff>
    </xdr:from>
    <xdr:to>
      <xdr:col>4</xdr:col>
      <xdr:colOff>809625</xdr:colOff>
      <xdr:row>43</xdr:row>
      <xdr:rowOff>95249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G15"/>
  <sheetViews>
    <sheetView tabSelected="1" zoomScaleNormal="100" workbookViewId="0">
      <selection activeCell="F10" sqref="F10"/>
    </sheetView>
  </sheetViews>
  <sheetFormatPr baseColWidth="10" defaultRowHeight="15" x14ac:dyDescent="0.25"/>
  <cols>
    <col min="1" max="1" width="4.140625" customWidth="1"/>
    <col min="3" max="3" width="19.140625" customWidth="1"/>
    <col min="4" max="4" width="16.28515625" customWidth="1"/>
    <col min="5" max="5" width="14" customWidth="1"/>
    <col min="7" max="7" width="16" customWidth="1"/>
  </cols>
  <sheetData>
    <row r="1" spans="1:7" ht="33" customHeight="1" thickTop="1" thickBot="1" x14ac:dyDescent="0.3">
      <c r="A1" s="116" t="s">
        <v>259</v>
      </c>
      <c r="B1" s="117"/>
      <c r="C1" s="117"/>
      <c r="D1" s="117"/>
      <c r="E1" s="117"/>
      <c r="F1" s="118"/>
      <c r="G1" s="5"/>
    </row>
    <row r="2" spans="1:7" ht="15.75" thickTop="1" x14ac:dyDescent="0.25"/>
    <row r="3" spans="1:7" x14ac:dyDescent="0.25">
      <c r="B3" s="119" t="s">
        <v>3</v>
      </c>
      <c r="C3" s="120"/>
      <c r="D3" s="120"/>
      <c r="E3" s="120"/>
      <c r="F3" s="4"/>
    </row>
    <row r="4" spans="1:7" ht="32.25" customHeight="1" x14ac:dyDescent="0.25">
      <c r="B4" s="6"/>
      <c r="C4" s="9" t="s">
        <v>0</v>
      </c>
      <c r="D4" s="9" t="s">
        <v>1</v>
      </c>
      <c r="E4" s="10" t="s">
        <v>2</v>
      </c>
      <c r="F4" s="3"/>
      <c r="G4" s="3"/>
    </row>
    <row r="5" spans="1:7" x14ac:dyDescent="0.25">
      <c r="B5" s="7">
        <v>2009</v>
      </c>
      <c r="C5" s="8">
        <v>1937</v>
      </c>
      <c r="D5" s="51">
        <v>625</v>
      </c>
      <c r="E5" s="77">
        <v>2562</v>
      </c>
      <c r="F5" s="2"/>
      <c r="G5" s="2"/>
    </row>
    <row r="6" spans="1:7" x14ac:dyDescent="0.25">
      <c r="B6" s="7">
        <v>2010</v>
      </c>
      <c r="C6" s="8">
        <v>1918</v>
      </c>
      <c r="D6" s="51">
        <v>521</v>
      </c>
      <c r="E6" s="77">
        <v>2439</v>
      </c>
      <c r="F6" s="2"/>
      <c r="G6" s="2"/>
    </row>
    <row r="7" spans="1:7" x14ac:dyDescent="0.25">
      <c r="B7" s="7">
        <v>2011</v>
      </c>
      <c r="C7" s="8">
        <v>1871</v>
      </c>
      <c r="D7" s="51">
        <v>436</v>
      </c>
      <c r="E7" s="77">
        <v>2307</v>
      </c>
      <c r="F7" s="2"/>
      <c r="G7" s="2"/>
    </row>
    <row r="8" spans="1:7" x14ac:dyDescent="0.25">
      <c r="B8" s="7">
        <v>2012</v>
      </c>
      <c r="C8" s="8">
        <v>1828</v>
      </c>
      <c r="D8" s="51">
        <v>386</v>
      </c>
      <c r="E8" s="77">
        <v>2214</v>
      </c>
      <c r="F8" s="2"/>
      <c r="G8" s="2"/>
    </row>
    <row r="9" spans="1:7" x14ac:dyDescent="0.25">
      <c r="B9" s="7">
        <v>2013</v>
      </c>
      <c r="C9" s="8">
        <v>1787</v>
      </c>
      <c r="D9" s="51">
        <v>356</v>
      </c>
      <c r="E9" s="77">
        <v>2143</v>
      </c>
      <c r="F9" s="2"/>
      <c r="G9" s="2"/>
    </row>
    <row r="10" spans="1:7" x14ac:dyDescent="0.25">
      <c r="B10" s="7">
        <v>2014</v>
      </c>
      <c r="C10" s="8">
        <v>1731</v>
      </c>
      <c r="D10" s="51">
        <v>282</v>
      </c>
      <c r="E10" s="77">
        <v>2013</v>
      </c>
      <c r="F10" s="2"/>
      <c r="G10" s="2"/>
    </row>
    <row r="11" spans="1:7" x14ac:dyDescent="0.25">
      <c r="B11" s="7">
        <v>2015</v>
      </c>
      <c r="C11" s="8">
        <v>1706</v>
      </c>
      <c r="D11" s="51">
        <v>250</v>
      </c>
      <c r="E11" s="77">
        <v>1956</v>
      </c>
      <c r="F11" s="2"/>
      <c r="G11" s="2"/>
    </row>
    <row r="12" spans="1:7" x14ac:dyDescent="0.25">
      <c r="B12" s="7">
        <v>2016</v>
      </c>
      <c r="C12" s="8">
        <v>1638</v>
      </c>
      <c r="D12" s="51">
        <v>270</v>
      </c>
      <c r="E12" s="77">
        <v>1908</v>
      </c>
      <c r="F12" s="2"/>
      <c r="G12" s="2"/>
    </row>
    <row r="13" spans="1:7" x14ac:dyDescent="0.25">
      <c r="B13" s="7">
        <v>2017</v>
      </c>
      <c r="C13" s="8">
        <v>1636</v>
      </c>
      <c r="D13" s="17">
        <v>293</v>
      </c>
      <c r="E13" s="8">
        <v>1929</v>
      </c>
      <c r="F13" s="2"/>
      <c r="G13" s="2"/>
    </row>
    <row r="14" spans="1:7" x14ac:dyDescent="0.25">
      <c r="B14" s="7">
        <v>2018</v>
      </c>
      <c r="C14" s="8">
        <v>1691</v>
      </c>
      <c r="D14" s="17">
        <v>264</v>
      </c>
      <c r="E14" s="8">
        <v>1955</v>
      </c>
    </row>
    <row r="15" spans="1:7" x14ac:dyDescent="0.25">
      <c r="E15" s="99"/>
    </row>
  </sheetData>
  <mergeCells count="2">
    <mergeCell ref="A1:F1"/>
    <mergeCell ref="B3:E3"/>
  </mergeCells>
  <pageMargins left="0.7" right="0.7" top="0.75" bottom="0.75" header="0.3" footer="0.3"/>
  <pageSetup paperSize="9" orientation="portrait" r:id="rId1"/>
  <headerFooter>
    <oddFooter>&amp;R&amp;"Times New Roman,Normal"&amp;10 6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16"/>
  <sheetViews>
    <sheetView zoomScaleNormal="100" workbookViewId="0">
      <selection activeCell="G15" sqref="G15"/>
    </sheetView>
  </sheetViews>
  <sheetFormatPr baseColWidth="10" defaultRowHeight="15" x14ac:dyDescent="0.25"/>
  <cols>
    <col min="1" max="1" width="15.28515625" customWidth="1"/>
    <col min="2" max="2" width="25.7109375" customWidth="1"/>
    <col min="3" max="3" width="14.7109375" customWidth="1"/>
    <col min="4" max="4" width="10.7109375" customWidth="1"/>
    <col min="5" max="5" width="16.42578125" customWidth="1"/>
  </cols>
  <sheetData>
    <row r="1" spans="1:7" ht="33" customHeight="1" thickTop="1" thickBot="1" x14ac:dyDescent="0.3">
      <c r="A1" s="116" t="s">
        <v>167</v>
      </c>
      <c r="B1" s="121"/>
      <c r="C1" s="121"/>
      <c r="D1" s="121"/>
      <c r="E1" s="122"/>
      <c r="F1" s="44"/>
      <c r="G1" s="44"/>
    </row>
    <row r="2" spans="1:7" ht="15.75" thickTop="1" x14ac:dyDescent="0.25"/>
    <row r="3" spans="1:7" x14ac:dyDescent="0.25">
      <c r="A3" s="138" t="s">
        <v>284</v>
      </c>
      <c r="B3" s="135"/>
      <c r="C3" s="135"/>
      <c r="D3" s="135"/>
      <c r="E3" s="135"/>
      <c r="F3" s="49"/>
      <c r="G3" s="48"/>
    </row>
    <row r="5" spans="1:7" ht="24" x14ac:dyDescent="0.25">
      <c r="B5" s="21" t="s">
        <v>168</v>
      </c>
      <c r="C5" s="21" t="s">
        <v>53</v>
      </c>
      <c r="D5" s="21" t="s">
        <v>18</v>
      </c>
    </row>
    <row r="6" spans="1:7" x14ac:dyDescent="0.25">
      <c r="B6" s="14" t="s">
        <v>169</v>
      </c>
      <c r="C6" s="11">
        <v>56</v>
      </c>
      <c r="D6" s="40">
        <v>2.8644501278772379E-2</v>
      </c>
    </row>
    <row r="7" spans="1:7" x14ac:dyDescent="0.25">
      <c r="B7" s="12" t="s">
        <v>170</v>
      </c>
      <c r="C7" s="15">
        <v>56</v>
      </c>
      <c r="D7" s="40"/>
    </row>
    <row r="8" spans="1:7" x14ac:dyDescent="0.25">
      <c r="B8" s="14" t="s">
        <v>171</v>
      </c>
      <c r="C8" s="11">
        <v>65</v>
      </c>
      <c r="D8" s="40">
        <v>3.3248081841432228E-2</v>
      </c>
    </row>
    <row r="9" spans="1:7" x14ac:dyDescent="0.25">
      <c r="B9" s="12" t="s">
        <v>172</v>
      </c>
      <c r="C9" s="15">
        <v>65</v>
      </c>
      <c r="D9" s="40"/>
    </row>
    <row r="10" spans="1:7" x14ac:dyDescent="0.25">
      <c r="B10" s="14" t="s">
        <v>173</v>
      </c>
      <c r="C10" s="11">
        <v>404</v>
      </c>
      <c r="D10" s="40">
        <v>0.20664961636828644</v>
      </c>
    </row>
    <row r="11" spans="1:7" x14ac:dyDescent="0.25">
      <c r="B11" s="12" t="s">
        <v>174</v>
      </c>
      <c r="C11" s="15">
        <v>258</v>
      </c>
      <c r="D11" s="40"/>
    </row>
    <row r="12" spans="1:7" x14ac:dyDescent="0.25">
      <c r="B12" s="12" t="s">
        <v>175</v>
      </c>
      <c r="C12" s="15">
        <v>146</v>
      </c>
      <c r="D12" s="40"/>
    </row>
    <row r="13" spans="1:7" x14ac:dyDescent="0.25">
      <c r="B13" s="14" t="s">
        <v>176</v>
      </c>
      <c r="C13" s="39">
        <v>1420</v>
      </c>
      <c r="D13" s="40">
        <v>0.72634271099744241</v>
      </c>
    </row>
    <row r="14" spans="1:7" ht="26.25" customHeight="1" x14ac:dyDescent="0.25">
      <c r="B14" s="22" t="s">
        <v>177</v>
      </c>
      <c r="C14" s="24">
        <v>1420</v>
      </c>
      <c r="D14" s="40"/>
    </row>
    <row r="15" spans="1:7" x14ac:dyDescent="0.25">
      <c r="B15" s="14" t="s">
        <v>178</v>
      </c>
      <c r="C15" s="11">
        <v>10</v>
      </c>
      <c r="D15" s="40">
        <v>5.1150895140664966E-3</v>
      </c>
    </row>
    <row r="16" spans="1:7" x14ac:dyDescent="0.25">
      <c r="B16" s="14" t="s">
        <v>19</v>
      </c>
      <c r="C16" s="39">
        <v>1955</v>
      </c>
      <c r="D16" s="40">
        <v>0.99999999999999989</v>
      </c>
    </row>
  </sheetData>
  <mergeCells count="2">
    <mergeCell ref="A1:E1"/>
    <mergeCell ref="A3:E3"/>
  </mergeCells>
  <pageMargins left="0.7" right="0.7" top="0.75" bottom="0.75" header="0.3" footer="0.3"/>
  <pageSetup paperSize="9" orientation="portrait" r:id="rId1"/>
  <headerFooter>
    <oddFooter>&amp;R&amp;"Times New Roman,Normal"&amp;10 17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H17"/>
  <sheetViews>
    <sheetView zoomScaleNormal="100" workbookViewId="0">
      <selection activeCell="F9" sqref="F9"/>
    </sheetView>
  </sheetViews>
  <sheetFormatPr baseColWidth="10" defaultRowHeight="15" x14ac:dyDescent="0.25"/>
  <cols>
    <col min="1" max="1" width="2.85546875" customWidth="1"/>
    <col min="2" max="2" width="44.42578125" customWidth="1"/>
    <col min="3" max="3" width="13.140625" customWidth="1"/>
    <col min="4" max="4" width="11" customWidth="1"/>
  </cols>
  <sheetData>
    <row r="1" spans="1:8" ht="33" customHeight="1" thickTop="1" thickBot="1" x14ac:dyDescent="0.3">
      <c r="A1" s="116" t="s">
        <v>204</v>
      </c>
      <c r="B1" s="121"/>
      <c r="C1" s="121"/>
      <c r="D1" s="121"/>
      <c r="E1" s="122"/>
    </row>
    <row r="2" spans="1:8" ht="12.75" customHeight="1" thickTop="1" x14ac:dyDescent="0.25"/>
    <row r="3" spans="1:8" ht="23.25" customHeight="1" x14ac:dyDescent="0.25">
      <c r="A3" s="132" t="s">
        <v>284</v>
      </c>
      <c r="B3" s="139"/>
      <c r="C3" s="139"/>
      <c r="D3" s="139"/>
      <c r="E3" s="139"/>
      <c r="F3" s="46"/>
      <c r="G3" s="46"/>
      <c r="H3" s="46"/>
    </row>
    <row r="5" spans="1:8" ht="24" x14ac:dyDescent="0.25">
      <c r="A5" s="20" t="s">
        <v>4</v>
      </c>
      <c r="B5" s="10" t="s">
        <v>179</v>
      </c>
      <c r="C5" s="21" t="s">
        <v>53</v>
      </c>
      <c r="D5" s="20" t="s">
        <v>18</v>
      </c>
      <c r="F5" s="95"/>
    </row>
    <row r="6" spans="1:8" x14ac:dyDescent="0.25">
      <c r="A6" s="15">
        <v>1</v>
      </c>
      <c r="B6" s="6" t="s">
        <v>180</v>
      </c>
      <c r="C6" s="15">
        <v>578</v>
      </c>
      <c r="D6" s="38">
        <v>0.29565217391304349</v>
      </c>
      <c r="F6" s="95"/>
    </row>
    <row r="7" spans="1:8" x14ac:dyDescent="0.25">
      <c r="A7" s="15">
        <f>A6+1</f>
        <v>2</v>
      </c>
      <c r="B7" s="6" t="s">
        <v>181</v>
      </c>
      <c r="C7" s="15">
        <v>354</v>
      </c>
      <c r="D7" s="38">
        <v>0.18107416879795396</v>
      </c>
      <c r="F7" s="95"/>
    </row>
    <row r="8" spans="1:8" x14ac:dyDescent="0.25">
      <c r="A8" s="15">
        <f t="shared" ref="A8:A16" si="0">A7+1</f>
        <v>3</v>
      </c>
      <c r="B8" s="6" t="s">
        <v>182</v>
      </c>
      <c r="C8" s="15">
        <v>239</v>
      </c>
      <c r="D8" s="38">
        <v>0.12225063938618926</v>
      </c>
      <c r="F8" s="95"/>
    </row>
    <row r="9" spans="1:8" ht="26.25" x14ac:dyDescent="0.25">
      <c r="A9" s="15">
        <f t="shared" si="0"/>
        <v>4</v>
      </c>
      <c r="B9" s="50" t="s">
        <v>249</v>
      </c>
      <c r="C9" s="23">
        <v>172</v>
      </c>
      <c r="D9" s="38">
        <v>8.797953964194373E-2</v>
      </c>
      <c r="F9" s="95"/>
    </row>
    <row r="10" spans="1:8" x14ac:dyDescent="0.25">
      <c r="A10" s="15">
        <f t="shared" si="0"/>
        <v>5</v>
      </c>
      <c r="B10" s="6" t="s">
        <v>183</v>
      </c>
      <c r="C10" s="15">
        <v>143</v>
      </c>
      <c r="D10" s="38">
        <v>7.3145780051150897E-2</v>
      </c>
      <c r="F10" s="95"/>
    </row>
    <row r="11" spans="1:8" x14ac:dyDescent="0.25">
      <c r="A11" s="15">
        <f t="shared" si="0"/>
        <v>6</v>
      </c>
      <c r="B11" s="6" t="s">
        <v>248</v>
      </c>
      <c r="C11" s="15">
        <v>132</v>
      </c>
      <c r="D11" s="38">
        <v>6.7519181585677754E-2</v>
      </c>
      <c r="F11" s="95"/>
    </row>
    <row r="12" spans="1:8" x14ac:dyDescent="0.25">
      <c r="A12" s="15">
        <f t="shared" si="0"/>
        <v>7</v>
      </c>
      <c r="B12" s="6" t="s">
        <v>237</v>
      </c>
      <c r="C12" s="15">
        <v>130</v>
      </c>
      <c r="D12" s="38">
        <v>6.6496163682864456E-2</v>
      </c>
      <c r="F12" s="95"/>
    </row>
    <row r="13" spans="1:8" x14ac:dyDescent="0.25">
      <c r="A13" s="15">
        <f t="shared" si="0"/>
        <v>8</v>
      </c>
      <c r="B13" s="6" t="s">
        <v>184</v>
      </c>
      <c r="C13" s="15">
        <v>74</v>
      </c>
      <c r="D13" s="38">
        <v>3.7851662404092073E-2</v>
      </c>
      <c r="F13" s="95"/>
    </row>
    <row r="14" spans="1:8" x14ac:dyDescent="0.25">
      <c r="A14" s="15">
        <f t="shared" si="0"/>
        <v>9</v>
      </c>
      <c r="B14" s="6" t="s">
        <v>186</v>
      </c>
      <c r="C14" s="15">
        <v>65</v>
      </c>
      <c r="D14" s="38">
        <v>3.3248081841432228E-2</v>
      </c>
      <c r="F14" s="95"/>
    </row>
    <row r="15" spans="1:8" ht="39" x14ac:dyDescent="0.25">
      <c r="A15" s="23">
        <f t="shared" si="0"/>
        <v>10</v>
      </c>
      <c r="B15" s="50" t="s">
        <v>185</v>
      </c>
      <c r="C15" s="23">
        <v>54</v>
      </c>
      <c r="D15" s="38">
        <v>2.7621483375959079E-2</v>
      </c>
    </row>
    <row r="16" spans="1:8" x14ac:dyDescent="0.25">
      <c r="A16" s="23">
        <f t="shared" si="0"/>
        <v>11</v>
      </c>
      <c r="B16" s="6" t="s">
        <v>238</v>
      </c>
      <c r="C16" s="15">
        <v>14</v>
      </c>
      <c r="D16" s="38">
        <v>7.1611253196930949E-3</v>
      </c>
    </row>
    <row r="17" spans="1:4" x14ac:dyDescent="0.25">
      <c r="A17" s="12"/>
      <c r="B17" s="14" t="s">
        <v>19</v>
      </c>
      <c r="C17" s="39">
        <v>1955</v>
      </c>
      <c r="D17" s="40">
        <v>1</v>
      </c>
    </row>
  </sheetData>
  <sortState ref="B6:D16">
    <sortCondition descending="1" ref="C6:C16"/>
  </sortState>
  <mergeCells count="2">
    <mergeCell ref="A1:E1"/>
    <mergeCell ref="A3:E3"/>
  </mergeCells>
  <pageMargins left="0.7" right="0.7" top="0.75" bottom="0.75" header="0.3" footer="0.3"/>
  <pageSetup paperSize="9" orientation="portrait" r:id="rId1"/>
  <headerFooter>
    <oddFooter>&amp;R&amp;"Times New Roman,Normal"&amp;10 18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G15"/>
  <sheetViews>
    <sheetView zoomScaleNormal="100" workbookViewId="0">
      <selection activeCell="G9" sqref="G9"/>
    </sheetView>
  </sheetViews>
  <sheetFormatPr baseColWidth="10" defaultRowHeight="15" x14ac:dyDescent="0.25"/>
  <cols>
    <col min="1" max="1" width="8.28515625" customWidth="1"/>
    <col min="2" max="2" width="2.85546875" customWidth="1"/>
    <col min="3" max="3" width="38.28515625" customWidth="1"/>
    <col min="4" max="4" width="14.140625" customWidth="1"/>
  </cols>
  <sheetData>
    <row r="1" spans="1:7" ht="33" customHeight="1" thickTop="1" thickBot="1" x14ac:dyDescent="0.3">
      <c r="A1" s="116" t="s">
        <v>190</v>
      </c>
      <c r="B1" s="121"/>
      <c r="C1" s="121"/>
      <c r="D1" s="121"/>
      <c r="E1" s="121"/>
      <c r="F1" s="122"/>
      <c r="G1" s="47"/>
    </row>
    <row r="2" spans="1:7" ht="15.75" thickTop="1" x14ac:dyDescent="0.25"/>
    <row r="3" spans="1:7" x14ac:dyDescent="0.25">
      <c r="A3" s="19" t="s">
        <v>284</v>
      </c>
      <c r="B3" s="3"/>
      <c r="C3" s="3"/>
      <c r="D3" s="3"/>
      <c r="E3" s="3"/>
      <c r="G3" s="95"/>
    </row>
    <row r="4" spans="1:7" x14ac:dyDescent="0.25">
      <c r="A4" s="19"/>
      <c r="B4" s="3"/>
      <c r="C4" s="3"/>
      <c r="D4" s="3" t="s">
        <v>274</v>
      </c>
      <c r="E4" s="3"/>
      <c r="G4" s="95"/>
    </row>
    <row r="5" spans="1:7" ht="25.5" x14ac:dyDescent="0.25">
      <c r="B5" s="10" t="s">
        <v>4</v>
      </c>
      <c r="C5" s="10" t="s">
        <v>187</v>
      </c>
      <c r="D5" s="9" t="s">
        <v>53</v>
      </c>
      <c r="E5" s="10" t="s">
        <v>18</v>
      </c>
      <c r="G5" s="101"/>
    </row>
    <row r="6" spans="1:7" x14ac:dyDescent="0.25">
      <c r="B6" s="17">
        <v>1</v>
      </c>
      <c r="C6" s="6" t="s">
        <v>288</v>
      </c>
      <c r="D6" s="17">
        <v>990</v>
      </c>
      <c r="E6" s="35">
        <v>0.50639386189258317</v>
      </c>
      <c r="G6" s="101"/>
    </row>
    <row r="7" spans="1:7" ht="39" x14ac:dyDescent="0.25">
      <c r="B7" s="17">
        <f>B6+1</f>
        <v>2</v>
      </c>
      <c r="C7" s="50" t="s">
        <v>239</v>
      </c>
      <c r="D7" s="51">
        <v>361</v>
      </c>
      <c r="E7" s="35">
        <v>0.18465473145780051</v>
      </c>
      <c r="G7" s="101"/>
    </row>
    <row r="8" spans="1:7" x14ac:dyDescent="0.25">
      <c r="B8" s="51">
        <f t="shared" ref="B8:B12" si="0">B7+1</f>
        <v>3</v>
      </c>
      <c r="C8" s="6" t="s">
        <v>188</v>
      </c>
      <c r="D8" s="17">
        <v>234</v>
      </c>
      <c r="E8" s="35">
        <v>0.119693094629156</v>
      </c>
      <c r="G8" s="101"/>
    </row>
    <row r="9" spans="1:7" x14ac:dyDescent="0.25">
      <c r="B9" s="17">
        <f t="shared" si="0"/>
        <v>4</v>
      </c>
      <c r="C9" s="6" t="s">
        <v>292</v>
      </c>
      <c r="D9" s="17">
        <v>212</v>
      </c>
      <c r="E9" s="35">
        <v>0.10843989769820972</v>
      </c>
      <c r="G9" s="101"/>
    </row>
    <row r="10" spans="1:7" x14ac:dyDescent="0.25">
      <c r="B10" s="17">
        <f t="shared" si="0"/>
        <v>5</v>
      </c>
      <c r="C10" s="6" t="s">
        <v>293</v>
      </c>
      <c r="D10" s="17">
        <v>130</v>
      </c>
      <c r="E10" s="35">
        <v>6.6496163682864456E-2</v>
      </c>
      <c r="G10" s="101"/>
    </row>
    <row r="11" spans="1:7" x14ac:dyDescent="0.25">
      <c r="B11" s="17">
        <f t="shared" si="0"/>
        <v>6</v>
      </c>
      <c r="C11" s="6" t="s">
        <v>294</v>
      </c>
      <c r="D11" s="17">
        <v>20</v>
      </c>
      <c r="E11" s="35">
        <v>1.0230179028132993E-2</v>
      </c>
      <c r="G11" s="101"/>
    </row>
    <row r="12" spans="1:7" x14ac:dyDescent="0.25">
      <c r="B12" s="17">
        <f t="shared" si="0"/>
        <v>7</v>
      </c>
      <c r="C12" s="6" t="s">
        <v>189</v>
      </c>
      <c r="D12" s="17">
        <v>8</v>
      </c>
      <c r="E12" s="35"/>
    </row>
    <row r="13" spans="1:7" x14ac:dyDescent="0.25">
      <c r="B13" s="6"/>
      <c r="C13" s="34" t="s">
        <v>19</v>
      </c>
      <c r="D13" s="18">
        <v>1955</v>
      </c>
      <c r="E13" s="45">
        <v>1</v>
      </c>
    </row>
    <row r="15" spans="1:7" x14ac:dyDescent="0.25">
      <c r="E15" s="60"/>
    </row>
  </sheetData>
  <sortState ref="C6:D12">
    <sortCondition descending="1" ref="D6:D12"/>
  </sortState>
  <mergeCells count="1">
    <mergeCell ref="A1:F1"/>
  </mergeCells>
  <pageMargins left="0.7" right="0.7" top="0.75" bottom="0.75" header="0.3" footer="0.3"/>
  <pageSetup paperSize="9" orientation="portrait" r:id="rId1"/>
  <headerFooter>
    <oddFooter>&amp;R&amp;"Times New Roman,Normal"&amp;10 19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H33"/>
  <sheetViews>
    <sheetView zoomScaleNormal="100" workbookViewId="0">
      <selection activeCell="J9" sqref="J9"/>
    </sheetView>
  </sheetViews>
  <sheetFormatPr baseColWidth="10" defaultRowHeight="15" x14ac:dyDescent="0.25"/>
  <cols>
    <col min="1" max="1" width="3.42578125" customWidth="1"/>
    <col min="2" max="2" width="21.28515625" customWidth="1"/>
    <col min="3" max="3" width="11.42578125" customWidth="1"/>
    <col min="7" max="7" width="12.140625" customWidth="1"/>
  </cols>
  <sheetData>
    <row r="1" spans="1:8" ht="33" customHeight="1" thickTop="1" thickBot="1" x14ac:dyDescent="0.3">
      <c r="A1" s="140" t="s">
        <v>192</v>
      </c>
      <c r="B1" s="141"/>
      <c r="C1" s="141"/>
      <c r="D1" s="141"/>
      <c r="E1" s="141"/>
      <c r="F1" s="141"/>
      <c r="G1" s="142"/>
      <c r="H1" s="89"/>
    </row>
    <row r="2" spans="1:8" ht="15.75" thickTop="1" x14ac:dyDescent="0.25"/>
    <row r="3" spans="1:8" ht="25.5" x14ac:dyDescent="0.25">
      <c r="B3" s="71" t="s">
        <v>194</v>
      </c>
      <c r="C3" s="71" t="s">
        <v>195</v>
      </c>
      <c r="D3" s="72" t="s">
        <v>196</v>
      </c>
      <c r="E3" s="71" t="s">
        <v>197</v>
      </c>
      <c r="F3" s="71" t="s">
        <v>198</v>
      </c>
    </row>
    <row r="4" spans="1:8" x14ac:dyDescent="0.25">
      <c r="B4" s="143">
        <v>821</v>
      </c>
      <c r="C4" s="74">
        <v>94</v>
      </c>
      <c r="D4" s="74">
        <v>359</v>
      </c>
      <c r="E4" s="74">
        <v>210</v>
      </c>
      <c r="F4" s="74">
        <v>158</v>
      </c>
    </row>
    <row r="5" spans="1:8" x14ac:dyDescent="0.25">
      <c r="B5" s="144"/>
      <c r="C5" s="73">
        <v>0.11449451887941535</v>
      </c>
      <c r="D5" s="73">
        <v>0.43727161997563946</v>
      </c>
      <c r="E5" s="73">
        <v>0.25578562728380022</v>
      </c>
      <c r="F5" s="73">
        <v>0.19244823386114496</v>
      </c>
    </row>
    <row r="8" spans="1:8" ht="38.25" x14ac:dyDescent="0.25">
      <c r="B8" s="10" t="s">
        <v>193</v>
      </c>
      <c r="C8" s="68" t="s">
        <v>242</v>
      </c>
      <c r="D8" s="67"/>
    </row>
    <row r="9" spans="1:8" x14ac:dyDescent="0.25">
      <c r="B9" s="6" t="s">
        <v>218</v>
      </c>
      <c r="C9" s="69">
        <v>38</v>
      </c>
    </row>
    <row r="10" spans="1:8" x14ac:dyDescent="0.25">
      <c r="B10" s="6" t="s">
        <v>22</v>
      </c>
      <c r="C10" s="69">
        <v>37</v>
      </c>
    </row>
    <row r="11" spans="1:8" x14ac:dyDescent="0.25">
      <c r="B11" s="6" t="s">
        <v>21</v>
      </c>
      <c r="C11" s="69">
        <v>36</v>
      </c>
    </row>
    <row r="12" spans="1:8" x14ac:dyDescent="0.25">
      <c r="B12" s="6" t="s">
        <v>51</v>
      </c>
      <c r="C12" s="69">
        <v>34</v>
      </c>
    </row>
    <row r="13" spans="1:8" x14ac:dyDescent="0.25">
      <c r="B13" s="6" t="s">
        <v>199</v>
      </c>
      <c r="C13" s="110">
        <v>31</v>
      </c>
    </row>
    <row r="14" spans="1:8" ht="26.25" x14ac:dyDescent="0.25">
      <c r="B14" s="50" t="s">
        <v>241</v>
      </c>
      <c r="C14" s="69">
        <v>27</v>
      </c>
    </row>
    <row r="15" spans="1:8" x14ac:dyDescent="0.25">
      <c r="B15" s="6" t="s">
        <v>220</v>
      </c>
      <c r="C15" s="69">
        <v>27</v>
      </c>
    </row>
    <row r="16" spans="1:8" x14ac:dyDescent="0.25">
      <c r="B16" s="6" t="s">
        <v>23</v>
      </c>
      <c r="C16" s="69">
        <v>24</v>
      </c>
    </row>
    <row r="17" spans="2:3" x14ac:dyDescent="0.25">
      <c r="B17" s="6" t="s">
        <v>10</v>
      </c>
      <c r="C17" s="69">
        <v>22.37</v>
      </c>
    </row>
    <row r="18" spans="2:3" x14ac:dyDescent="0.25">
      <c r="B18" s="6" t="s">
        <v>52</v>
      </c>
      <c r="C18" s="69">
        <v>22</v>
      </c>
    </row>
    <row r="19" spans="2:3" x14ac:dyDescent="0.25">
      <c r="B19" s="6" t="s">
        <v>219</v>
      </c>
      <c r="C19" s="69">
        <v>22</v>
      </c>
    </row>
    <row r="20" spans="2:3" x14ac:dyDescent="0.25">
      <c r="B20" s="6" t="s">
        <v>26</v>
      </c>
      <c r="C20" s="69">
        <v>21.75</v>
      </c>
    </row>
    <row r="21" spans="2:3" x14ac:dyDescent="0.25">
      <c r="B21" s="6" t="s">
        <v>9</v>
      </c>
      <c r="C21" s="69">
        <v>19.899999999999999</v>
      </c>
    </row>
    <row r="22" spans="2:3" x14ac:dyDescent="0.25">
      <c r="B22" s="6" t="s">
        <v>31</v>
      </c>
      <c r="C22" s="69">
        <v>19.600000000000001</v>
      </c>
    </row>
    <row r="23" spans="2:3" x14ac:dyDescent="0.25">
      <c r="B23" s="6" t="s">
        <v>221</v>
      </c>
      <c r="C23" s="69">
        <v>19.13</v>
      </c>
    </row>
    <row r="24" spans="2:3" x14ac:dyDescent="0.25">
      <c r="B24" s="6" t="s">
        <v>7</v>
      </c>
      <c r="C24" s="69">
        <v>17.559999999999999</v>
      </c>
    </row>
    <row r="25" spans="2:3" x14ac:dyDescent="0.25">
      <c r="B25" s="6" t="s">
        <v>6</v>
      </c>
      <c r="C25" s="70">
        <v>16.57</v>
      </c>
    </row>
    <row r="26" spans="2:3" x14ac:dyDescent="0.25">
      <c r="B26" s="6" t="s">
        <v>200</v>
      </c>
      <c r="C26" s="69">
        <v>16.399999999999999</v>
      </c>
    </row>
    <row r="27" spans="2:3" x14ac:dyDescent="0.25">
      <c r="B27" s="6" t="s">
        <v>11</v>
      </c>
      <c r="C27" s="69">
        <v>14.23</v>
      </c>
    </row>
    <row r="28" spans="2:3" x14ac:dyDescent="0.25">
      <c r="B28" s="6" t="s">
        <v>217</v>
      </c>
      <c r="C28" s="69">
        <v>13.75</v>
      </c>
    </row>
    <row r="29" spans="2:3" x14ac:dyDescent="0.25">
      <c r="B29" s="6" t="s">
        <v>282</v>
      </c>
      <c r="C29" s="69">
        <v>13.5</v>
      </c>
    </row>
    <row r="30" spans="2:3" x14ac:dyDescent="0.25">
      <c r="B30" s="6" t="s">
        <v>35</v>
      </c>
      <c r="C30" s="69">
        <v>13</v>
      </c>
    </row>
    <row r="31" spans="2:3" x14ac:dyDescent="0.25">
      <c r="B31" s="6" t="s">
        <v>32</v>
      </c>
      <c r="C31" s="69">
        <v>12.3</v>
      </c>
    </row>
    <row r="32" spans="2:3" x14ac:dyDescent="0.25">
      <c r="B32" s="6" t="s">
        <v>38</v>
      </c>
      <c r="C32" s="69">
        <v>1.51</v>
      </c>
    </row>
    <row r="33" spans="2:3" x14ac:dyDescent="0.25">
      <c r="B33" s="34" t="s">
        <v>12</v>
      </c>
      <c r="C33" s="7">
        <f>SUM(C9:C32)</f>
        <v>519.56999999999994</v>
      </c>
    </row>
  </sheetData>
  <sortState ref="B9:C32">
    <sortCondition descending="1" ref="C9:C32"/>
  </sortState>
  <mergeCells count="2">
    <mergeCell ref="A1:G1"/>
    <mergeCell ref="B4:B5"/>
  </mergeCells>
  <pageMargins left="0.7" right="0.7" top="0.75" bottom="0.75" header="0.3" footer="0.3"/>
  <pageSetup paperSize="9" orientation="portrait" r:id="rId1"/>
  <headerFooter>
    <oddFooter>&amp;R&amp;"Times New Roman,Normal"&amp;10 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J46"/>
  <sheetViews>
    <sheetView zoomScaleNormal="100" workbookViewId="0">
      <selection activeCell="G18" sqref="G18"/>
    </sheetView>
  </sheetViews>
  <sheetFormatPr baseColWidth="10" defaultRowHeight="15" x14ac:dyDescent="0.25"/>
  <cols>
    <col min="1" max="1" width="2.85546875" customWidth="1"/>
    <col min="2" max="2" width="19.5703125" customWidth="1"/>
    <col min="3" max="7" width="9.7109375" customWidth="1"/>
  </cols>
  <sheetData>
    <row r="1" spans="1:10" ht="30.75" customHeight="1" thickTop="1" thickBot="1" x14ac:dyDescent="0.3">
      <c r="A1" s="116" t="s">
        <v>260</v>
      </c>
      <c r="B1" s="121"/>
      <c r="C1" s="121"/>
      <c r="D1" s="121"/>
      <c r="E1" s="121"/>
      <c r="F1" s="121"/>
      <c r="G1" s="121"/>
      <c r="H1" s="122"/>
      <c r="I1" s="107"/>
      <c r="J1" s="88"/>
    </row>
    <row r="2" spans="1:10" ht="6.75" customHeight="1" thickTop="1" x14ac:dyDescent="0.25"/>
    <row r="7" spans="1:10" ht="48.75" customHeight="1" x14ac:dyDescent="0.25"/>
    <row r="8" spans="1:10" hidden="1" x14ac:dyDescent="0.25"/>
    <row r="9" spans="1:10" hidden="1" x14ac:dyDescent="0.25">
      <c r="C9">
        <v>149</v>
      </c>
      <c r="D9">
        <v>255</v>
      </c>
      <c r="E9">
        <v>404</v>
      </c>
    </row>
    <row r="10" spans="1:10" ht="18" customHeight="1" x14ac:dyDescent="0.25">
      <c r="A10" s="123" t="s">
        <v>244</v>
      </c>
      <c r="B10" s="123"/>
      <c r="C10" s="123"/>
      <c r="D10" s="123"/>
      <c r="E10" s="123"/>
      <c r="F10" s="123"/>
      <c r="G10" s="123"/>
      <c r="H10" s="123"/>
    </row>
    <row r="11" spans="1:10" x14ac:dyDescent="0.25">
      <c r="A11" s="59" t="s">
        <v>4</v>
      </c>
      <c r="B11" s="59" t="s">
        <v>5</v>
      </c>
      <c r="C11" s="59">
        <v>2014</v>
      </c>
      <c r="D11" s="59">
        <v>2015</v>
      </c>
      <c r="E11" s="59">
        <v>2016</v>
      </c>
      <c r="F11" s="59">
        <v>2017</v>
      </c>
      <c r="G11" s="59">
        <v>2018</v>
      </c>
      <c r="I11" s="95"/>
    </row>
    <row r="12" spans="1:10" x14ac:dyDescent="0.25">
      <c r="A12" s="42">
        <v>1</v>
      </c>
      <c r="B12" s="28" t="s">
        <v>6</v>
      </c>
      <c r="C12" s="27">
        <v>421</v>
      </c>
      <c r="D12" s="27">
        <v>449</v>
      </c>
      <c r="E12" s="27">
        <v>449</v>
      </c>
      <c r="F12" s="27">
        <v>429</v>
      </c>
      <c r="G12" s="85" t="e">
        <f>IF(B12="DCC",COUNTIF(#REF!,"DELEGATION CATHOLIQUE POUR LA COOPERATION"),"ERREUR")</f>
        <v>#REF!</v>
      </c>
      <c r="I12" s="95"/>
    </row>
    <row r="13" spans="1:10" x14ac:dyDescent="0.25">
      <c r="A13" s="42">
        <v>2</v>
      </c>
      <c r="B13" s="28" t="s">
        <v>7</v>
      </c>
      <c r="C13" s="27">
        <v>374</v>
      </c>
      <c r="D13" s="27">
        <v>400</v>
      </c>
      <c r="E13" s="27">
        <v>409</v>
      </c>
      <c r="F13" s="27">
        <v>422</v>
      </c>
      <c r="G13" s="85" t="e">
        <f>IF(B13="GER",COUNTIF(#REF!,"Guilde Européenne du Raid"),"ERREUR")</f>
        <v>#REF!</v>
      </c>
      <c r="I13" s="95"/>
      <c r="J13" s="96"/>
    </row>
    <row r="14" spans="1:10" x14ac:dyDescent="0.25">
      <c r="A14" s="42">
        <v>3</v>
      </c>
      <c r="B14" s="28" t="s">
        <v>8</v>
      </c>
      <c r="C14" s="27">
        <v>282</v>
      </c>
      <c r="D14" s="27">
        <v>250</v>
      </c>
      <c r="E14" s="27">
        <v>270</v>
      </c>
      <c r="F14" s="27">
        <v>293</v>
      </c>
      <c r="G14" s="85" t="e">
        <f>IF(B14="France Volontaires",COUNTIF(#REF!,"France Volontaires"),"ERREUR")</f>
        <v>#REF!</v>
      </c>
      <c r="I14" s="95"/>
    </row>
    <row r="15" spans="1:10" x14ac:dyDescent="0.25">
      <c r="A15" s="42">
        <v>4</v>
      </c>
      <c r="B15" s="28" t="s">
        <v>9</v>
      </c>
      <c r="C15" s="27">
        <v>242</v>
      </c>
      <c r="D15" s="27">
        <v>240</v>
      </c>
      <c r="E15" s="27">
        <v>209</v>
      </c>
      <c r="F15" s="27">
        <v>213</v>
      </c>
      <c r="G15" s="85" t="e">
        <f>IF(B15="SCD",COUNTIF(#REF!,"SCD"),"ERREUR")</f>
        <v>#REF!</v>
      </c>
      <c r="I15" s="95"/>
    </row>
    <row r="16" spans="1:10" x14ac:dyDescent="0.25">
      <c r="A16" s="42">
        <v>5</v>
      </c>
      <c r="B16" s="28" t="s">
        <v>10</v>
      </c>
      <c r="C16" s="27">
        <v>241</v>
      </c>
      <c r="D16" s="27">
        <v>205</v>
      </c>
      <c r="E16" s="27">
        <v>187</v>
      </c>
      <c r="F16" s="27">
        <v>187</v>
      </c>
      <c r="G16" s="85" t="e">
        <f>IF(B16="FIDESCO",COUNTIF(#REF!,"FIDESCO"),"ERREUR")</f>
        <v>#REF!</v>
      </c>
      <c r="I16" s="95"/>
    </row>
    <row r="17" spans="1:9" x14ac:dyDescent="0.25">
      <c r="A17" s="42">
        <v>6</v>
      </c>
      <c r="B17" s="28" t="s">
        <v>20</v>
      </c>
      <c r="C17" s="27">
        <v>113</v>
      </c>
      <c r="D17" s="27">
        <v>113</v>
      </c>
      <c r="E17" s="27">
        <v>121</v>
      </c>
      <c r="F17" s="27">
        <v>115</v>
      </c>
      <c r="G17" s="85" t="e">
        <f>IF(B17="Enfants du Mékong",COUNTIF(#REF!,"ENFANTS DU MÉKONG"),"ERREUR")</f>
        <v>#REF!</v>
      </c>
      <c r="I17" s="95"/>
    </row>
    <row r="18" spans="1:9" x14ac:dyDescent="0.25">
      <c r="A18" s="63"/>
      <c r="B18" s="33" t="s">
        <v>12</v>
      </c>
      <c r="C18" s="43">
        <v>1673</v>
      </c>
      <c r="D18" s="43">
        <v>1657</v>
      </c>
      <c r="E18" s="43">
        <v>1645</v>
      </c>
      <c r="F18" s="43">
        <v>1659</v>
      </c>
      <c r="G18" s="97">
        <v>1697</v>
      </c>
      <c r="I18" s="95"/>
    </row>
    <row r="19" spans="1:9" ht="20.25" customHeight="1" x14ac:dyDescent="0.25">
      <c r="A19" s="124" t="s">
        <v>245</v>
      </c>
      <c r="B19" s="124"/>
      <c r="C19" s="124"/>
      <c r="D19" s="124"/>
      <c r="E19" s="124"/>
      <c r="F19" s="124"/>
      <c r="G19" s="125"/>
      <c r="I19" s="95"/>
    </row>
    <row r="20" spans="1:9" x14ac:dyDescent="0.25">
      <c r="A20" s="59" t="s">
        <v>4</v>
      </c>
      <c r="B20" s="59" t="s">
        <v>5</v>
      </c>
      <c r="C20" s="59">
        <v>2014</v>
      </c>
      <c r="D20" s="59">
        <v>2015</v>
      </c>
      <c r="E20" s="59">
        <v>2016</v>
      </c>
      <c r="F20" s="59">
        <v>2017</v>
      </c>
      <c r="G20" s="59">
        <v>2018</v>
      </c>
      <c r="I20" s="95"/>
    </row>
    <row r="21" spans="1:9" x14ac:dyDescent="0.25">
      <c r="A21" s="42">
        <v>1</v>
      </c>
      <c r="B21" s="28" t="s">
        <v>21</v>
      </c>
      <c r="C21" s="32">
        <v>51</v>
      </c>
      <c r="D21" s="30">
        <v>47</v>
      </c>
      <c r="E21" s="30">
        <v>43</v>
      </c>
      <c r="F21" s="27">
        <v>42</v>
      </c>
      <c r="G21" s="85" t="e">
        <f>IF(B21="DEFAP",COUNTIF(#REF!,"DEFAP"),"ERREUR")</f>
        <v>#REF!</v>
      </c>
      <c r="I21" s="95"/>
    </row>
    <row r="22" spans="1:9" x14ac:dyDescent="0.25">
      <c r="A22" s="42">
        <f t="shared" ref="A22:A44" si="0">A21+1</f>
        <v>2</v>
      </c>
      <c r="B22" s="28" t="s">
        <v>22</v>
      </c>
      <c r="C22" s="65">
        <v>36</v>
      </c>
      <c r="D22" s="65">
        <v>36</v>
      </c>
      <c r="E22" s="30">
        <v>36</v>
      </c>
      <c r="F22" s="27">
        <v>34</v>
      </c>
      <c r="G22" s="85" t="e">
        <f>IF(B22="ATD Quart-Monde",COUNTIF(#REF!,"MOUVEMENT INTERNATIONAL ATD QUART MONDE"),"ERREUR")</f>
        <v>#REF!</v>
      </c>
      <c r="I22" s="95"/>
    </row>
    <row r="23" spans="1:9" x14ac:dyDescent="0.25">
      <c r="A23" s="42">
        <f t="shared" si="0"/>
        <v>3</v>
      </c>
      <c r="B23" s="28" t="s">
        <v>23</v>
      </c>
      <c r="C23" s="65">
        <v>37</v>
      </c>
      <c r="D23" s="65">
        <v>34</v>
      </c>
      <c r="E23" s="30">
        <v>29</v>
      </c>
      <c r="F23" s="27">
        <v>28</v>
      </c>
      <c r="G23" s="85" t="e">
        <f>IF(B23="CEFODE",COUNTIF(#REF!,"CEFODE"),"ERREUR")</f>
        <v>#REF!</v>
      </c>
      <c r="I23" s="95"/>
    </row>
    <row r="24" spans="1:9" x14ac:dyDescent="0.25">
      <c r="A24" s="42">
        <f t="shared" si="0"/>
        <v>4</v>
      </c>
      <c r="B24" s="28" t="s">
        <v>24</v>
      </c>
      <c r="C24" s="65">
        <v>23</v>
      </c>
      <c r="D24" s="65">
        <v>22</v>
      </c>
      <c r="E24" s="30">
        <v>16</v>
      </c>
      <c r="F24" s="27">
        <v>17</v>
      </c>
      <c r="G24" s="85" t="e">
        <f>IF(B24="IFAID Aquitaine",COUNTIF(#REF!,"IFAID Aquitaine"),"ERREUR")</f>
        <v>#REF!</v>
      </c>
      <c r="I24" s="95"/>
    </row>
    <row r="25" spans="1:9" x14ac:dyDescent="0.25">
      <c r="A25" s="42">
        <f t="shared" si="0"/>
        <v>5</v>
      </c>
      <c r="B25" s="28" t="s">
        <v>27</v>
      </c>
      <c r="C25" s="65">
        <v>15</v>
      </c>
      <c r="D25" s="65">
        <v>15</v>
      </c>
      <c r="E25" s="30">
        <v>13</v>
      </c>
      <c r="F25" s="27">
        <v>14</v>
      </c>
      <c r="G25" s="85" t="e">
        <f>IF(B25="Positive Planet",COUNTIF(#REF!,"POSITIVE PLANET INTERNATIONAL"),"ERREUR")</f>
        <v>#REF!</v>
      </c>
      <c r="I25" s="95"/>
    </row>
    <row r="26" spans="1:9" x14ac:dyDescent="0.25">
      <c r="A26" s="42">
        <f t="shared" si="0"/>
        <v>6</v>
      </c>
      <c r="B26" s="28" t="s">
        <v>26</v>
      </c>
      <c r="C26" s="65">
        <v>19</v>
      </c>
      <c r="D26" s="65">
        <v>15</v>
      </c>
      <c r="E26" s="30">
        <v>12</v>
      </c>
      <c r="F26" s="27">
        <v>11</v>
      </c>
      <c r="G26" s="85" t="e">
        <f>IF(B26="ASMAE",COUNTIF(#REF!,"ASMAE-ASSOCIATION SŒUR EMMANUELLE"),"ERREUR")</f>
        <v>#REF!</v>
      </c>
      <c r="I26" s="95"/>
    </row>
    <row r="27" spans="1:9" x14ac:dyDescent="0.25">
      <c r="A27" s="42">
        <f t="shared" si="0"/>
        <v>7</v>
      </c>
      <c r="B27" s="28" t="s">
        <v>31</v>
      </c>
      <c r="C27" s="65">
        <v>19</v>
      </c>
      <c r="D27" s="65">
        <v>12</v>
      </c>
      <c r="E27" s="30">
        <v>10</v>
      </c>
      <c r="F27" s="27">
        <v>9</v>
      </c>
      <c r="G27" s="85" t="e">
        <f>IF(B27="GRET",COUNTIF(#REF!,"GRET Professionnels du développement solidaire"),"ERREUR")</f>
        <v>#REF!</v>
      </c>
      <c r="I27" s="95"/>
    </row>
    <row r="28" spans="1:9" ht="16.5" customHeight="1" x14ac:dyDescent="0.25">
      <c r="A28" s="42">
        <f t="shared" si="0"/>
        <v>8</v>
      </c>
      <c r="B28" s="84" t="s">
        <v>37</v>
      </c>
      <c r="C28" s="65">
        <v>2</v>
      </c>
      <c r="D28" s="65">
        <v>4</v>
      </c>
      <c r="E28" s="30">
        <v>10</v>
      </c>
      <c r="F28" s="30">
        <v>12</v>
      </c>
      <c r="G28" s="85" t="e">
        <f>IF(B28="Croix-Rouge française",COUNTIF(#REF!,"CROIX-ROUGE FRANÇAISE"),"ERREUR")</f>
        <v>#REF!</v>
      </c>
      <c r="I28" s="95"/>
    </row>
    <row r="29" spans="1:9" ht="24" customHeight="1" x14ac:dyDescent="0.25">
      <c r="A29" s="56">
        <f t="shared" si="0"/>
        <v>9</v>
      </c>
      <c r="B29" s="31" t="s">
        <v>25</v>
      </c>
      <c r="C29" s="65">
        <v>31</v>
      </c>
      <c r="D29" s="65">
        <v>18</v>
      </c>
      <c r="E29" s="30">
        <v>9</v>
      </c>
      <c r="F29" s="32">
        <v>9</v>
      </c>
      <c r="G29" s="57" t="e">
        <f>IF(B29="Fondation Architectes de l'urgence",COUNTIF(#REF!,"Fondation Architectes de l'urgence"),"ERREUR")</f>
        <v>#REF!</v>
      </c>
      <c r="I29" s="95"/>
    </row>
    <row r="30" spans="1:9" ht="36" customHeight="1" x14ac:dyDescent="0.25">
      <c r="A30" s="56">
        <f t="shared" si="0"/>
        <v>10</v>
      </c>
      <c r="B30" s="86" t="s">
        <v>30</v>
      </c>
      <c r="C30" s="65">
        <v>19</v>
      </c>
      <c r="D30" s="65">
        <v>12</v>
      </c>
      <c r="E30" s="30">
        <v>9</v>
      </c>
      <c r="F30" s="85" t="s">
        <v>235</v>
      </c>
      <c r="G30" s="85" t="str">
        <f>IF(B30="EED","(fusion avec Planète Enfants)","ERREUR")</f>
        <v>(fusion avec Planète Enfants)</v>
      </c>
      <c r="I30" s="95"/>
    </row>
    <row r="31" spans="1:9" x14ac:dyDescent="0.25">
      <c r="A31" s="42">
        <f t="shared" si="0"/>
        <v>11</v>
      </c>
      <c r="B31" s="28" t="s">
        <v>32</v>
      </c>
      <c r="C31" s="65">
        <v>10</v>
      </c>
      <c r="D31" s="65">
        <v>10</v>
      </c>
      <c r="E31" s="30">
        <v>9</v>
      </c>
      <c r="F31" s="27">
        <v>9</v>
      </c>
      <c r="G31" s="85" t="e">
        <f>IF(B31="HI",COUNTIF(#REF!,"Handicap International"),"ERREUR")</f>
        <v>#REF!</v>
      </c>
      <c r="I31" s="95"/>
    </row>
    <row r="32" spans="1:9" x14ac:dyDescent="0.25">
      <c r="A32" s="42">
        <f t="shared" si="0"/>
        <v>12</v>
      </c>
      <c r="B32" s="31" t="s">
        <v>33</v>
      </c>
      <c r="C32" s="65">
        <v>9</v>
      </c>
      <c r="D32" s="65">
        <v>9</v>
      </c>
      <c r="E32" s="30">
        <v>9</v>
      </c>
      <c r="F32" s="30">
        <v>9</v>
      </c>
      <c r="G32" s="85" t="e">
        <f>IF(B32="Samusocial international",COUNTIF(#REF!,"SAMUSOCIAL INTERNATIONAL"),"ERREUR")</f>
        <v>#REF!</v>
      </c>
      <c r="I32" s="95"/>
    </row>
    <row r="33" spans="1:9" x14ac:dyDescent="0.25">
      <c r="A33" s="42">
        <f t="shared" si="0"/>
        <v>13</v>
      </c>
      <c r="B33" s="28" t="s">
        <v>38</v>
      </c>
      <c r="C33" s="65">
        <v>3</v>
      </c>
      <c r="D33" s="65">
        <v>4</v>
      </c>
      <c r="E33" s="30">
        <v>9</v>
      </c>
      <c r="F33" s="27">
        <v>8</v>
      </c>
      <c r="G33" s="85" t="e">
        <f>IF(B33="EMI",COUNTIF(#REF!,"ENTRAIDE MÉDICALE INTERNATIONALE"),"ERREUR")</f>
        <v>#REF!</v>
      </c>
      <c r="I33" s="95"/>
    </row>
    <row r="34" spans="1:9" x14ac:dyDescent="0.25">
      <c r="A34" s="42">
        <f t="shared" si="0"/>
        <v>14</v>
      </c>
      <c r="B34" s="28" t="s">
        <v>275</v>
      </c>
      <c r="C34" s="65">
        <v>0</v>
      </c>
      <c r="D34" s="65">
        <v>3</v>
      </c>
      <c r="E34" s="30">
        <v>8</v>
      </c>
      <c r="F34" s="27">
        <v>16</v>
      </c>
      <c r="G34" s="85" t="e">
        <f>IF(B34="Planète Urgence",COUNTIF(#REF!,"PLANETE URGENCE"),"ERREUR")</f>
        <v>#REF!</v>
      </c>
      <c r="I34" s="95"/>
    </row>
    <row r="35" spans="1:9" x14ac:dyDescent="0.25">
      <c r="A35" s="42">
        <f t="shared" si="0"/>
        <v>15</v>
      </c>
      <c r="B35" s="31" t="s">
        <v>40</v>
      </c>
      <c r="C35" s="65">
        <v>4</v>
      </c>
      <c r="D35" s="65">
        <v>3</v>
      </c>
      <c r="E35" s="30">
        <v>8</v>
      </c>
      <c r="F35" s="30">
        <v>13</v>
      </c>
      <c r="G35" s="85" t="e">
        <f>IF(B35="Douleurs sans frontières",COUNTIF(#REF!,"Douleurs Sans Frontières"),"ERREUR")</f>
        <v>#REF!</v>
      </c>
      <c r="I35" s="95"/>
    </row>
    <row r="36" spans="1:9" x14ac:dyDescent="0.25">
      <c r="A36" s="42">
        <f t="shared" si="0"/>
        <v>16</v>
      </c>
      <c r="B36" s="28" t="s">
        <v>34</v>
      </c>
      <c r="C36" s="65">
        <v>4</v>
      </c>
      <c r="D36" s="65">
        <v>8</v>
      </c>
      <c r="E36" s="30">
        <v>7</v>
      </c>
      <c r="F36" s="30">
        <v>4</v>
      </c>
      <c r="G36" s="85" t="e">
        <f>IF(B36="AVSF-CICDA",COUNTIF(#REF!,"AVSF "),"ERREUR")</f>
        <v>#REF!</v>
      </c>
      <c r="I36" s="95"/>
    </row>
    <row r="37" spans="1:9" x14ac:dyDescent="0.25">
      <c r="A37" s="42">
        <f t="shared" si="0"/>
        <v>17</v>
      </c>
      <c r="B37" s="31" t="s">
        <v>28</v>
      </c>
      <c r="C37" s="65">
        <v>14</v>
      </c>
      <c r="D37" s="65">
        <v>15</v>
      </c>
      <c r="E37" s="30">
        <v>6</v>
      </c>
      <c r="F37" s="30">
        <v>7</v>
      </c>
      <c r="G37" s="85" t="e">
        <f>IF(B37="Secours islamique France",COUNTIF(#REF!,"Secours Islamique France"),"ERREUR")</f>
        <v>#REF!</v>
      </c>
      <c r="I37" s="95"/>
    </row>
    <row r="38" spans="1:9" x14ac:dyDescent="0.25">
      <c r="A38" s="42">
        <f t="shared" si="0"/>
        <v>18</v>
      </c>
      <c r="B38" s="28" t="s">
        <v>35</v>
      </c>
      <c r="C38" s="65">
        <v>12</v>
      </c>
      <c r="D38" s="65">
        <v>8</v>
      </c>
      <c r="E38" s="30">
        <v>6</v>
      </c>
      <c r="F38" s="27">
        <v>3</v>
      </c>
      <c r="G38" s="85" t="e">
        <f>IF(B38="MDM",COUNTIF(#REF!,"MÉDECINS DU MONDE"),"ERREUR")</f>
        <v>#REF!</v>
      </c>
      <c r="I38" s="95"/>
    </row>
    <row r="39" spans="1:9" x14ac:dyDescent="0.25">
      <c r="A39" s="42">
        <f t="shared" si="0"/>
        <v>19</v>
      </c>
      <c r="B39" s="28" t="s">
        <v>36</v>
      </c>
      <c r="C39" s="65">
        <v>5</v>
      </c>
      <c r="D39" s="65">
        <v>5</v>
      </c>
      <c r="E39" s="30">
        <v>4</v>
      </c>
      <c r="F39" s="27">
        <v>5</v>
      </c>
      <c r="G39" s="85" t="e">
        <f>IF(B39="UNMFREO",COUNTIF(#REF!,"Union Nationale des Maisons Familiales Rurales d'Education et d'Orient"),"ERREUR")</f>
        <v>#REF!</v>
      </c>
    </row>
    <row r="40" spans="1:9" x14ac:dyDescent="0.25">
      <c r="A40" s="42">
        <f t="shared" si="0"/>
        <v>20</v>
      </c>
      <c r="B40" s="28" t="s">
        <v>39</v>
      </c>
      <c r="C40" s="65">
        <v>2</v>
      </c>
      <c r="D40" s="65">
        <v>4</v>
      </c>
      <c r="E40" s="32">
        <v>4</v>
      </c>
      <c r="F40" s="27">
        <v>3</v>
      </c>
      <c r="G40" s="85" t="e">
        <f>IF(B40="Santé Sud",COUNTIF(#REF!,"SANTÉ SUD"),"ERREUR")</f>
        <v>#REF!</v>
      </c>
    </row>
    <row r="41" spans="1:9" x14ac:dyDescent="0.25">
      <c r="A41" s="42">
        <f t="shared" si="0"/>
        <v>21</v>
      </c>
      <c r="B41" s="28" t="s">
        <v>43</v>
      </c>
      <c r="C41" s="65">
        <v>0</v>
      </c>
      <c r="D41" s="65">
        <v>0</v>
      </c>
      <c r="E41" s="30">
        <v>4</v>
      </c>
      <c r="F41" s="27">
        <v>4</v>
      </c>
      <c r="G41" s="85" t="e">
        <f>IF(B41="Solidarité laïque",COUNTIF(#REF!,"SOLIDARITÉ LAÏQUE"),"ERREUR")</f>
        <v>#REF!</v>
      </c>
    </row>
    <row r="42" spans="1:9" ht="22.5" customHeight="1" x14ac:dyDescent="0.25">
      <c r="A42" s="56">
        <f t="shared" si="0"/>
        <v>22</v>
      </c>
      <c r="B42" s="31" t="s">
        <v>234</v>
      </c>
      <c r="C42" s="65">
        <v>3</v>
      </c>
      <c r="D42" s="65">
        <v>1</v>
      </c>
      <c r="E42" s="30">
        <v>2</v>
      </c>
      <c r="F42" s="30">
        <v>12</v>
      </c>
      <c r="G42" s="85" t="e">
        <f>IF(B42="Planète Enfants et Développement",COUNTIF(#REF!,"Planète Enfants et Développement"),"ERREUR")</f>
        <v>#REF!</v>
      </c>
    </row>
    <row r="43" spans="1:9" x14ac:dyDescent="0.25">
      <c r="A43" s="42">
        <f t="shared" si="0"/>
        <v>23</v>
      </c>
      <c r="B43" s="28" t="s">
        <v>29</v>
      </c>
      <c r="C43" s="65">
        <v>21</v>
      </c>
      <c r="D43" s="65">
        <v>14</v>
      </c>
      <c r="E43" s="30">
        <v>0</v>
      </c>
      <c r="F43" s="27">
        <v>0</v>
      </c>
      <c r="G43" s="85" t="e">
        <f>IF(B43="ACF",COUNTIF(#REF!,"Action contre la Faim"),"ERREUR")</f>
        <v>#REF!</v>
      </c>
    </row>
    <row r="44" spans="1:9" x14ac:dyDescent="0.25">
      <c r="A44" s="42">
        <f t="shared" si="0"/>
        <v>24</v>
      </c>
      <c r="B44" s="28" t="s">
        <v>42</v>
      </c>
      <c r="C44" s="65">
        <v>1</v>
      </c>
      <c r="D44" s="65">
        <v>0</v>
      </c>
      <c r="E44" s="30">
        <v>0</v>
      </c>
      <c r="F44" s="27">
        <v>1</v>
      </c>
      <c r="G44" s="85" t="e">
        <f>IF(B44="SIPAR",COUNTIF(#REF!,"SIPAR"),"ERREUR")</f>
        <v>#REF!</v>
      </c>
    </row>
    <row r="45" spans="1:9" x14ac:dyDescent="0.25">
      <c r="A45" s="42">
        <v>25</v>
      </c>
      <c r="B45" s="28" t="s">
        <v>258</v>
      </c>
      <c r="C45" s="65"/>
      <c r="D45" s="65"/>
      <c r="E45" s="30"/>
      <c r="F45" s="27"/>
      <c r="G45" s="85" t="e">
        <f>IF(B45="ADICE",COUNTIF(#REF!,"Association pour le Développement des Initiatives Citoyennes et Européennes"),"ERREUR")</f>
        <v>#REF!</v>
      </c>
    </row>
    <row r="46" spans="1:9" x14ac:dyDescent="0.25">
      <c r="A46" s="63"/>
      <c r="B46" s="33" t="s">
        <v>12</v>
      </c>
      <c r="C46" s="66">
        <v>340</v>
      </c>
      <c r="D46" s="66">
        <v>299</v>
      </c>
      <c r="E46" s="25">
        <v>263</v>
      </c>
      <c r="F46" s="25">
        <v>270</v>
      </c>
      <c r="G46" s="26">
        <v>258</v>
      </c>
    </row>
  </sheetData>
  <sortState ref="B25:I48">
    <sortCondition descending="1" ref="F25:F48"/>
  </sortState>
  <mergeCells count="3">
    <mergeCell ref="A1:H1"/>
    <mergeCell ref="A10:H10"/>
    <mergeCell ref="A19:G19"/>
  </mergeCells>
  <pageMargins left="0.7" right="0.7" top="0.75" bottom="0.75" header="0.3" footer="0.3"/>
  <pageSetup paperSize="9" orientation="portrait" r:id="rId1"/>
  <headerFooter>
    <oddFooter>&amp;R&amp;"Times New Roman,Normal"&amp;10 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G16"/>
  <sheetViews>
    <sheetView zoomScaleNormal="100" workbookViewId="0">
      <selection activeCell="F12" sqref="F12"/>
    </sheetView>
  </sheetViews>
  <sheetFormatPr baseColWidth="10" defaultRowHeight="15" x14ac:dyDescent="0.25"/>
  <cols>
    <col min="1" max="1" width="6.140625" customWidth="1"/>
    <col min="3" max="3" width="19.140625" customWidth="1"/>
    <col min="4" max="4" width="16.28515625" customWidth="1"/>
    <col min="5" max="6" width="14" customWidth="1"/>
  </cols>
  <sheetData>
    <row r="1" spans="1:7" ht="33" customHeight="1" thickTop="1" thickBot="1" x14ac:dyDescent="0.3">
      <c r="A1" s="116" t="s">
        <v>281</v>
      </c>
      <c r="B1" s="121"/>
      <c r="C1" s="121"/>
      <c r="D1" s="121"/>
      <c r="E1" s="121"/>
      <c r="F1" s="122"/>
      <c r="G1" s="1"/>
    </row>
    <row r="2" spans="1:7" ht="15.75" thickTop="1" x14ac:dyDescent="0.25"/>
    <row r="3" spans="1:7" ht="29.25" customHeight="1" x14ac:dyDescent="0.25">
      <c r="A3" s="129" t="s">
        <v>13</v>
      </c>
      <c r="B3" s="130"/>
      <c r="C3" s="130"/>
      <c r="D3" s="130"/>
      <c r="E3" s="130"/>
      <c r="F3" s="130"/>
    </row>
    <row r="4" spans="1:7" x14ac:dyDescent="0.25">
      <c r="B4" s="1"/>
      <c r="C4" s="131"/>
      <c r="D4" s="131"/>
      <c r="E4" s="131"/>
      <c r="F4" s="131"/>
    </row>
    <row r="5" spans="1:7" x14ac:dyDescent="0.25">
      <c r="C5" s="126" t="s">
        <v>14</v>
      </c>
      <c r="D5" s="127"/>
      <c r="E5" s="128"/>
    </row>
    <row r="6" spans="1:7" ht="38.25" customHeight="1" x14ac:dyDescent="0.25">
      <c r="B6" s="6"/>
      <c r="C6" s="9" t="s">
        <v>0</v>
      </c>
      <c r="D6" s="9" t="s">
        <v>1</v>
      </c>
      <c r="E6" s="10" t="s">
        <v>2</v>
      </c>
    </row>
    <row r="7" spans="1:7" x14ac:dyDescent="0.25">
      <c r="B7" s="7">
        <v>2009</v>
      </c>
      <c r="C7" s="8">
        <v>14299</v>
      </c>
      <c r="D7" s="8">
        <v>4975</v>
      </c>
      <c r="E7" s="8">
        <v>19274</v>
      </c>
    </row>
    <row r="8" spans="1:7" x14ac:dyDescent="0.25">
      <c r="B8" s="7">
        <v>2010</v>
      </c>
      <c r="C8" s="8">
        <v>14153</v>
      </c>
      <c r="D8" s="8">
        <v>3950</v>
      </c>
      <c r="E8" s="8">
        <v>18103</v>
      </c>
    </row>
    <row r="9" spans="1:7" x14ac:dyDescent="0.25">
      <c r="B9" s="7">
        <v>2011</v>
      </c>
      <c r="C9" s="8">
        <v>14052</v>
      </c>
      <c r="D9" s="8">
        <v>2840</v>
      </c>
      <c r="E9" s="8">
        <v>16892</v>
      </c>
    </row>
    <row r="10" spans="1:7" x14ac:dyDescent="0.25">
      <c r="B10" s="7">
        <v>2012</v>
      </c>
      <c r="C10" s="8">
        <v>13943</v>
      </c>
      <c r="D10" s="8">
        <v>3009</v>
      </c>
      <c r="E10" s="8">
        <v>16952</v>
      </c>
    </row>
    <row r="11" spans="1:7" x14ac:dyDescent="0.25">
      <c r="B11" s="7">
        <v>2013</v>
      </c>
      <c r="C11" s="8">
        <v>13078</v>
      </c>
      <c r="D11" s="8">
        <v>2531</v>
      </c>
      <c r="E11" s="8">
        <v>15609</v>
      </c>
    </row>
    <row r="12" spans="1:7" x14ac:dyDescent="0.25">
      <c r="B12" s="7">
        <v>2014</v>
      </c>
      <c r="C12" s="8">
        <v>12843</v>
      </c>
      <c r="D12" s="8">
        <v>2144</v>
      </c>
      <c r="E12" s="8">
        <v>14987</v>
      </c>
    </row>
    <row r="13" spans="1:7" x14ac:dyDescent="0.25">
      <c r="B13" s="7">
        <v>2015</v>
      </c>
      <c r="C13" s="8">
        <v>12966</v>
      </c>
      <c r="D13" s="8">
        <v>1693</v>
      </c>
      <c r="E13" s="8">
        <v>14659</v>
      </c>
    </row>
    <row r="14" spans="1:7" x14ac:dyDescent="0.25">
      <c r="B14" s="7">
        <v>2016</v>
      </c>
      <c r="C14" s="8">
        <v>12698</v>
      </c>
      <c r="D14" s="8">
        <v>1893</v>
      </c>
      <c r="E14" s="8">
        <v>14591</v>
      </c>
    </row>
    <row r="15" spans="1:7" x14ac:dyDescent="0.25">
      <c r="B15" s="7">
        <v>2017</v>
      </c>
      <c r="C15" s="8">
        <v>12380</v>
      </c>
      <c r="D15" s="8">
        <v>2150</v>
      </c>
      <c r="E15" s="8">
        <v>14530</v>
      </c>
    </row>
    <row r="16" spans="1:7" x14ac:dyDescent="0.25">
      <c r="B16" s="7">
        <v>2018</v>
      </c>
      <c r="C16" s="8">
        <v>12406</v>
      </c>
      <c r="D16" s="8">
        <v>1913</v>
      </c>
      <c r="E16" s="8">
        <v>14319</v>
      </c>
    </row>
  </sheetData>
  <mergeCells count="4">
    <mergeCell ref="C5:E5"/>
    <mergeCell ref="A3:F3"/>
    <mergeCell ref="A1:F1"/>
    <mergeCell ref="C4:F4"/>
  </mergeCells>
  <pageMargins left="0.7" right="0.7" top="0.75" bottom="0.75" header="0.3" footer="0.3"/>
  <pageSetup paperSize="9" orientation="portrait" r:id="rId1"/>
  <headerFooter>
    <oddFooter>&amp;R&amp;"Times New Roman,Normal"&amp;10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H46"/>
  <sheetViews>
    <sheetView zoomScale="98" zoomScaleNormal="98" workbookViewId="0">
      <selection activeCell="H53" sqref="H53"/>
    </sheetView>
  </sheetViews>
  <sheetFormatPr baseColWidth="10" defaultRowHeight="15" x14ac:dyDescent="0.25"/>
  <cols>
    <col min="1" max="1" width="2.85546875" customWidth="1"/>
    <col min="2" max="2" width="19.7109375" customWidth="1"/>
    <col min="3" max="7" width="9.7109375" customWidth="1"/>
  </cols>
  <sheetData>
    <row r="1" spans="1:8" ht="30.75" customHeight="1" thickTop="1" thickBot="1" x14ac:dyDescent="0.3">
      <c r="A1" s="116" t="s">
        <v>261</v>
      </c>
      <c r="B1" s="121"/>
      <c r="C1" s="121"/>
      <c r="D1" s="121"/>
      <c r="E1" s="121"/>
      <c r="F1" s="121"/>
      <c r="G1" s="121"/>
      <c r="H1" s="122"/>
    </row>
    <row r="2" spans="1:8" ht="15.75" thickTop="1" x14ac:dyDescent="0.25"/>
    <row r="8" spans="1:8" ht="7.5" customHeight="1" x14ac:dyDescent="0.25"/>
    <row r="9" spans="1:8" ht="18.75" customHeight="1" x14ac:dyDescent="0.25">
      <c r="A9" s="123" t="s">
        <v>246</v>
      </c>
      <c r="B9" s="123"/>
      <c r="C9" s="123"/>
      <c r="D9" s="123"/>
      <c r="E9" s="123"/>
      <c r="F9" s="123"/>
      <c r="G9" s="123"/>
      <c r="H9" s="123"/>
    </row>
    <row r="10" spans="1:8" x14ac:dyDescent="0.25">
      <c r="A10" s="59" t="s">
        <v>4</v>
      </c>
      <c r="B10" s="59"/>
      <c r="C10" s="59">
        <v>2014</v>
      </c>
      <c r="D10" s="59">
        <v>2015</v>
      </c>
      <c r="E10" s="59">
        <v>2016</v>
      </c>
      <c r="F10" s="59">
        <v>2017</v>
      </c>
      <c r="G10" s="59">
        <v>2018</v>
      </c>
    </row>
    <row r="11" spans="1:8" x14ac:dyDescent="0.25">
      <c r="A11" s="42">
        <v>1</v>
      </c>
      <c r="B11" s="28" t="s">
        <v>6</v>
      </c>
      <c r="C11" s="29">
        <v>3016</v>
      </c>
      <c r="D11" s="29">
        <v>3162</v>
      </c>
      <c r="E11" s="29">
        <v>3285</v>
      </c>
      <c r="F11" s="29">
        <v>3135</v>
      </c>
      <c r="G11" s="29">
        <v>2881</v>
      </c>
    </row>
    <row r="12" spans="1:8" x14ac:dyDescent="0.25">
      <c r="A12" s="42">
        <v>2</v>
      </c>
      <c r="B12" s="28" t="s">
        <v>7</v>
      </c>
      <c r="C12" s="29">
        <v>2818</v>
      </c>
      <c r="D12" s="29">
        <v>3016</v>
      </c>
      <c r="E12" s="29">
        <v>3204</v>
      </c>
      <c r="F12" s="29">
        <v>3269</v>
      </c>
      <c r="G12" s="29">
        <v>3449</v>
      </c>
    </row>
    <row r="13" spans="1:8" x14ac:dyDescent="0.25">
      <c r="A13" s="42">
        <v>3</v>
      </c>
      <c r="B13" s="28" t="s">
        <v>8</v>
      </c>
      <c r="C13" s="29">
        <v>1989</v>
      </c>
      <c r="D13" s="29">
        <v>1891</v>
      </c>
      <c r="E13" s="29">
        <v>1653</v>
      </c>
      <c r="F13" s="29">
        <v>2150</v>
      </c>
      <c r="G13" s="29">
        <v>1913</v>
      </c>
    </row>
    <row r="14" spans="1:8" x14ac:dyDescent="0.25">
      <c r="A14" s="42">
        <v>4</v>
      </c>
      <c r="B14" s="28" t="s">
        <v>9</v>
      </c>
      <c r="C14" s="29">
        <v>2144</v>
      </c>
      <c r="D14" s="29">
        <v>1693</v>
      </c>
      <c r="E14" s="29">
        <v>1893</v>
      </c>
      <c r="F14" s="29">
        <v>1630</v>
      </c>
      <c r="G14" s="29">
        <v>1729</v>
      </c>
    </row>
    <row r="15" spans="1:8" x14ac:dyDescent="0.25">
      <c r="A15" s="42">
        <v>5</v>
      </c>
      <c r="B15" s="28" t="s">
        <v>10</v>
      </c>
      <c r="C15" s="29">
        <v>1700</v>
      </c>
      <c r="D15" s="29">
        <v>1659</v>
      </c>
      <c r="E15" s="29">
        <v>1430</v>
      </c>
      <c r="F15" s="29">
        <v>1401</v>
      </c>
      <c r="G15" s="29">
        <v>1499</v>
      </c>
    </row>
    <row r="16" spans="1:8" x14ac:dyDescent="0.25">
      <c r="A16" s="42">
        <v>6</v>
      </c>
      <c r="B16" s="28" t="s">
        <v>20</v>
      </c>
      <c r="C16" s="29">
        <v>745</v>
      </c>
      <c r="D16" s="29">
        <v>842</v>
      </c>
      <c r="E16" s="29">
        <v>829</v>
      </c>
      <c r="F16" s="29">
        <v>784</v>
      </c>
      <c r="G16" s="29">
        <v>752</v>
      </c>
    </row>
    <row r="17" spans="1:7" x14ac:dyDescent="0.25">
      <c r="A17" s="63"/>
      <c r="B17" s="33" t="s">
        <v>12</v>
      </c>
      <c r="C17" s="43">
        <v>12412</v>
      </c>
      <c r="D17" s="43">
        <v>12263</v>
      </c>
      <c r="E17" s="43">
        <v>12294</v>
      </c>
      <c r="F17" s="43">
        <v>12369</v>
      </c>
      <c r="G17" s="43">
        <v>12223</v>
      </c>
    </row>
    <row r="18" spans="1:7" ht="18" customHeight="1" x14ac:dyDescent="0.25">
      <c r="A18" s="93" t="s">
        <v>247</v>
      </c>
      <c r="B18" s="49"/>
      <c r="C18" s="49"/>
      <c r="D18" s="49"/>
      <c r="E18" s="49"/>
      <c r="F18" s="49"/>
      <c r="G18" s="83"/>
    </row>
    <row r="19" spans="1:7" x14ac:dyDescent="0.25">
      <c r="A19" s="59" t="s">
        <v>4</v>
      </c>
      <c r="B19" s="59" t="s">
        <v>5</v>
      </c>
      <c r="C19" s="59">
        <v>2014</v>
      </c>
      <c r="D19" s="59">
        <v>2015</v>
      </c>
      <c r="E19" s="59">
        <v>2016</v>
      </c>
      <c r="F19" s="59">
        <v>2017</v>
      </c>
      <c r="G19" s="59">
        <v>2018</v>
      </c>
    </row>
    <row r="20" spans="1:7" x14ac:dyDescent="0.25">
      <c r="A20" s="42">
        <v>1</v>
      </c>
      <c r="B20" s="28" t="s">
        <v>21</v>
      </c>
      <c r="C20" s="65">
        <v>421</v>
      </c>
      <c r="D20" s="65">
        <v>453</v>
      </c>
      <c r="E20" s="30">
        <v>400</v>
      </c>
      <c r="F20" s="27">
        <v>369</v>
      </c>
      <c r="G20" s="29">
        <v>358</v>
      </c>
    </row>
    <row r="21" spans="1:7" x14ac:dyDescent="0.25">
      <c r="A21" s="42">
        <f t="shared" ref="A21:A45" si="0">A20+1</f>
        <v>2</v>
      </c>
      <c r="B21" s="28" t="s">
        <v>22</v>
      </c>
      <c r="C21" s="65">
        <v>366</v>
      </c>
      <c r="D21" s="65">
        <v>354</v>
      </c>
      <c r="E21" s="30">
        <v>359</v>
      </c>
      <c r="F21" s="27">
        <v>317</v>
      </c>
      <c r="G21" s="29">
        <v>325</v>
      </c>
    </row>
    <row r="22" spans="1:7" x14ac:dyDescent="0.25">
      <c r="A22" s="42">
        <f t="shared" si="0"/>
        <v>3</v>
      </c>
      <c r="B22" s="28" t="s">
        <v>23</v>
      </c>
      <c r="C22" s="65">
        <v>323</v>
      </c>
      <c r="D22" s="65">
        <v>289</v>
      </c>
      <c r="E22" s="30">
        <v>275</v>
      </c>
      <c r="F22" s="27">
        <v>236</v>
      </c>
      <c r="G22" s="29">
        <v>229</v>
      </c>
    </row>
    <row r="23" spans="1:7" x14ac:dyDescent="0.25">
      <c r="A23" s="42">
        <f t="shared" si="0"/>
        <v>4</v>
      </c>
      <c r="B23" s="28" t="s">
        <v>24</v>
      </c>
      <c r="C23" s="65">
        <v>167</v>
      </c>
      <c r="D23" s="65">
        <v>163</v>
      </c>
      <c r="E23" s="30">
        <v>133</v>
      </c>
      <c r="F23" s="27">
        <v>134</v>
      </c>
      <c r="G23" s="29">
        <v>136</v>
      </c>
    </row>
    <row r="24" spans="1:7" x14ac:dyDescent="0.25">
      <c r="A24" s="42">
        <f t="shared" si="0"/>
        <v>5</v>
      </c>
      <c r="B24" s="28" t="s">
        <v>27</v>
      </c>
      <c r="C24" s="65">
        <v>117</v>
      </c>
      <c r="D24" s="65">
        <v>103</v>
      </c>
      <c r="E24" s="30">
        <v>114</v>
      </c>
      <c r="F24" s="27">
        <v>84</v>
      </c>
      <c r="G24" s="29">
        <v>112</v>
      </c>
    </row>
    <row r="25" spans="1:7" ht="20.25" customHeight="1" x14ac:dyDescent="0.25">
      <c r="A25" s="56">
        <f t="shared" si="0"/>
        <v>6</v>
      </c>
      <c r="B25" s="31" t="s">
        <v>37</v>
      </c>
      <c r="C25" s="65">
        <v>2</v>
      </c>
      <c r="D25" s="65">
        <v>39</v>
      </c>
      <c r="E25" s="30">
        <v>101</v>
      </c>
      <c r="F25" s="30">
        <v>74</v>
      </c>
      <c r="G25" s="32">
        <v>41</v>
      </c>
    </row>
    <row r="26" spans="1:7" x14ac:dyDescent="0.25">
      <c r="A26" s="42">
        <f t="shared" si="0"/>
        <v>7</v>
      </c>
      <c r="B26" s="28" t="s">
        <v>26</v>
      </c>
      <c r="C26" s="65">
        <v>146</v>
      </c>
      <c r="D26" s="65">
        <v>114</v>
      </c>
      <c r="E26" s="30">
        <v>98</v>
      </c>
      <c r="F26" s="27">
        <v>85</v>
      </c>
      <c r="G26" s="32">
        <v>51</v>
      </c>
    </row>
    <row r="27" spans="1:7" ht="18" customHeight="1" x14ac:dyDescent="0.25">
      <c r="A27" s="56">
        <f t="shared" si="0"/>
        <v>8</v>
      </c>
      <c r="B27" s="87" t="s">
        <v>33</v>
      </c>
      <c r="C27" s="65">
        <v>65</v>
      </c>
      <c r="D27" s="65">
        <v>61</v>
      </c>
      <c r="E27" s="30">
        <v>84</v>
      </c>
      <c r="F27" s="32">
        <v>59</v>
      </c>
      <c r="G27" s="32">
        <v>51</v>
      </c>
    </row>
    <row r="28" spans="1:7" ht="34.5" x14ac:dyDescent="0.25">
      <c r="A28" s="42">
        <f t="shared" si="0"/>
        <v>9</v>
      </c>
      <c r="B28" s="86" t="s">
        <v>30</v>
      </c>
      <c r="C28" s="65">
        <v>132</v>
      </c>
      <c r="D28" s="65">
        <v>96</v>
      </c>
      <c r="E28" s="30">
        <v>79</v>
      </c>
      <c r="F28" s="57" t="s">
        <v>235</v>
      </c>
      <c r="G28" s="98" t="s">
        <v>280</v>
      </c>
    </row>
    <row r="29" spans="1:7" x14ac:dyDescent="0.25">
      <c r="A29" s="42">
        <f t="shared" si="0"/>
        <v>10</v>
      </c>
      <c r="B29" s="28" t="s">
        <v>31</v>
      </c>
      <c r="C29" s="65">
        <v>158</v>
      </c>
      <c r="D29" s="65">
        <v>64</v>
      </c>
      <c r="E29" s="30">
        <v>75</v>
      </c>
      <c r="F29" s="30">
        <v>95</v>
      </c>
      <c r="G29" s="32">
        <v>105</v>
      </c>
    </row>
    <row r="30" spans="1:7" x14ac:dyDescent="0.25">
      <c r="A30" s="42">
        <f t="shared" si="0"/>
        <v>11</v>
      </c>
      <c r="B30" s="28" t="s">
        <v>32</v>
      </c>
      <c r="C30" s="65">
        <v>74</v>
      </c>
      <c r="D30" s="65">
        <v>64</v>
      </c>
      <c r="E30" s="30">
        <v>72</v>
      </c>
      <c r="F30" s="27">
        <v>43</v>
      </c>
      <c r="G30" s="32">
        <v>56</v>
      </c>
    </row>
    <row r="31" spans="1:7" x14ac:dyDescent="0.25">
      <c r="A31" s="42">
        <f t="shared" si="0"/>
        <v>12</v>
      </c>
      <c r="B31" s="28" t="s">
        <v>275</v>
      </c>
      <c r="C31" s="65">
        <v>0</v>
      </c>
      <c r="D31" s="65">
        <v>19</v>
      </c>
      <c r="E31" s="30">
        <v>68</v>
      </c>
      <c r="F31" s="27">
        <v>104</v>
      </c>
      <c r="G31" s="32">
        <v>149</v>
      </c>
    </row>
    <row r="32" spans="1:7" ht="19.5" customHeight="1" x14ac:dyDescent="0.25">
      <c r="A32" s="56">
        <f t="shared" si="0"/>
        <v>13</v>
      </c>
      <c r="B32" s="87" t="s">
        <v>28</v>
      </c>
      <c r="C32" s="65">
        <v>103</v>
      </c>
      <c r="D32" s="65">
        <v>101</v>
      </c>
      <c r="E32" s="30">
        <v>67</v>
      </c>
      <c r="F32" s="30">
        <v>70</v>
      </c>
      <c r="G32" s="32">
        <v>50</v>
      </c>
    </row>
    <row r="33" spans="1:7" x14ac:dyDescent="0.25">
      <c r="A33" s="42">
        <f t="shared" si="0"/>
        <v>14</v>
      </c>
      <c r="B33" s="28" t="s">
        <v>38</v>
      </c>
      <c r="C33" s="65">
        <v>27</v>
      </c>
      <c r="D33" s="65">
        <v>38</v>
      </c>
      <c r="E33" s="30">
        <v>66</v>
      </c>
      <c r="F33" s="30">
        <v>65</v>
      </c>
      <c r="G33" s="32">
        <v>41</v>
      </c>
    </row>
    <row r="34" spans="1:7" x14ac:dyDescent="0.25">
      <c r="A34" s="42">
        <f t="shared" si="0"/>
        <v>15</v>
      </c>
      <c r="B34" s="28" t="s">
        <v>34</v>
      </c>
      <c r="C34" s="65">
        <v>32</v>
      </c>
      <c r="D34" s="65">
        <v>59</v>
      </c>
      <c r="E34" s="30">
        <v>60</v>
      </c>
      <c r="F34" s="30">
        <v>31</v>
      </c>
      <c r="G34" s="32">
        <v>15</v>
      </c>
    </row>
    <row r="35" spans="1:7" ht="15" customHeight="1" x14ac:dyDescent="0.25">
      <c r="A35" s="56">
        <f t="shared" si="0"/>
        <v>16</v>
      </c>
      <c r="B35" s="31" t="s">
        <v>40</v>
      </c>
      <c r="C35" s="65">
        <v>32</v>
      </c>
      <c r="D35" s="65">
        <v>19</v>
      </c>
      <c r="E35" s="30">
        <v>55</v>
      </c>
      <c r="F35" s="30">
        <v>95</v>
      </c>
      <c r="G35" s="32">
        <v>83</v>
      </c>
    </row>
    <row r="36" spans="1:7" x14ac:dyDescent="0.25">
      <c r="A36" s="42">
        <f t="shared" si="0"/>
        <v>17</v>
      </c>
      <c r="B36" s="28" t="s">
        <v>36</v>
      </c>
      <c r="C36" s="65">
        <v>34</v>
      </c>
      <c r="D36" s="65">
        <v>43</v>
      </c>
      <c r="E36" s="30">
        <v>48</v>
      </c>
      <c r="F36" s="30">
        <v>53</v>
      </c>
      <c r="G36" s="32">
        <v>28</v>
      </c>
    </row>
    <row r="37" spans="1:7" x14ac:dyDescent="0.25">
      <c r="A37" s="42">
        <f t="shared" si="0"/>
        <v>18</v>
      </c>
      <c r="B37" s="28" t="s">
        <v>35</v>
      </c>
      <c r="C37" s="65">
        <v>66</v>
      </c>
      <c r="D37" s="65">
        <v>56</v>
      </c>
      <c r="E37" s="30">
        <v>38</v>
      </c>
      <c r="F37" s="30">
        <v>22</v>
      </c>
      <c r="G37" s="32">
        <v>39</v>
      </c>
    </row>
    <row r="38" spans="1:7" x14ac:dyDescent="0.25">
      <c r="A38" s="42">
        <f t="shared" si="0"/>
        <v>19</v>
      </c>
      <c r="B38" s="28" t="s">
        <v>39</v>
      </c>
      <c r="C38" s="65">
        <v>4</v>
      </c>
      <c r="D38" s="65">
        <v>23</v>
      </c>
      <c r="E38" s="32">
        <v>38</v>
      </c>
      <c r="F38" s="30">
        <v>18</v>
      </c>
      <c r="G38" s="32">
        <v>12</v>
      </c>
    </row>
    <row r="39" spans="1:7" ht="27" customHeight="1" x14ac:dyDescent="0.25">
      <c r="A39" s="56">
        <f t="shared" si="0"/>
        <v>20</v>
      </c>
      <c r="B39" s="31" t="s">
        <v>25</v>
      </c>
      <c r="C39" s="65">
        <v>166</v>
      </c>
      <c r="D39" s="65">
        <v>126</v>
      </c>
      <c r="E39" s="30">
        <v>32</v>
      </c>
      <c r="F39" s="30">
        <v>49</v>
      </c>
      <c r="G39" s="32">
        <v>0</v>
      </c>
    </row>
    <row r="40" spans="1:7" x14ac:dyDescent="0.25">
      <c r="A40" s="42">
        <f t="shared" si="0"/>
        <v>21</v>
      </c>
      <c r="B40" s="28" t="s">
        <v>43</v>
      </c>
      <c r="C40" s="65">
        <v>0</v>
      </c>
      <c r="D40" s="65">
        <v>0</v>
      </c>
      <c r="E40" s="30">
        <v>23</v>
      </c>
      <c r="F40" s="30">
        <v>42</v>
      </c>
      <c r="G40" s="32">
        <v>47</v>
      </c>
    </row>
    <row r="41" spans="1:7" x14ac:dyDescent="0.25">
      <c r="A41" s="42">
        <f t="shared" si="0"/>
        <v>22</v>
      </c>
      <c r="B41" s="28" t="s">
        <v>41</v>
      </c>
      <c r="C41" s="65">
        <v>22</v>
      </c>
      <c r="D41" s="65">
        <v>12</v>
      </c>
      <c r="E41" s="30">
        <v>14</v>
      </c>
      <c r="F41" s="30">
        <v>106</v>
      </c>
      <c r="G41" s="32">
        <v>89</v>
      </c>
    </row>
    <row r="42" spans="1:7" x14ac:dyDescent="0.25">
      <c r="A42" s="42">
        <f t="shared" si="0"/>
        <v>23</v>
      </c>
      <c r="B42" s="28" t="s">
        <v>29</v>
      </c>
      <c r="C42" s="65">
        <v>107</v>
      </c>
      <c r="D42" s="65">
        <v>56</v>
      </c>
      <c r="E42" s="30">
        <v>0</v>
      </c>
      <c r="F42" s="30">
        <v>0</v>
      </c>
      <c r="G42" s="32">
        <v>0</v>
      </c>
    </row>
    <row r="43" spans="1:7" x14ac:dyDescent="0.25">
      <c r="A43" s="42">
        <f t="shared" si="0"/>
        <v>24</v>
      </c>
      <c r="B43" s="28" t="s">
        <v>42</v>
      </c>
      <c r="C43" s="65">
        <v>11</v>
      </c>
      <c r="D43" s="65">
        <v>0</v>
      </c>
      <c r="E43" s="30">
        <v>0</v>
      </c>
      <c r="F43" s="30">
        <v>10</v>
      </c>
      <c r="G43" s="32">
        <v>12</v>
      </c>
    </row>
    <row r="44" spans="1:7" x14ac:dyDescent="0.25">
      <c r="A44" s="42">
        <f t="shared" si="0"/>
        <v>25</v>
      </c>
      <c r="B44" s="28" t="s">
        <v>258</v>
      </c>
      <c r="C44" s="65"/>
      <c r="D44" s="65"/>
      <c r="E44" s="30"/>
      <c r="F44" s="30"/>
      <c r="G44" s="32">
        <v>67</v>
      </c>
    </row>
    <row r="45" spans="1:7" x14ac:dyDescent="0.25">
      <c r="A45" s="42">
        <f t="shared" si="0"/>
        <v>26</v>
      </c>
      <c r="B45" s="108" t="s">
        <v>282</v>
      </c>
      <c r="C45" s="65"/>
      <c r="D45" s="65"/>
      <c r="E45" s="30"/>
      <c r="F45" s="30"/>
      <c r="G45" s="32">
        <v>149</v>
      </c>
    </row>
    <row r="46" spans="1:7" x14ac:dyDescent="0.25">
      <c r="A46" s="63"/>
      <c r="B46" s="33" t="s">
        <v>12</v>
      </c>
      <c r="C46" s="64">
        <v>2575</v>
      </c>
      <c r="D46" s="64">
        <v>2352</v>
      </c>
      <c r="E46" s="64">
        <v>2299</v>
      </c>
      <c r="F46" s="64">
        <v>2161</v>
      </c>
      <c r="G46" s="64">
        <v>2245</v>
      </c>
    </row>
  </sheetData>
  <sortState ref="B25:I48">
    <sortCondition descending="1" ref="F25:F48"/>
  </sortState>
  <mergeCells count="2">
    <mergeCell ref="A1:H1"/>
    <mergeCell ref="A9:H9"/>
  </mergeCells>
  <pageMargins left="0.7" right="0.7" top="0.75" bottom="0.75" header="0.3" footer="0.3"/>
  <pageSetup paperSize="9" orientation="portrait" r:id="rId1"/>
  <headerFooter>
    <oddFooter>&amp;R&amp;"Times New Roman,Normal"&amp;10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G21"/>
  <sheetViews>
    <sheetView zoomScaleNormal="100" workbookViewId="0">
      <selection activeCell="I20" sqref="I20"/>
    </sheetView>
  </sheetViews>
  <sheetFormatPr baseColWidth="10" defaultRowHeight="15" x14ac:dyDescent="0.25"/>
  <cols>
    <col min="1" max="1" width="6.5703125" customWidth="1"/>
    <col min="2" max="2" width="12.85546875" customWidth="1"/>
    <col min="3" max="4" width="13.7109375" customWidth="1"/>
    <col min="5" max="5" width="9.140625" customWidth="1"/>
    <col min="6" max="6" width="13.7109375" customWidth="1"/>
    <col min="7" max="7" width="7" customWidth="1"/>
  </cols>
  <sheetData>
    <row r="1" spans="1:7" ht="33" customHeight="1" thickTop="1" thickBot="1" x14ac:dyDescent="0.3">
      <c r="A1" s="116" t="s">
        <v>44</v>
      </c>
      <c r="B1" s="117"/>
      <c r="C1" s="117"/>
      <c r="D1" s="117"/>
      <c r="E1" s="117"/>
      <c r="F1" s="117"/>
      <c r="G1" s="118"/>
    </row>
    <row r="2" spans="1:7" ht="15.75" thickTop="1" x14ac:dyDescent="0.25"/>
    <row r="4" spans="1:7" x14ac:dyDescent="0.25">
      <c r="A4" s="3" t="s">
        <v>290</v>
      </c>
    </row>
    <row r="8" spans="1:7" x14ac:dyDescent="0.25">
      <c r="B8" s="6"/>
      <c r="C8" s="7" t="s">
        <v>15</v>
      </c>
      <c r="D8" s="7" t="s">
        <v>16</v>
      </c>
      <c r="E8" s="7" t="s">
        <v>17</v>
      </c>
      <c r="F8" s="7" t="s">
        <v>18</v>
      </c>
    </row>
    <row r="9" spans="1:7" x14ac:dyDescent="0.25">
      <c r="B9" s="34" t="s">
        <v>45</v>
      </c>
      <c r="C9" s="17">
        <v>149</v>
      </c>
      <c r="D9" s="17">
        <v>255</v>
      </c>
      <c r="E9" s="17">
        <v>404</v>
      </c>
      <c r="F9" s="35">
        <v>0.21</v>
      </c>
    </row>
    <row r="10" spans="1:7" x14ac:dyDescent="0.25">
      <c r="B10" s="90" t="s">
        <v>46</v>
      </c>
      <c r="C10" s="91">
        <v>279</v>
      </c>
      <c r="D10" s="91">
        <v>522</v>
      </c>
      <c r="E10" s="91">
        <v>801</v>
      </c>
      <c r="F10" s="92">
        <v>0.41</v>
      </c>
    </row>
    <row r="11" spans="1:7" x14ac:dyDescent="0.25">
      <c r="B11" s="34" t="s">
        <v>47</v>
      </c>
      <c r="C11" s="17">
        <v>229</v>
      </c>
      <c r="D11" s="17">
        <v>336</v>
      </c>
      <c r="E11" s="17">
        <v>565</v>
      </c>
      <c r="F11" s="35">
        <v>0.28999999999999998</v>
      </c>
    </row>
    <row r="12" spans="1:7" x14ac:dyDescent="0.25">
      <c r="B12" s="34" t="s">
        <v>48</v>
      </c>
      <c r="C12" s="17">
        <v>48</v>
      </c>
      <c r="D12" s="17">
        <v>54</v>
      </c>
      <c r="E12" s="17">
        <v>102</v>
      </c>
      <c r="F12" s="35">
        <v>0.05</v>
      </c>
    </row>
    <row r="13" spans="1:7" x14ac:dyDescent="0.25">
      <c r="B13" s="34" t="s">
        <v>49</v>
      </c>
      <c r="C13" s="17">
        <v>30</v>
      </c>
      <c r="D13" s="17">
        <v>26</v>
      </c>
      <c r="E13" s="17">
        <v>56</v>
      </c>
      <c r="F13" s="35">
        <v>0.03</v>
      </c>
      <c r="G13" s="60"/>
    </row>
    <row r="14" spans="1:7" x14ac:dyDescent="0.25">
      <c r="B14" s="34" t="s">
        <v>50</v>
      </c>
      <c r="C14" s="17">
        <v>15</v>
      </c>
      <c r="D14" s="17">
        <v>12</v>
      </c>
      <c r="E14" s="17">
        <v>27</v>
      </c>
      <c r="F14" s="35">
        <v>0.01</v>
      </c>
    </row>
    <row r="15" spans="1:7" x14ac:dyDescent="0.25">
      <c r="B15" s="34" t="s">
        <v>19</v>
      </c>
      <c r="C15" s="17">
        <v>750</v>
      </c>
      <c r="D15" s="8">
        <v>1205</v>
      </c>
      <c r="E15" s="8">
        <v>1955</v>
      </c>
      <c r="F15" s="35">
        <v>1</v>
      </c>
    </row>
    <row r="16" spans="1:7" x14ac:dyDescent="0.25">
      <c r="B16" s="3"/>
      <c r="C16" s="3"/>
      <c r="D16" s="3"/>
      <c r="E16" s="3"/>
      <c r="F16" s="3"/>
    </row>
    <row r="17" spans="1:4" x14ac:dyDescent="0.25">
      <c r="A17" s="3" t="s">
        <v>285</v>
      </c>
      <c r="B17" s="67"/>
      <c r="C17" s="67"/>
      <c r="D17" s="67"/>
    </row>
    <row r="21" spans="1:4" ht="15" customHeight="1" x14ac:dyDescent="0.25"/>
  </sheetData>
  <mergeCells count="1">
    <mergeCell ref="A1:G1"/>
  </mergeCells>
  <pageMargins left="0.7" right="0.7" top="0.75" bottom="0.75" header="0.3" footer="0.3"/>
  <pageSetup paperSize="9" orientation="portrait" r:id="rId1"/>
  <headerFooter>
    <oddFooter>&amp;R&amp;"Times New Roman,Normal"&amp;10 10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G103"/>
  <sheetViews>
    <sheetView zoomScaleNormal="100" workbookViewId="0">
      <selection activeCell="E17" sqref="E17"/>
    </sheetView>
  </sheetViews>
  <sheetFormatPr baseColWidth="10" defaultRowHeight="15" x14ac:dyDescent="0.25"/>
  <cols>
    <col min="1" max="1" width="53.28515625" customWidth="1"/>
  </cols>
  <sheetData>
    <row r="1" spans="1:7" ht="38.25" customHeight="1" thickTop="1" thickBot="1" x14ac:dyDescent="0.3">
      <c r="A1" s="116" t="s">
        <v>211</v>
      </c>
      <c r="B1" s="121"/>
      <c r="C1" s="122"/>
      <c r="D1" s="41"/>
      <c r="E1" s="41"/>
      <c r="F1" s="41"/>
      <c r="G1" s="41"/>
    </row>
    <row r="2" spans="1:7" ht="6" customHeight="1" thickTop="1" x14ac:dyDescent="0.25"/>
    <row r="3" spans="1:7" ht="23.25" customHeight="1" x14ac:dyDescent="0.25">
      <c r="A3" s="132" t="s">
        <v>283</v>
      </c>
      <c r="B3" s="133"/>
      <c r="C3" s="133"/>
      <c r="D3" s="55"/>
      <c r="E3" s="55"/>
      <c r="F3" s="55"/>
      <c r="G3" s="55"/>
    </row>
    <row r="4" spans="1:7" ht="9.75" customHeight="1" x14ac:dyDescent="0.25"/>
    <row r="5" spans="1:7" ht="25.5" x14ac:dyDescent="0.25">
      <c r="A5" s="10" t="s">
        <v>212</v>
      </c>
      <c r="B5" s="9" t="s">
        <v>53</v>
      </c>
      <c r="C5" s="10" t="s">
        <v>18</v>
      </c>
    </row>
    <row r="6" spans="1:7" x14ac:dyDescent="0.25">
      <c r="A6" s="6" t="s">
        <v>222</v>
      </c>
      <c r="B6" s="17">
        <v>579</v>
      </c>
      <c r="C6" s="35">
        <v>0.33256748994830559</v>
      </c>
    </row>
    <row r="7" spans="1:7" x14ac:dyDescent="0.25">
      <c r="A7" s="6" t="s">
        <v>223</v>
      </c>
      <c r="B7" s="8">
        <v>206</v>
      </c>
      <c r="C7" s="35">
        <v>0.1183228029867892</v>
      </c>
    </row>
    <row r="8" spans="1:7" x14ac:dyDescent="0.25">
      <c r="A8" s="6" t="s">
        <v>226</v>
      </c>
      <c r="B8" s="17">
        <v>131</v>
      </c>
      <c r="C8" s="35">
        <v>7.5244112578977604E-2</v>
      </c>
    </row>
    <row r="9" spans="1:7" x14ac:dyDescent="0.25">
      <c r="A9" s="6" t="s">
        <v>224</v>
      </c>
      <c r="B9" s="17">
        <v>123</v>
      </c>
      <c r="C9" s="35">
        <v>7.0649052268811033E-2</v>
      </c>
    </row>
    <row r="10" spans="1:7" x14ac:dyDescent="0.25">
      <c r="A10" s="6" t="s">
        <v>225</v>
      </c>
      <c r="B10" s="17">
        <v>123</v>
      </c>
      <c r="C10" s="35">
        <v>7.0649052268811033E-2</v>
      </c>
    </row>
    <row r="11" spans="1:7" x14ac:dyDescent="0.25">
      <c r="A11" s="6" t="s">
        <v>227</v>
      </c>
      <c r="B11" s="17">
        <v>115</v>
      </c>
      <c r="C11" s="35">
        <v>6.6053991958644462E-2</v>
      </c>
    </row>
    <row r="12" spans="1:7" x14ac:dyDescent="0.25">
      <c r="A12" s="6" t="s">
        <v>273</v>
      </c>
      <c r="B12" s="17">
        <v>103</v>
      </c>
      <c r="C12" s="35">
        <v>5.9161401493394598E-2</v>
      </c>
    </row>
    <row r="13" spans="1:7" x14ac:dyDescent="0.25">
      <c r="A13" s="6" t="s">
        <v>228</v>
      </c>
      <c r="B13" s="17">
        <v>84</v>
      </c>
      <c r="C13" s="35">
        <v>4.8248133256748996E-2</v>
      </c>
    </row>
    <row r="14" spans="1:7" x14ac:dyDescent="0.25">
      <c r="A14" s="6" t="s">
        <v>230</v>
      </c>
      <c r="B14" s="17">
        <v>73</v>
      </c>
      <c r="C14" s="35">
        <v>4.1929925330269957E-2</v>
      </c>
    </row>
    <row r="15" spans="1:7" x14ac:dyDescent="0.25">
      <c r="A15" s="58" t="s">
        <v>243</v>
      </c>
      <c r="B15" s="111">
        <v>58</v>
      </c>
      <c r="C15" s="35">
        <v>3.331418724870764E-2</v>
      </c>
    </row>
    <row r="16" spans="1:7" x14ac:dyDescent="0.25">
      <c r="A16" s="6" t="s">
        <v>229</v>
      </c>
      <c r="B16" s="17">
        <v>56</v>
      </c>
      <c r="C16" s="35">
        <v>3.2165422171165997E-2</v>
      </c>
    </row>
    <row r="17" spans="1:3" x14ac:dyDescent="0.25">
      <c r="A17" s="6" t="s">
        <v>231</v>
      </c>
      <c r="B17" s="17">
        <v>46</v>
      </c>
      <c r="C17" s="35">
        <v>2.6421596783457783E-2</v>
      </c>
    </row>
    <row r="18" spans="1:3" x14ac:dyDescent="0.25">
      <c r="A18" s="6" t="s">
        <v>232</v>
      </c>
      <c r="B18" s="17">
        <v>42</v>
      </c>
      <c r="C18" s="35">
        <v>2.4124066628374498E-2</v>
      </c>
    </row>
    <row r="19" spans="1:3" x14ac:dyDescent="0.25">
      <c r="A19" s="114" t="s">
        <v>289</v>
      </c>
      <c r="B19" s="115">
        <v>2</v>
      </c>
      <c r="C19" s="35">
        <v>1.1487650775416428E-3</v>
      </c>
    </row>
    <row r="20" spans="1:3" x14ac:dyDescent="0.25">
      <c r="A20" s="34" t="s">
        <v>12</v>
      </c>
      <c r="B20" s="18">
        <v>1741</v>
      </c>
      <c r="C20" s="45">
        <v>0.99885123492245842</v>
      </c>
    </row>
    <row r="21" spans="1:3" ht="5.25" customHeight="1" x14ac:dyDescent="0.25"/>
    <row r="22" spans="1:3" x14ac:dyDescent="0.25">
      <c r="A22" s="61" t="s">
        <v>214</v>
      </c>
    </row>
    <row r="23" spans="1:3" ht="13.5" customHeight="1" x14ac:dyDescent="0.25"/>
    <row r="24" spans="1:3" ht="25.5" x14ac:dyDescent="0.25">
      <c r="A24" s="10" t="s">
        <v>216</v>
      </c>
      <c r="B24" s="9" t="s">
        <v>53</v>
      </c>
    </row>
    <row r="25" spans="1:3" x14ac:dyDescent="0.25">
      <c r="A25" s="6" t="s">
        <v>54</v>
      </c>
      <c r="B25" s="17">
        <v>36</v>
      </c>
    </row>
    <row r="26" spans="1:3" x14ac:dyDescent="0.25">
      <c r="A26" s="6" t="s">
        <v>240</v>
      </c>
      <c r="B26" s="17">
        <v>30</v>
      </c>
    </row>
    <row r="27" spans="1:3" x14ac:dyDescent="0.25">
      <c r="A27" s="6" t="s">
        <v>215</v>
      </c>
      <c r="B27" s="17">
        <v>21</v>
      </c>
    </row>
    <row r="28" spans="1:3" x14ac:dyDescent="0.25">
      <c r="A28" s="6" t="s">
        <v>58</v>
      </c>
      <c r="B28" s="17">
        <v>15</v>
      </c>
    </row>
    <row r="29" spans="1:3" x14ac:dyDescent="0.25">
      <c r="A29" s="6" t="s">
        <v>55</v>
      </c>
      <c r="B29" s="17">
        <v>14</v>
      </c>
    </row>
    <row r="30" spans="1:3" x14ac:dyDescent="0.25">
      <c r="A30" s="6" t="s">
        <v>57</v>
      </c>
      <c r="B30" s="17">
        <v>11</v>
      </c>
    </row>
    <row r="31" spans="1:3" x14ac:dyDescent="0.25">
      <c r="A31" s="6" t="s">
        <v>59</v>
      </c>
      <c r="B31" s="17">
        <v>8</v>
      </c>
    </row>
    <row r="32" spans="1:3" x14ac:dyDescent="0.25">
      <c r="A32" s="6" t="s">
        <v>56</v>
      </c>
      <c r="B32" s="17">
        <v>6</v>
      </c>
    </row>
    <row r="33" spans="1:3" x14ac:dyDescent="0.25">
      <c r="A33" s="6" t="s">
        <v>210</v>
      </c>
      <c r="B33" s="17">
        <v>6</v>
      </c>
    </row>
    <row r="34" spans="1:3" x14ac:dyDescent="0.25">
      <c r="A34" s="6" t="s">
        <v>71</v>
      </c>
      <c r="B34" s="17">
        <v>5</v>
      </c>
    </row>
    <row r="35" spans="1:3" x14ac:dyDescent="0.25">
      <c r="A35" s="6" t="s">
        <v>208</v>
      </c>
      <c r="B35" s="17">
        <v>4</v>
      </c>
    </row>
    <row r="36" spans="1:3" x14ac:dyDescent="0.25">
      <c r="A36" s="6" t="s">
        <v>93</v>
      </c>
      <c r="B36" s="17">
        <v>4</v>
      </c>
    </row>
    <row r="37" spans="1:3" x14ac:dyDescent="0.25">
      <c r="A37" s="6" t="s">
        <v>90</v>
      </c>
      <c r="B37" s="17">
        <v>4</v>
      </c>
    </row>
    <row r="38" spans="1:3" x14ac:dyDescent="0.25">
      <c r="A38" s="6" t="s">
        <v>64</v>
      </c>
      <c r="B38" s="17">
        <v>4</v>
      </c>
    </row>
    <row r="39" spans="1:3" x14ac:dyDescent="0.25">
      <c r="A39" s="6" t="s">
        <v>99</v>
      </c>
      <c r="B39" s="17">
        <v>4</v>
      </c>
    </row>
    <row r="40" spans="1:3" x14ac:dyDescent="0.25">
      <c r="A40" s="6" t="s">
        <v>114</v>
      </c>
      <c r="B40" s="17">
        <v>3</v>
      </c>
    </row>
    <row r="41" spans="1:3" x14ac:dyDescent="0.25">
      <c r="A41" s="6" t="s">
        <v>88</v>
      </c>
      <c r="B41" s="17">
        <v>3</v>
      </c>
    </row>
    <row r="42" spans="1:3" x14ac:dyDescent="0.25">
      <c r="A42" s="6" t="s">
        <v>67</v>
      </c>
      <c r="B42" s="17">
        <v>3</v>
      </c>
    </row>
    <row r="43" spans="1:3" x14ac:dyDescent="0.25">
      <c r="A43" s="6" t="s">
        <v>61</v>
      </c>
      <c r="B43" s="17">
        <v>3</v>
      </c>
    </row>
    <row r="44" spans="1:3" x14ac:dyDescent="0.25">
      <c r="A44" s="6" t="s">
        <v>70</v>
      </c>
      <c r="B44" s="17">
        <v>2</v>
      </c>
    </row>
    <row r="45" spans="1:3" x14ac:dyDescent="0.25">
      <c r="A45" s="6" t="s">
        <v>202</v>
      </c>
      <c r="B45" s="17">
        <v>2</v>
      </c>
    </row>
    <row r="46" spans="1:3" x14ac:dyDescent="0.25">
      <c r="A46" s="6" t="s">
        <v>203</v>
      </c>
      <c r="B46" s="17">
        <v>2</v>
      </c>
    </row>
    <row r="47" spans="1:3" x14ac:dyDescent="0.25">
      <c r="A47" s="6" t="s">
        <v>103</v>
      </c>
      <c r="B47" s="17">
        <v>2</v>
      </c>
    </row>
    <row r="48" spans="1:3" x14ac:dyDescent="0.25">
      <c r="A48" s="6" t="s">
        <v>98</v>
      </c>
      <c r="B48" s="17">
        <v>2</v>
      </c>
      <c r="C48" s="76"/>
    </row>
    <row r="49" spans="1:3" x14ac:dyDescent="0.25">
      <c r="C49" s="76"/>
    </row>
    <row r="50" spans="1:3" ht="34.5" customHeight="1" x14ac:dyDescent="0.25">
      <c r="A50" s="112" t="s">
        <v>216</v>
      </c>
      <c r="B50" s="113" t="s">
        <v>53</v>
      </c>
      <c r="C50" s="76"/>
    </row>
    <row r="51" spans="1:3" ht="14.25" customHeight="1" x14ac:dyDescent="0.25">
      <c r="A51" s="114" t="s">
        <v>92</v>
      </c>
      <c r="B51" s="115">
        <v>2</v>
      </c>
      <c r="C51" s="76"/>
    </row>
    <row r="52" spans="1:3" x14ac:dyDescent="0.25">
      <c r="A52" s="6" t="s">
        <v>66</v>
      </c>
      <c r="B52" s="17">
        <v>2</v>
      </c>
      <c r="C52" s="76"/>
    </row>
    <row r="53" spans="1:3" x14ac:dyDescent="0.25">
      <c r="A53" s="6" t="s">
        <v>62</v>
      </c>
      <c r="B53" s="17">
        <v>2</v>
      </c>
      <c r="C53" s="76"/>
    </row>
    <row r="54" spans="1:3" x14ac:dyDescent="0.25">
      <c r="A54" s="6" t="s">
        <v>75</v>
      </c>
      <c r="B54" s="17">
        <v>2</v>
      </c>
      <c r="C54" s="76"/>
    </row>
    <row r="55" spans="1:3" x14ac:dyDescent="0.25">
      <c r="A55" s="6" t="s">
        <v>102</v>
      </c>
      <c r="B55" s="17">
        <v>1</v>
      </c>
      <c r="C55" s="76"/>
    </row>
    <row r="56" spans="1:3" x14ac:dyDescent="0.25">
      <c r="A56" s="6" t="s">
        <v>79</v>
      </c>
      <c r="B56" s="17">
        <v>1</v>
      </c>
      <c r="C56" s="76"/>
    </row>
    <row r="57" spans="1:3" x14ac:dyDescent="0.25">
      <c r="A57" s="6" t="s">
        <v>60</v>
      </c>
      <c r="B57" s="17">
        <v>1</v>
      </c>
      <c r="C57" s="76"/>
    </row>
    <row r="58" spans="1:3" x14ac:dyDescent="0.25">
      <c r="A58" s="6" t="s">
        <v>65</v>
      </c>
      <c r="B58" s="17">
        <v>1</v>
      </c>
      <c r="C58" s="76"/>
    </row>
    <row r="59" spans="1:3" x14ac:dyDescent="0.25">
      <c r="A59" s="6" t="s">
        <v>147</v>
      </c>
      <c r="B59" s="17">
        <v>1</v>
      </c>
    </row>
    <row r="60" spans="1:3" x14ac:dyDescent="0.25">
      <c r="A60" s="6" t="s">
        <v>63</v>
      </c>
      <c r="B60" s="17">
        <v>1</v>
      </c>
    </row>
    <row r="61" spans="1:3" x14ac:dyDescent="0.25">
      <c r="A61" s="6" t="s">
        <v>96</v>
      </c>
      <c r="B61" s="17">
        <v>1</v>
      </c>
    </row>
    <row r="62" spans="1:3" x14ac:dyDescent="0.25">
      <c r="A62" s="6" t="s">
        <v>209</v>
      </c>
      <c r="B62" s="17">
        <v>1</v>
      </c>
    </row>
    <row r="63" spans="1:3" x14ac:dyDescent="0.25">
      <c r="A63" s="6" t="s">
        <v>117</v>
      </c>
      <c r="B63" s="17">
        <v>1</v>
      </c>
    </row>
    <row r="64" spans="1:3" x14ac:dyDescent="0.25">
      <c r="A64" s="6" t="s">
        <v>72</v>
      </c>
      <c r="B64" s="17">
        <v>1</v>
      </c>
    </row>
    <row r="65" spans="1:2" x14ac:dyDescent="0.25">
      <c r="A65" s="6" t="s">
        <v>81</v>
      </c>
      <c r="B65" s="17">
        <v>1</v>
      </c>
    </row>
    <row r="66" spans="1:2" x14ac:dyDescent="0.25">
      <c r="A66" s="6" t="s">
        <v>144</v>
      </c>
      <c r="B66" s="17">
        <v>1</v>
      </c>
    </row>
    <row r="67" spans="1:2" x14ac:dyDescent="0.25">
      <c r="A67" s="34" t="s">
        <v>12</v>
      </c>
      <c r="B67" s="7">
        <f>SUM(B25:B66)</f>
        <v>214</v>
      </c>
    </row>
    <row r="74" spans="1:2" x14ac:dyDescent="0.25">
      <c r="A74" s="62"/>
    </row>
    <row r="75" spans="1:2" x14ac:dyDescent="0.25">
      <c r="A75" s="62"/>
    </row>
    <row r="76" spans="1:2" x14ac:dyDescent="0.25">
      <c r="A76" s="62"/>
    </row>
    <row r="77" spans="1:2" x14ac:dyDescent="0.25">
      <c r="A77" s="62"/>
    </row>
    <row r="78" spans="1:2" x14ac:dyDescent="0.25">
      <c r="A78" s="62"/>
    </row>
    <row r="79" spans="1:2" x14ac:dyDescent="0.25">
      <c r="A79" s="62"/>
    </row>
    <row r="80" spans="1:2" x14ac:dyDescent="0.25">
      <c r="A80" s="62"/>
    </row>
    <row r="81" spans="1:1" x14ac:dyDescent="0.25">
      <c r="A81" s="62"/>
    </row>
    <row r="97" spans="3:3" x14ac:dyDescent="0.25">
      <c r="C97" s="76"/>
    </row>
    <row r="103" spans="3:3" x14ac:dyDescent="0.25">
      <c r="C103" s="94"/>
    </row>
  </sheetData>
  <sortState ref="A25:B64">
    <sortCondition descending="1" ref="B25:B64"/>
  </sortState>
  <mergeCells count="2">
    <mergeCell ref="A1:C1"/>
    <mergeCell ref="A3:C3"/>
  </mergeCells>
  <pageMargins left="0.7" right="0.7" top="0.75" bottom="0.75" header="0.3" footer="0.3"/>
  <pageSetup paperSize="9" orientation="portrait" r:id="rId1"/>
  <headerFooter>
    <oddFooter>&amp;R&amp;"Times New Roman,Normal"&amp;10 12</oddFooter>
  </headerFooter>
  <rowBreaks count="1" manualBreakCount="1"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100"/>
  <sheetViews>
    <sheetView zoomScaleNormal="100" workbookViewId="0">
      <selection activeCell="B22" sqref="B22"/>
    </sheetView>
  </sheetViews>
  <sheetFormatPr baseColWidth="10" defaultRowHeight="15" x14ac:dyDescent="0.25"/>
  <cols>
    <col min="1" max="1" width="2.85546875" customWidth="1"/>
    <col min="2" max="2" width="25" customWidth="1"/>
    <col min="4" max="4" width="6.5703125" customWidth="1"/>
    <col min="5" max="5" width="2.85546875" customWidth="1"/>
    <col min="6" max="6" width="25" customWidth="1"/>
  </cols>
  <sheetData>
    <row r="1" spans="1:7" ht="33" customHeight="1" thickTop="1" thickBot="1" x14ac:dyDescent="0.3">
      <c r="A1" s="116" t="s">
        <v>205</v>
      </c>
      <c r="B1" s="121"/>
      <c r="C1" s="121"/>
      <c r="D1" s="121"/>
      <c r="E1" s="121"/>
      <c r="F1" s="121"/>
      <c r="G1" s="122"/>
    </row>
    <row r="2" spans="1:7" ht="26.25" customHeight="1" thickTop="1" x14ac:dyDescent="0.25">
      <c r="A2" s="134" t="s">
        <v>286</v>
      </c>
      <c r="B2" s="135"/>
      <c r="C2" s="135"/>
      <c r="D2" s="135"/>
      <c r="E2" s="135"/>
      <c r="F2" s="135"/>
      <c r="G2" s="135"/>
    </row>
    <row r="3" spans="1:7" ht="5.25" hidden="1" customHeight="1" x14ac:dyDescent="0.25"/>
    <row r="4" spans="1:7" ht="23.25" customHeight="1" x14ac:dyDescent="0.25">
      <c r="A4" s="25" t="s">
        <v>4</v>
      </c>
      <c r="B4" s="25" t="s">
        <v>94</v>
      </c>
      <c r="C4" s="26" t="s">
        <v>53</v>
      </c>
      <c r="E4" s="25" t="s">
        <v>4</v>
      </c>
      <c r="F4" s="25" t="s">
        <v>94</v>
      </c>
      <c r="G4" s="26" t="s">
        <v>53</v>
      </c>
    </row>
    <row r="5" spans="1:7" x14ac:dyDescent="0.25">
      <c r="A5" s="80">
        <v>1</v>
      </c>
      <c r="B5" s="81" t="s">
        <v>92</v>
      </c>
      <c r="C5" s="82">
        <v>173</v>
      </c>
      <c r="D5" s="99"/>
      <c r="E5" s="54">
        <v>44</v>
      </c>
      <c r="F5" s="28" t="s">
        <v>206</v>
      </c>
      <c r="G5" s="53">
        <v>9</v>
      </c>
    </row>
    <row r="6" spans="1:7" x14ac:dyDescent="0.25">
      <c r="A6" s="80">
        <v>2</v>
      </c>
      <c r="B6" s="81" t="s">
        <v>88</v>
      </c>
      <c r="C6" s="82">
        <v>156</v>
      </c>
      <c r="E6" s="54">
        <v>45</v>
      </c>
      <c r="F6" s="28" t="s">
        <v>145</v>
      </c>
      <c r="G6" s="53">
        <v>9</v>
      </c>
    </row>
    <row r="7" spans="1:7" x14ac:dyDescent="0.25">
      <c r="A7" s="80">
        <v>3</v>
      </c>
      <c r="B7" s="81" t="s">
        <v>62</v>
      </c>
      <c r="C7" s="82">
        <v>125</v>
      </c>
      <c r="E7" s="54">
        <v>46</v>
      </c>
      <c r="F7" s="28" t="s">
        <v>113</v>
      </c>
      <c r="G7" s="53">
        <v>9</v>
      </c>
    </row>
    <row r="8" spans="1:7" x14ac:dyDescent="0.25">
      <c r="A8" s="103">
        <v>4</v>
      </c>
      <c r="B8" s="104" t="s">
        <v>67</v>
      </c>
      <c r="C8" s="105">
        <v>78</v>
      </c>
      <c r="E8" s="54">
        <v>47</v>
      </c>
      <c r="F8" s="28" t="s">
        <v>127</v>
      </c>
      <c r="G8" s="53">
        <v>9</v>
      </c>
    </row>
    <row r="9" spans="1:7" x14ac:dyDescent="0.25">
      <c r="A9" s="103">
        <v>5</v>
      </c>
      <c r="B9" s="104" t="s">
        <v>63</v>
      </c>
      <c r="C9" s="105">
        <v>74</v>
      </c>
      <c r="E9" s="54">
        <v>48</v>
      </c>
      <c r="F9" s="28" t="s">
        <v>134</v>
      </c>
      <c r="G9" s="53">
        <v>8</v>
      </c>
    </row>
    <row r="10" spans="1:7" x14ac:dyDescent="0.25">
      <c r="A10" s="103">
        <v>6</v>
      </c>
      <c r="B10" s="104" t="s">
        <v>71</v>
      </c>
      <c r="C10" s="105">
        <v>71</v>
      </c>
      <c r="E10" s="54">
        <v>49</v>
      </c>
      <c r="F10" s="28" t="s">
        <v>124</v>
      </c>
      <c r="G10" s="53">
        <v>8</v>
      </c>
    </row>
    <row r="11" spans="1:7" x14ac:dyDescent="0.25">
      <c r="A11" s="103">
        <v>7</v>
      </c>
      <c r="B11" s="106" t="s">
        <v>96</v>
      </c>
      <c r="C11" s="105">
        <v>65</v>
      </c>
      <c r="E11" s="54">
        <v>50</v>
      </c>
      <c r="F11" s="28" t="s">
        <v>148</v>
      </c>
      <c r="G11" s="53">
        <v>8</v>
      </c>
    </row>
    <row r="12" spans="1:7" x14ac:dyDescent="0.25">
      <c r="A12" s="103">
        <v>8</v>
      </c>
      <c r="B12" s="104" t="s">
        <v>80</v>
      </c>
      <c r="C12" s="105">
        <v>57</v>
      </c>
      <c r="E12" s="54">
        <v>51</v>
      </c>
      <c r="F12" s="28" t="s">
        <v>142</v>
      </c>
      <c r="G12" s="53">
        <v>8</v>
      </c>
    </row>
    <row r="13" spans="1:7" x14ac:dyDescent="0.25">
      <c r="A13" s="103">
        <v>9</v>
      </c>
      <c r="B13" s="104" t="s">
        <v>93</v>
      </c>
      <c r="C13" s="105">
        <v>56</v>
      </c>
      <c r="E13" s="54">
        <v>52</v>
      </c>
      <c r="F13" s="28" t="s">
        <v>117</v>
      </c>
      <c r="G13" s="53">
        <v>7</v>
      </c>
    </row>
    <row r="14" spans="1:7" x14ac:dyDescent="0.25">
      <c r="A14" s="103">
        <v>10</v>
      </c>
      <c r="B14" s="104" t="s">
        <v>79</v>
      </c>
      <c r="C14" s="105">
        <v>55</v>
      </c>
      <c r="E14" s="54">
        <v>53</v>
      </c>
      <c r="F14" s="28" t="s">
        <v>108</v>
      </c>
      <c r="G14" s="53">
        <v>7</v>
      </c>
    </row>
    <row r="15" spans="1:7" x14ac:dyDescent="0.25">
      <c r="A15" s="54">
        <v>11</v>
      </c>
      <c r="B15" s="52" t="s">
        <v>69</v>
      </c>
      <c r="C15" s="53">
        <v>54</v>
      </c>
      <c r="E15" s="54">
        <v>54</v>
      </c>
      <c r="F15" s="28" t="s">
        <v>135</v>
      </c>
      <c r="G15" s="53">
        <v>7</v>
      </c>
    </row>
    <row r="16" spans="1:7" x14ac:dyDescent="0.25">
      <c r="A16" s="54">
        <v>12</v>
      </c>
      <c r="B16" s="52" t="s">
        <v>95</v>
      </c>
      <c r="C16" s="53">
        <v>53</v>
      </c>
      <c r="E16" s="54">
        <v>55</v>
      </c>
      <c r="F16" s="28" t="s">
        <v>130</v>
      </c>
      <c r="G16" s="53">
        <v>7</v>
      </c>
    </row>
    <row r="17" spans="1:8" x14ac:dyDescent="0.25">
      <c r="A17" s="54">
        <v>13</v>
      </c>
      <c r="B17" s="102" t="s">
        <v>76</v>
      </c>
      <c r="C17" s="53">
        <v>50</v>
      </c>
      <c r="E17" s="54">
        <v>56</v>
      </c>
      <c r="F17" s="28" t="s">
        <v>72</v>
      </c>
      <c r="G17" s="53">
        <v>7</v>
      </c>
    </row>
    <row r="18" spans="1:8" x14ac:dyDescent="0.25">
      <c r="A18" s="54">
        <v>14</v>
      </c>
      <c r="B18" s="52" t="s">
        <v>86</v>
      </c>
      <c r="C18" s="53">
        <v>42</v>
      </c>
      <c r="E18" s="54">
        <v>57</v>
      </c>
      <c r="F18" s="28" t="s">
        <v>110</v>
      </c>
      <c r="G18" s="53">
        <v>6</v>
      </c>
    </row>
    <row r="19" spans="1:8" x14ac:dyDescent="0.25">
      <c r="A19" s="54">
        <v>15</v>
      </c>
      <c r="B19" s="52" t="s">
        <v>97</v>
      </c>
      <c r="C19" s="53">
        <v>41</v>
      </c>
      <c r="E19" s="54">
        <v>58</v>
      </c>
      <c r="F19" s="28" t="s">
        <v>118</v>
      </c>
      <c r="G19" s="53">
        <v>6</v>
      </c>
    </row>
    <row r="20" spans="1:8" x14ac:dyDescent="0.25">
      <c r="A20" s="54">
        <v>16</v>
      </c>
      <c r="B20" s="52" t="s">
        <v>85</v>
      </c>
      <c r="C20" s="53">
        <v>37</v>
      </c>
      <c r="E20" s="54">
        <v>59</v>
      </c>
      <c r="F20" s="28" t="s">
        <v>119</v>
      </c>
      <c r="G20" s="53">
        <v>6</v>
      </c>
    </row>
    <row r="21" spans="1:8" x14ac:dyDescent="0.25">
      <c r="A21" s="54">
        <v>17</v>
      </c>
      <c r="B21" s="52" t="s">
        <v>66</v>
      </c>
      <c r="C21" s="53">
        <v>37</v>
      </c>
      <c r="E21" s="54">
        <v>60</v>
      </c>
      <c r="F21" s="28" t="s">
        <v>125</v>
      </c>
      <c r="G21" s="53">
        <v>5</v>
      </c>
    </row>
    <row r="22" spans="1:8" x14ac:dyDescent="0.25">
      <c r="A22" s="54">
        <v>18</v>
      </c>
      <c r="B22" s="52" t="s">
        <v>84</v>
      </c>
      <c r="C22" s="53">
        <v>36</v>
      </c>
      <c r="E22" s="54">
        <v>61</v>
      </c>
      <c r="F22" s="28" t="s">
        <v>81</v>
      </c>
      <c r="G22" s="53">
        <v>5</v>
      </c>
    </row>
    <row r="23" spans="1:8" x14ac:dyDescent="0.25">
      <c r="A23" s="54">
        <v>19</v>
      </c>
      <c r="B23" s="52" t="s">
        <v>70</v>
      </c>
      <c r="C23" s="53">
        <v>33</v>
      </c>
      <c r="E23" s="54">
        <v>62</v>
      </c>
      <c r="F23" s="28" t="s">
        <v>120</v>
      </c>
      <c r="G23" s="109">
        <v>5</v>
      </c>
      <c r="H23" s="100"/>
    </row>
    <row r="24" spans="1:8" x14ac:dyDescent="0.25">
      <c r="A24" s="54">
        <v>20</v>
      </c>
      <c r="B24" s="52" t="s">
        <v>100</v>
      </c>
      <c r="C24" s="53">
        <v>32</v>
      </c>
      <c r="E24" s="54">
        <v>63</v>
      </c>
      <c r="F24" s="28" t="s">
        <v>128</v>
      </c>
      <c r="G24" s="109">
        <v>5</v>
      </c>
      <c r="H24" s="100"/>
    </row>
    <row r="25" spans="1:8" x14ac:dyDescent="0.25">
      <c r="A25" s="54">
        <v>21</v>
      </c>
      <c r="B25" s="52" t="s">
        <v>98</v>
      </c>
      <c r="C25" s="53">
        <v>31</v>
      </c>
      <c r="E25" s="54">
        <v>64</v>
      </c>
      <c r="F25" s="28" t="s">
        <v>109</v>
      </c>
      <c r="G25" s="109">
        <v>5</v>
      </c>
      <c r="H25" s="100"/>
    </row>
    <row r="26" spans="1:8" x14ac:dyDescent="0.25">
      <c r="A26" s="54">
        <v>22</v>
      </c>
      <c r="B26" s="52" t="s">
        <v>112</v>
      </c>
      <c r="C26" s="53">
        <v>28</v>
      </c>
      <c r="E26" s="54">
        <v>65</v>
      </c>
      <c r="F26" s="28" t="s">
        <v>207</v>
      </c>
      <c r="G26" s="53">
        <v>5</v>
      </c>
    </row>
    <row r="27" spans="1:8" x14ac:dyDescent="0.25">
      <c r="A27" s="54">
        <v>23</v>
      </c>
      <c r="B27" s="52" t="s">
        <v>101</v>
      </c>
      <c r="C27" s="53">
        <v>28</v>
      </c>
      <c r="E27" s="54">
        <v>66</v>
      </c>
      <c r="F27" s="28" t="s">
        <v>131</v>
      </c>
      <c r="G27" s="53">
        <v>4</v>
      </c>
    </row>
    <row r="28" spans="1:8" x14ac:dyDescent="0.25">
      <c r="A28" s="54">
        <v>24</v>
      </c>
      <c r="B28" s="52" t="s">
        <v>91</v>
      </c>
      <c r="C28" s="53">
        <v>27</v>
      </c>
      <c r="E28" s="54">
        <v>67</v>
      </c>
      <c r="F28" s="28" t="s">
        <v>233</v>
      </c>
      <c r="G28" s="53">
        <v>4</v>
      </c>
    </row>
    <row r="29" spans="1:8" x14ac:dyDescent="0.25">
      <c r="A29" s="54">
        <v>25</v>
      </c>
      <c r="B29" s="52" t="s">
        <v>103</v>
      </c>
      <c r="C29" s="53">
        <v>26</v>
      </c>
      <c r="E29" s="54">
        <v>68</v>
      </c>
      <c r="F29" s="28" t="s">
        <v>129</v>
      </c>
      <c r="G29" s="53">
        <v>4</v>
      </c>
    </row>
    <row r="30" spans="1:8" x14ac:dyDescent="0.25">
      <c r="A30" s="54">
        <v>26</v>
      </c>
      <c r="B30" s="52" t="s">
        <v>99</v>
      </c>
      <c r="C30" s="53">
        <v>25</v>
      </c>
      <c r="E30" s="54">
        <v>69</v>
      </c>
      <c r="F30" s="28" t="s">
        <v>139</v>
      </c>
      <c r="G30" s="53">
        <v>4</v>
      </c>
    </row>
    <row r="31" spans="1:8" x14ac:dyDescent="0.25">
      <c r="A31" s="54">
        <v>27</v>
      </c>
      <c r="B31" s="52" t="s">
        <v>106</v>
      </c>
      <c r="C31" s="53">
        <v>25</v>
      </c>
      <c r="E31" s="54">
        <v>70</v>
      </c>
      <c r="F31" s="28" t="s">
        <v>136</v>
      </c>
      <c r="G31" s="53">
        <v>4</v>
      </c>
    </row>
    <row r="32" spans="1:8" x14ac:dyDescent="0.25">
      <c r="A32" s="54">
        <v>28</v>
      </c>
      <c r="B32" s="28" t="s">
        <v>83</v>
      </c>
      <c r="C32" s="53">
        <v>22</v>
      </c>
      <c r="E32" s="54">
        <v>71</v>
      </c>
      <c r="F32" s="28" t="s">
        <v>123</v>
      </c>
      <c r="G32" s="53">
        <v>4</v>
      </c>
    </row>
    <row r="33" spans="1:8" x14ac:dyDescent="0.25">
      <c r="A33" s="54">
        <v>29</v>
      </c>
      <c r="B33" s="28" t="s">
        <v>116</v>
      </c>
      <c r="C33" s="53">
        <v>21</v>
      </c>
      <c r="E33" s="54">
        <v>72</v>
      </c>
      <c r="F33" s="28" t="s">
        <v>60</v>
      </c>
      <c r="G33" s="53">
        <v>4</v>
      </c>
    </row>
    <row r="34" spans="1:8" x14ac:dyDescent="0.25">
      <c r="A34" s="54">
        <v>30</v>
      </c>
      <c r="B34" s="52" t="s">
        <v>102</v>
      </c>
      <c r="C34" s="53">
        <v>19</v>
      </c>
      <c r="E34" s="54">
        <v>73</v>
      </c>
      <c r="F34" s="28" t="s">
        <v>137</v>
      </c>
      <c r="G34" s="53">
        <v>3</v>
      </c>
    </row>
    <row r="35" spans="1:8" x14ac:dyDescent="0.25">
      <c r="A35" s="54">
        <v>31</v>
      </c>
      <c r="B35" s="52" t="s">
        <v>105</v>
      </c>
      <c r="C35" s="53">
        <v>17</v>
      </c>
      <c r="E35" s="54">
        <v>74</v>
      </c>
      <c r="F35" s="28" t="s">
        <v>73</v>
      </c>
      <c r="G35" s="53">
        <v>3</v>
      </c>
    </row>
    <row r="36" spans="1:8" x14ac:dyDescent="0.25">
      <c r="A36" s="54">
        <v>32</v>
      </c>
      <c r="B36" s="31" t="s">
        <v>104</v>
      </c>
      <c r="C36" s="53">
        <v>15</v>
      </c>
      <c r="E36" s="54">
        <v>75</v>
      </c>
      <c r="F36" s="28" t="s">
        <v>138</v>
      </c>
      <c r="G36" s="53">
        <v>3</v>
      </c>
      <c r="H36" s="79"/>
    </row>
    <row r="37" spans="1:8" x14ac:dyDescent="0.25">
      <c r="A37" s="54">
        <v>33</v>
      </c>
      <c r="B37" s="28" t="s">
        <v>65</v>
      </c>
      <c r="C37" s="53">
        <v>15</v>
      </c>
      <c r="E37" s="54">
        <v>76</v>
      </c>
      <c r="F37" s="28" t="s">
        <v>115</v>
      </c>
      <c r="G37" s="53">
        <v>3</v>
      </c>
    </row>
    <row r="38" spans="1:8" x14ac:dyDescent="0.25">
      <c r="A38" s="54">
        <v>34</v>
      </c>
      <c r="B38" s="28" t="s">
        <v>74</v>
      </c>
      <c r="C38" s="53">
        <v>12</v>
      </c>
      <c r="E38" s="54">
        <v>77</v>
      </c>
      <c r="F38" s="28" t="s">
        <v>277</v>
      </c>
      <c r="G38" s="53">
        <v>3</v>
      </c>
      <c r="H38" s="100"/>
    </row>
    <row r="39" spans="1:8" x14ac:dyDescent="0.25">
      <c r="A39" s="54">
        <v>35</v>
      </c>
      <c r="B39" s="28" t="s">
        <v>122</v>
      </c>
      <c r="C39" s="53">
        <v>12</v>
      </c>
      <c r="E39" s="54">
        <v>78</v>
      </c>
      <c r="F39" s="28" t="s">
        <v>133</v>
      </c>
      <c r="G39" s="53">
        <v>3</v>
      </c>
    </row>
    <row r="40" spans="1:8" x14ac:dyDescent="0.25">
      <c r="A40" s="54">
        <v>36</v>
      </c>
      <c r="B40" s="28" t="s">
        <v>77</v>
      </c>
      <c r="C40" s="53">
        <v>12</v>
      </c>
      <c r="E40" s="54">
        <v>79</v>
      </c>
      <c r="F40" s="28" t="s">
        <v>111</v>
      </c>
      <c r="G40" s="53">
        <v>2</v>
      </c>
    </row>
    <row r="41" spans="1:8" x14ac:dyDescent="0.25">
      <c r="A41" s="54">
        <v>37</v>
      </c>
      <c r="B41" s="28" t="s">
        <v>78</v>
      </c>
      <c r="C41" s="53">
        <v>12</v>
      </c>
      <c r="E41" s="54">
        <v>80</v>
      </c>
      <c r="F41" s="28" t="s">
        <v>140</v>
      </c>
      <c r="G41" s="53">
        <v>2</v>
      </c>
    </row>
    <row r="42" spans="1:8" x14ac:dyDescent="0.25">
      <c r="A42" s="54">
        <v>38</v>
      </c>
      <c r="B42" s="28" t="s">
        <v>121</v>
      </c>
      <c r="C42" s="53">
        <v>11</v>
      </c>
      <c r="E42" s="54">
        <v>81</v>
      </c>
      <c r="F42" s="28" t="s">
        <v>89</v>
      </c>
      <c r="G42" s="53">
        <v>2</v>
      </c>
    </row>
    <row r="43" spans="1:8" x14ac:dyDescent="0.25">
      <c r="A43" s="54">
        <v>39</v>
      </c>
      <c r="B43" s="28" t="s">
        <v>68</v>
      </c>
      <c r="C43" s="53">
        <v>11</v>
      </c>
      <c r="E43" s="54">
        <v>82</v>
      </c>
      <c r="F43" s="28" t="s">
        <v>56</v>
      </c>
      <c r="G43" s="53">
        <v>2</v>
      </c>
    </row>
    <row r="44" spans="1:8" x14ac:dyDescent="0.25">
      <c r="A44" s="54">
        <v>40</v>
      </c>
      <c r="B44" s="28" t="s">
        <v>126</v>
      </c>
      <c r="C44" s="53">
        <v>11</v>
      </c>
      <c r="E44" s="54">
        <v>83</v>
      </c>
      <c r="F44" s="28" t="s">
        <v>82</v>
      </c>
      <c r="G44" s="53">
        <v>2</v>
      </c>
    </row>
    <row r="45" spans="1:8" x14ac:dyDescent="0.25">
      <c r="A45" s="54">
        <v>41</v>
      </c>
      <c r="B45" s="52" t="s">
        <v>107</v>
      </c>
      <c r="C45" s="53">
        <v>10</v>
      </c>
      <c r="E45" s="54">
        <v>84</v>
      </c>
      <c r="F45" s="28" t="s">
        <v>191</v>
      </c>
      <c r="G45" s="53">
        <v>2</v>
      </c>
    </row>
    <row r="46" spans="1:8" x14ac:dyDescent="0.25">
      <c r="A46" s="54">
        <v>42</v>
      </c>
      <c r="B46" s="28" t="s">
        <v>132</v>
      </c>
      <c r="C46" s="53">
        <v>10</v>
      </c>
      <c r="E46" s="54">
        <v>85</v>
      </c>
      <c r="F46" s="28" t="s">
        <v>141</v>
      </c>
      <c r="G46" s="27">
        <v>2</v>
      </c>
    </row>
    <row r="47" spans="1:8" x14ac:dyDescent="0.25">
      <c r="A47" s="54">
        <v>43</v>
      </c>
      <c r="B47" s="28" t="s">
        <v>87</v>
      </c>
      <c r="C47" s="53">
        <v>10</v>
      </c>
      <c r="E47" s="54">
        <v>86</v>
      </c>
      <c r="F47" s="28" t="s">
        <v>276</v>
      </c>
      <c r="G47" s="27">
        <v>2</v>
      </c>
    </row>
    <row r="51" spans="1:3" ht="22.5" x14ac:dyDescent="0.25">
      <c r="A51" s="25" t="s">
        <v>4</v>
      </c>
      <c r="B51" s="25" t="s">
        <v>94</v>
      </c>
      <c r="C51" s="26" t="s">
        <v>53</v>
      </c>
    </row>
    <row r="52" spans="1:3" x14ac:dyDescent="0.25">
      <c r="A52" s="54">
        <v>87</v>
      </c>
      <c r="B52" s="100" t="s">
        <v>114</v>
      </c>
      <c r="C52" s="53">
        <v>1</v>
      </c>
    </row>
    <row r="53" spans="1:3" x14ac:dyDescent="0.25">
      <c r="A53" s="54">
        <v>88</v>
      </c>
      <c r="B53" s="28" t="s">
        <v>146</v>
      </c>
      <c r="C53" s="53">
        <v>1</v>
      </c>
    </row>
    <row r="54" spans="1:3" x14ac:dyDescent="0.25">
      <c r="A54" s="54">
        <v>89</v>
      </c>
      <c r="B54" s="28" t="s">
        <v>278</v>
      </c>
      <c r="C54" s="53">
        <v>1</v>
      </c>
    </row>
    <row r="55" spans="1:3" x14ac:dyDescent="0.25">
      <c r="A55" s="54">
        <v>90</v>
      </c>
      <c r="B55" s="28" t="s">
        <v>201</v>
      </c>
      <c r="C55" s="53">
        <v>1</v>
      </c>
    </row>
    <row r="56" spans="1:3" x14ac:dyDescent="0.25">
      <c r="A56" s="54">
        <v>91</v>
      </c>
      <c r="B56" s="28" t="s">
        <v>213</v>
      </c>
      <c r="C56" s="27">
        <v>1</v>
      </c>
    </row>
    <row r="57" spans="1:3" x14ac:dyDescent="0.25">
      <c r="A57" s="54">
        <v>92</v>
      </c>
      <c r="B57" s="28" t="s">
        <v>143</v>
      </c>
      <c r="C57" s="27">
        <v>1</v>
      </c>
    </row>
    <row r="58" spans="1:3" x14ac:dyDescent="0.25">
      <c r="A58" s="54">
        <v>93</v>
      </c>
      <c r="B58" s="75" t="s">
        <v>279</v>
      </c>
      <c r="C58" s="27">
        <v>1</v>
      </c>
    </row>
    <row r="59" spans="1:3" x14ac:dyDescent="0.25">
      <c r="A59" s="13"/>
      <c r="B59" s="78" t="s">
        <v>19</v>
      </c>
      <c r="C59" s="43">
        <v>1955</v>
      </c>
    </row>
    <row r="97" spans="7:7" x14ac:dyDescent="0.25">
      <c r="G97" s="76"/>
    </row>
    <row r="100" spans="7:7" x14ac:dyDescent="0.25">
      <c r="G100" s="76">
        <v>18</v>
      </c>
    </row>
  </sheetData>
  <sortState ref="A5:C97">
    <sortCondition descending="1" ref="C5:C97"/>
  </sortState>
  <mergeCells count="2">
    <mergeCell ref="A1:G1"/>
    <mergeCell ref="A2:G2"/>
  </mergeCells>
  <pageMargins left="0.7" right="0.7" top="0.75" bottom="0.75" header="0.3" footer="0.3"/>
  <pageSetup paperSize="9" orientation="portrait" r:id="rId1"/>
  <headerFooter differentFirst="1">
    <oddFooter>&amp;R&amp;"Times New Roman,Normal"&amp;10 14</oddFooter>
    <firstFooter>&amp;R&amp;"Times New Roman,Normal"&amp;10 14</firstFooter>
  </headerFooter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C21"/>
  <sheetViews>
    <sheetView zoomScaleNormal="100" workbookViewId="0">
      <selection activeCell="D14" sqref="D14"/>
    </sheetView>
  </sheetViews>
  <sheetFormatPr baseColWidth="10" defaultRowHeight="15" x14ac:dyDescent="0.25"/>
  <cols>
    <col min="1" max="1" width="53.28515625" customWidth="1"/>
    <col min="2" max="2" width="11.42578125" customWidth="1"/>
  </cols>
  <sheetData>
    <row r="1" spans="1:3" ht="33" customHeight="1" thickTop="1" thickBot="1" x14ac:dyDescent="0.3">
      <c r="A1" s="116" t="s">
        <v>149</v>
      </c>
      <c r="B1" s="121"/>
      <c r="C1" s="122"/>
    </row>
    <row r="2" spans="1:3" ht="33" customHeight="1" thickTop="1" x14ac:dyDescent="0.25">
      <c r="A2" s="132" t="s">
        <v>287</v>
      </c>
      <c r="B2" s="133"/>
      <c r="C2" s="133"/>
    </row>
    <row r="3" spans="1:3" x14ac:dyDescent="0.25">
      <c r="A3" s="132"/>
      <c r="B3" s="133"/>
      <c r="C3" s="133"/>
    </row>
    <row r="4" spans="1:3" ht="25.5" customHeight="1" x14ac:dyDescent="0.25">
      <c r="A4" s="10" t="s">
        <v>150</v>
      </c>
      <c r="B4" s="9" t="s">
        <v>53</v>
      </c>
      <c r="C4" s="10" t="s">
        <v>18</v>
      </c>
    </row>
    <row r="5" spans="1:3" x14ac:dyDescent="0.25">
      <c r="A5" s="34" t="s">
        <v>151</v>
      </c>
      <c r="B5" s="18">
        <v>882</v>
      </c>
      <c r="C5" s="45">
        <v>0.45115089514066498</v>
      </c>
    </row>
    <row r="6" spans="1:3" x14ac:dyDescent="0.25">
      <c r="A6" s="6" t="s">
        <v>152</v>
      </c>
      <c r="B6" s="17">
        <v>67</v>
      </c>
      <c r="C6" s="35">
        <v>3.4271099744245526E-2</v>
      </c>
    </row>
    <row r="7" spans="1:3" x14ac:dyDescent="0.25">
      <c r="A7" s="6" t="s">
        <v>153</v>
      </c>
      <c r="B7" s="17">
        <v>188</v>
      </c>
      <c r="C7" s="35">
        <v>9.6163682864450123E-2</v>
      </c>
    </row>
    <row r="8" spans="1:3" x14ac:dyDescent="0.25">
      <c r="A8" s="6" t="s">
        <v>154</v>
      </c>
      <c r="B8" s="17">
        <v>45</v>
      </c>
      <c r="C8" s="35">
        <v>2.3017902813299233E-2</v>
      </c>
    </row>
    <row r="9" spans="1:3" x14ac:dyDescent="0.25">
      <c r="A9" s="6" t="s">
        <v>155</v>
      </c>
      <c r="B9" s="17">
        <v>354</v>
      </c>
      <c r="C9" s="35">
        <v>0.18107416879795396</v>
      </c>
    </row>
    <row r="10" spans="1:3" x14ac:dyDescent="0.25">
      <c r="A10" s="6" t="s">
        <v>156</v>
      </c>
      <c r="B10" s="17">
        <v>228</v>
      </c>
      <c r="C10" s="35">
        <v>0.11662404092071611</v>
      </c>
    </row>
    <row r="11" spans="1:3" x14ac:dyDescent="0.25">
      <c r="A11" s="34" t="s">
        <v>157</v>
      </c>
      <c r="B11" s="7">
        <v>584</v>
      </c>
      <c r="C11" s="45">
        <v>0.2987212276214834</v>
      </c>
    </row>
    <row r="12" spans="1:3" x14ac:dyDescent="0.25">
      <c r="A12" s="34" t="s">
        <v>158</v>
      </c>
      <c r="B12" s="7">
        <v>262</v>
      </c>
      <c r="C12" s="45">
        <v>0.1340153452685422</v>
      </c>
    </row>
    <row r="13" spans="1:3" x14ac:dyDescent="0.25">
      <c r="A13" s="6" t="s">
        <v>159</v>
      </c>
      <c r="B13" s="17">
        <v>96</v>
      </c>
      <c r="C13" s="35">
        <v>4.9104859335038366E-2</v>
      </c>
    </row>
    <row r="14" spans="1:3" x14ac:dyDescent="0.25">
      <c r="A14" s="6" t="s">
        <v>160</v>
      </c>
      <c r="B14" s="17">
        <v>6</v>
      </c>
      <c r="C14" s="35"/>
    </row>
    <row r="15" spans="1:3" x14ac:dyDescent="0.25">
      <c r="A15" s="6" t="s">
        <v>161</v>
      </c>
      <c r="B15" s="17">
        <v>160</v>
      </c>
      <c r="C15" s="35">
        <v>8.1841432225063945E-2</v>
      </c>
    </row>
    <row r="16" spans="1:3" x14ac:dyDescent="0.25">
      <c r="A16" s="34" t="s">
        <v>162</v>
      </c>
      <c r="B16" s="7">
        <v>214</v>
      </c>
      <c r="C16" s="45">
        <v>0.10946291560102302</v>
      </c>
    </row>
    <row r="17" spans="1:3" x14ac:dyDescent="0.25">
      <c r="A17" s="6" t="s">
        <v>163</v>
      </c>
      <c r="B17" s="17">
        <v>101</v>
      </c>
      <c r="C17" s="35">
        <v>5.1662404092071609E-2</v>
      </c>
    </row>
    <row r="18" spans="1:3" x14ac:dyDescent="0.25">
      <c r="A18" s="6" t="s">
        <v>164</v>
      </c>
      <c r="B18" s="17">
        <v>113</v>
      </c>
      <c r="C18" s="35">
        <v>5.7800511508951408E-2</v>
      </c>
    </row>
    <row r="19" spans="1:3" x14ac:dyDescent="0.25">
      <c r="A19" s="34" t="s">
        <v>165</v>
      </c>
      <c r="B19" s="7">
        <v>10</v>
      </c>
      <c r="C19" s="45">
        <v>5.1150895140664966E-3</v>
      </c>
    </row>
    <row r="20" spans="1:3" x14ac:dyDescent="0.25">
      <c r="A20" s="34" t="s">
        <v>166</v>
      </c>
      <c r="B20" s="7">
        <v>3</v>
      </c>
      <c r="C20" s="45"/>
    </row>
    <row r="21" spans="1:3" x14ac:dyDescent="0.25">
      <c r="A21" s="34" t="s">
        <v>19</v>
      </c>
      <c r="B21" s="18">
        <v>1955</v>
      </c>
      <c r="C21" s="45">
        <v>0.99846547314578005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  <headerFooter>
    <oddFooter>&amp;R&amp;"Times New Roman,Normal"&amp;10 15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G26"/>
  <sheetViews>
    <sheetView zoomScaleNormal="100" workbookViewId="0">
      <selection activeCell="I13" sqref="I13"/>
    </sheetView>
  </sheetViews>
  <sheetFormatPr baseColWidth="10" defaultRowHeight="15" x14ac:dyDescent="0.25"/>
  <cols>
    <col min="1" max="1" width="2.85546875" customWidth="1"/>
    <col min="2" max="2" width="37.5703125" customWidth="1"/>
    <col min="3" max="3" width="14.42578125" customWidth="1"/>
  </cols>
  <sheetData>
    <row r="1" spans="1:7" ht="33" customHeight="1" thickTop="1" thickBot="1" x14ac:dyDescent="0.3">
      <c r="A1" s="116" t="s">
        <v>236</v>
      </c>
      <c r="B1" s="121"/>
      <c r="C1" s="121"/>
      <c r="D1" s="121"/>
      <c r="E1" s="122"/>
      <c r="F1" s="44"/>
    </row>
    <row r="2" spans="1:7" ht="24.75" customHeight="1" thickTop="1" x14ac:dyDescent="0.25"/>
    <row r="3" spans="1:7" ht="36.75" customHeight="1" x14ac:dyDescent="0.25">
      <c r="A3" s="136" t="s">
        <v>291</v>
      </c>
      <c r="B3" s="137"/>
      <c r="C3" s="137"/>
      <c r="D3" s="137"/>
      <c r="E3" s="137"/>
      <c r="F3" s="44"/>
      <c r="G3" s="99"/>
    </row>
    <row r="4" spans="1:7" ht="23.25" customHeight="1" x14ac:dyDescent="0.25">
      <c r="A4" s="136"/>
      <c r="B4" s="137"/>
      <c r="C4" s="137"/>
      <c r="D4" s="137"/>
      <c r="E4" s="137"/>
      <c r="F4" s="44"/>
    </row>
    <row r="5" spans="1:7" ht="38.25" customHeight="1" x14ac:dyDescent="0.25"/>
    <row r="6" spans="1:7" ht="24" customHeight="1" x14ac:dyDescent="0.25">
      <c r="A6" s="20" t="s">
        <v>4</v>
      </c>
      <c r="B6" s="20" t="s">
        <v>94</v>
      </c>
      <c r="C6" s="21" t="s">
        <v>53</v>
      </c>
      <c r="D6" s="36" t="s">
        <v>18</v>
      </c>
    </row>
    <row r="7" spans="1:7" x14ac:dyDescent="0.25">
      <c r="A7" s="15">
        <v>1</v>
      </c>
      <c r="B7" s="12" t="s">
        <v>262</v>
      </c>
      <c r="C7" s="16">
        <v>173</v>
      </c>
      <c r="D7" s="38">
        <v>0.27031250000000001</v>
      </c>
    </row>
    <row r="8" spans="1:7" x14ac:dyDescent="0.25">
      <c r="A8" s="15">
        <f>A7+1</f>
        <v>2</v>
      </c>
      <c r="B8" s="12" t="s">
        <v>251</v>
      </c>
      <c r="C8" s="16">
        <v>74</v>
      </c>
      <c r="D8" s="38">
        <v>0.11562500000000001</v>
      </c>
    </row>
    <row r="9" spans="1:7" x14ac:dyDescent="0.25">
      <c r="A9" s="15">
        <f t="shared" ref="A9:A25" si="0">A8+1</f>
        <v>3</v>
      </c>
      <c r="B9" s="12" t="s">
        <v>252</v>
      </c>
      <c r="C9" s="16">
        <v>71</v>
      </c>
      <c r="D9" s="38">
        <v>0.11093749999999999</v>
      </c>
    </row>
    <row r="10" spans="1:7" x14ac:dyDescent="0.25">
      <c r="A10" s="15">
        <f t="shared" si="0"/>
        <v>4</v>
      </c>
      <c r="B10" s="12" t="s">
        <v>264</v>
      </c>
      <c r="C10" s="16">
        <v>57</v>
      </c>
      <c r="D10" s="38">
        <v>8.9062500000000003E-2</v>
      </c>
    </row>
    <row r="11" spans="1:7" x14ac:dyDescent="0.25">
      <c r="A11" s="15">
        <f t="shared" si="0"/>
        <v>5</v>
      </c>
      <c r="B11" s="12" t="s">
        <v>253</v>
      </c>
      <c r="C11" s="16">
        <v>55</v>
      </c>
      <c r="D11" s="38">
        <v>8.59375E-2</v>
      </c>
    </row>
    <row r="12" spans="1:7" x14ac:dyDescent="0.25">
      <c r="A12" s="15">
        <f t="shared" si="0"/>
        <v>6</v>
      </c>
      <c r="B12" s="12" t="s">
        <v>250</v>
      </c>
      <c r="C12" s="16">
        <v>42</v>
      </c>
      <c r="D12" s="38">
        <v>6.5625000000000003E-2</v>
      </c>
    </row>
    <row r="13" spans="1:7" x14ac:dyDescent="0.25">
      <c r="A13" s="15">
        <f t="shared" si="0"/>
        <v>7</v>
      </c>
      <c r="B13" s="12" t="s">
        <v>263</v>
      </c>
      <c r="C13" s="16">
        <v>36</v>
      </c>
      <c r="D13" s="38">
        <v>5.6250000000000001E-2</v>
      </c>
    </row>
    <row r="14" spans="1:7" x14ac:dyDescent="0.25">
      <c r="A14" s="15">
        <f t="shared" si="0"/>
        <v>8</v>
      </c>
      <c r="B14" s="37" t="s">
        <v>256</v>
      </c>
      <c r="C14" s="16">
        <v>33</v>
      </c>
      <c r="D14" s="38">
        <v>5.1562499999999997E-2</v>
      </c>
    </row>
    <row r="15" spans="1:7" x14ac:dyDescent="0.25">
      <c r="A15" s="15">
        <f t="shared" si="0"/>
        <v>9</v>
      </c>
      <c r="B15" s="12" t="s">
        <v>268</v>
      </c>
      <c r="C15" s="16">
        <v>27</v>
      </c>
      <c r="D15" s="38">
        <v>4.2187500000000003E-2</v>
      </c>
    </row>
    <row r="16" spans="1:7" x14ac:dyDescent="0.25">
      <c r="A16" s="15">
        <f t="shared" si="0"/>
        <v>10</v>
      </c>
      <c r="B16" s="12" t="s">
        <v>265</v>
      </c>
      <c r="C16" s="16">
        <v>25</v>
      </c>
      <c r="D16" s="38">
        <v>3.90625E-2</v>
      </c>
    </row>
    <row r="17" spans="1:4" x14ac:dyDescent="0.25">
      <c r="A17" s="15">
        <f t="shared" si="0"/>
        <v>11</v>
      </c>
      <c r="B17" s="12" t="s">
        <v>267</v>
      </c>
      <c r="C17" s="16">
        <v>12</v>
      </c>
      <c r="D17" s="38">
        <v>1.8749999999999999E-2</v>
      </c>
    </row>
    <row r="18" spans="1:4" x14ac:dyDescent="0.25">
      <c r="A18" s="15">
        <f t="shared" si="0"/>
        <v>12</v>
      </c>
      <c r="B18" s="12" t="s">
        <v>255</v>
      </c>
      <c r="C18" s="16">
        <v>12</v>
      </c>
      <c r="D18" s="38">
        <v>1.8749999999999999E-2</v>
      </c>
    </row>
    <row r="19" spans="1:4" x14ac:dyDescent="0.25">
      <c r="A19" s="15">
        <f t="shared" si="0"/>
        <v>13</v>
      </c>
      <c r="B19" s="12" t="s">
        <v>254</v>
      </c>
      <c r="C19" s="16">
        <v>7</v>
      </c>
      <c r="D19" s="38">
        <v>1.0937499999999999E-2</v>
      </c>
    </row>
    <row r="20" spans="1:4" x14ac:dyDescent="0.25">
      <c r="A20" s="15">
        <f t="shared" si="0"/>
        <v>14</v>
      </c>
      <c r="B20" s="12" t="s">
        <v>266</v>
      </c>
      <c r="C20" s="16">
        <v>5</v>
      </c>
      <c r="D20" s="38">
        <v>7.8125E-3</v>
      </c>
    </row>
    <row r="21" spans="1:4" x14ac:dyDescent="0.25">
      <c r="A21" s="15">
        <f t="shared" si="0"/>
        <v>15</v>
      </c>
      <c r="B21" s="12" t="s">
        <v>270</v>
      </c>
      <c r="C21" s="16">
        <v>4</v>
      </c>
      <c r="D21" s="38">
        <v>6.2500000000000003E-3</v>
      </c>
    </row>
    <row r="22" spans="1:4" x14ac:dyDescent="0.25">
      <c r="A22" s="15">
        <f t="shared" si="0"/>
        <v>16</v>
      </c>
      <c r="B22" s="12" t="s">
        <v>257</v>
      </c>
      <c r="C22" s="16">
        <v>3</v>
      </c>
      <c r="D22" s="38">
        <v>4.6874999999999998E-3</v>
      </c>
    </row>
    <row r="23" spans="1:4" x14ac:dyDescent="0.25">
      <c r="A23" s="15">
        <f t="shared" si="0"/>
        <v>17</v>
      </c>
      <c r="B23" s="12" t="s">
        <v>271</v>
      </c>
      <c r="C23" s="16">
        <v>2</v>
      </c>
      <c r="D23" s="38">
        <v>3.1250000000000002E-3</v>
      </c>
    </row>
    <row r="24" spans="1:4" x14ac:dyDescent="0.25">
      <c r="A24" s="15">
        <f t="shared" si="0"/>
        <v>18</v>
      </c>
      <c r="B24" s="12" t="s">
        <v>269</v>
      </c>
      <c r="C24" s="16">
        <v>2</v>
      </c>
      <c r="D24" s="38">
        <v>3.1250000000000002E-3</v>
      </c>
    </row>
    <row r="25" spans="1:4" x14ac:dyDescent="0.25">
      <c r="A25" s="15">
        <f t="shared" si="0"/>
        <v>19</v>
      </c>
      <c r="B25" s="12" t="s">
        <v>272</v>
      </c>
      <c r="C25" s="16">
        <v>0</v>
      </c>
      <c r="D25" s="38">
        <v>0</v>
      </c>
    </row>
    <row r="26" spans="1:4" x14ac:dyDescent="0.25">
      <c r="A26" s="12"/>
      <c r="B26" s="14"/>
      <c r="C26" s="39">
        <v>640</v>
      </c>
      <c r="D26" s="40">
        <v>1</v>
      </c>
    </row>
  </sheetData>
  <sortState ref="B8:D26">
    <sortCondition descending="1" ref="C8:C26"/>
  </sortState>
  <mergeCells count="3">
    <mergeCell ref="A1:E1"/>
    <mergeCell ref="A3:E3"/>
    <mergeCell ref="A4:E4"/>
  </mergeCells>
  <pageMargins left="0.7" right="0.7" top="0.75" bottom="0.75" header="0.3" footer="0.3"/>
  <pageSetup paperSize="9" orientation="portrait" r:id="rId1"/>
  <headerFooter>
    <oddFooter>&amp;R&amp;"Times New Roman,Normal"&amp;10 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VSI nbre vol</vt:lpstr>
      <vt:lpstr>VSI par tranche et asso</vt:lpstr>
      <vt:lpstr>Evol mois vol</vt:lpstr>
      <vt:lpstr>VSI mois-vol par tranche</vt:lpstr>
      <vt:lpstr>VSI tranche d'âge</vt:lpstr>
      <vt:lpstr>VSI par région</vt:lpstr>
      <vt:lpstr>VSI par pays</vt:lpstr>
      <vt:lpstr>VSI zone géo</vt:lpstr>
      <vt:lpstr>VSI PP</vt:lpstr>
      <vt:lpstr>VSI formation</vt:lpstr>
      <vt:lpstr>VSI activité mission</vt:lpstr>
      <vt:lpstr>VSI fonction</vt:lpstr>
      <vt:lpstr>VSI durée missions</vt:lpstr>
      <vt:lpstr>'Evol mois vol'!Zone_d_impression</vt:lpstr>
      <vt:lpstr>'VSI activité mission'!Zone_d_impression</vt:lpstr>
      <vt:lpstr>'VSI durée missions'!Zone_d_impression</vt:lpstr>
      <vt:lpstr>'VSI fonction'!Zone_d_impression</vt:lpstr>
      <vt:lpstr>'VSI formation'!Zone_d_impression</vt:lpstr>
      <vt:lpstr>'VSI mois-vol par tranche'!Zone_d_impression</vt:lpstr>
      <vt:lpstr>'VSI nbre vol'!Zone_d_impression</vt:lpstr>
      <vt:lpstr>'VSI par pays'!Zone_d_impression</vt:lpstr>
      <vt:lpstr>'VSI par région'!Zone_d_impression</vt:lpstr>
      <vt:lpstr>'VSI par tranche et asso'!Zone_d_impression</vt:lpstr>
      <vt:lpstr>'VSI PP'!Zone_d_impression</vt:lpstr>
      <vt:lpstr>'VSI tranche d''âge'!Zone_d_impression</vt:lpstr>
      <vt:lpstr>'VSI zone géo'!Zone_d_impression</vt:lpstr>
    </vt:vector>
  </TitlesOfParts>
  <Company>M.A.E.E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GRANDEMANGE Sylvie</dc:creator>
  <cp:lastModifiedBy>GRANDEMANGE Sylvie</cp:lastModifiedBy>
  <cp:lastPrinted>2020-02-25T12:45:35Z</cp:lastPrinted>
  <dcterms:created xsi:type="dcterms:W3CDTF">2017-06-19T09:15:06Z</dcterms:created>
  <dcterms:modified xsi:type="dcterms:W3CDTF">2020-02-26T08:21:46Z</dcterms:modified>
</cp:coreProperties>
</file>