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E001EX01228.comptes.diplomatie.gouv.fr\Groupes\SG_FAE_SAEJ_DIF_AI\THEMATIQUES - MAI\STATISTIQUES\4. Statistiques 1979 - 2023\"/>
    </mc:Choice>
  </mc:AlternateContent>
  <xr:revisionPtr revIDLastSave="0" documentId="13_ncr:1_{0B392DFF-991F-43F8-A898-312AB2A4AE53}" xr6:coauthVersionLast="47" xr6:coauthVersionMax="47" xr10:uidLastSave="{00000000-0000-0000-0000-000000000000}"/>
  <bookViews>
    <workbookView xWindow="-120" yWindow="-120" windowWidth="25440" windowHeight="14925" xr2:uid="{00000000-000D-0000-FFFF-FFFF00000000}"/>
  </bookViews>
  <sheets>
    <sheet name="adoption-1979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AV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C129" i="1" l="1"/>
</calcChain>
</file>

<file path=xl/sharedStrings.xml><?xml version="1.0" encoding="utf-8"?>
<sst xmlns="http://schemas.openxmlformats.org/spreadsheetml/2006/main" count="176" uniqueCount="176">
  <si>
    <t>id_pays</t>
  </si>
  <si>
    <t>libelle_pays</t>
  </si>
  <si>
    <t>nb_adoptions_1979</t>
  </si>
  <si>
    <t>nb_adoptions_1980</t>
  </si>
  <si>
    <t>nb_adoptions_1981</t>
  </si>
  <si>
    <t>nb_adoptions_1982</t>
  </si>
  <si>
    <t>nb_adoptions_1983</t>
  </si>
  <si>
    <t>nb_adoptions_1984</t>
  </si>
  <si>
    <t>nb_adoptions_1985</t>
  </si>
  <si>
    <t>nb_adoptions_1986</t>
  </si>
  <si>
    <t>nb_adoptions_1987</t>
  </si>
  <si>
    <t>nb_adoptions_1988</t>
  </si>
  <si>
    <t>nb_adoptions_1989</t>
  </si>
  <si>
    <t>nb_adoptions_1990</t>
  </si>
  <si>
    <t>nb_adoptions_1991</t>
  </si>
  <si>
    <t>nb_adoptions_1992</t>
  </si>
  <si>
    <t>nb_adoptions_1993</t>
  </si>
  <si>
    <t>nb_adoptions_1994</t>
  </si>
  <si>
    <t>nb_adoptions_1995</t>
  </si>
  <si>
    <t>nb_adoptions_1996</t>
  </si>
  <si>
    <t>nb_adoptions_1997</t>
  </si>
  <si>
    <t>nb_adoptions_1998</t>
  </si>
  <si>
    <t>nb_adoptions_1999</t>
  </si>
  <si>
    <t>nb_adoptions_2000</t>
  </si>
  <si>
    <t>nb_adoptions_2001</t>
  </si>
  <si>
    <t>nb_adoptions_2002</t>
  </si>
  <si>
    <t>nb_adoptions_2003</t>
  </si>
  <si>
    <t>nb_adoptions_2004</t>
  </si>
  <si>
    <t>nb_adoptions_2005</t>
  </si>
  <si>
    <t>nb_adoptions_2006</t>
  </si>
  <si>
    <t>nb_adoptions_2007</t>
  </si>
  <si>
    <t>nb_adoptions_2008</t>
  </si>
  <si>
    <t>nb_adoptions_2009</t>
  </si>
  <si>
    <t>nb_adoptions_2010</t>
  </si>
  <si>
    <t>nb_adoptions_2011</t>
  </si>
  <si>
    <t>nb_adoptions_2012</t>
  </si>
  <si>
    <t>nb_adoptions_2013</t>
  </si>
  <si>
    <t>nb_adoptions_2014</t>
  </si>
  <si>
    <t>nb_adoptions_2015</t>
  </si>
  <si>
    <t>nb_adoptions_2016</t>
  </si>
  <si>
    <t>nb_adoptions_2017</t>
  </si>
  <si>
    <t>nb_adoptions_2018</t>
  </si>
  <si>
    <t>nb_adoptions_2019</t>
  </si>
  <si>
    <t>nb_adoptions_2020</t>
  </si>
  <si>
    <t>nb_adoptions_2021</t>
  </si>
  <si>
    <t>AFRIQUE DU SUD</t>
  </si>
  <si>
    <t>ALBANIE</t>
  </si>
  <si>
    <t>ANGOLA</t>
  </si>
  <si>
    <t>ARGENTINE</t>
  </si>
  <si>
    <t>ARMENIE</t>
  </si>
  <si>
    <t>AZERBAIDJAN</t>
  </si>
  <si>
    <t>BANGLADESH</t>
  </si>
  <si>
    <t>BELARUS</t>
  </si>
  <si>
    <t>BENIN</t>
  </si>
  <si>
    <t>BHOUTAN</t>
  </si>
  <si>
    <t>BIRMANIE</t>
  </si>
  <si>
    <t>BOLIVIE</t>
  </si>
  <si>
    <t>BOSNIE-HERZEGOVINE</t>
  </si>
  <si>
    <t>BRESIL</t>
  </si>
  <si>
    <t>BULGARIE</t>
  </si>
  <si>
    <t>BURUNDI</t>
  </si>
  <si>
    <t>CAMBODGE</t>
  </si>
  <si>
    <t>CAMEROUN</t>
  </si>
  <si>
    <t>CANADA</t>
  </si>
  <si>
    <t>CAP-VERT</t>
  </si>
  <si>
    <t>CHILI</t>
  </si>
  <si>
    <t>CHINE</t>
  </si>
  <si>
    <t>COLOMBIE</t>
  </si>
  <si>
    <t>COMORES</t>
  </si>
  <si>
    <t>CONGO</t>
  </si>
  <si>
    <t>COREE DU SUD</t>
  </si>
  <si>
    <t>COSTA RICA</t>
  </si>
  <si>
    <t>COTE D'IVOIRE</t>
  </si>
  <si>
    <t>CROATIE</t>
  </si>
  <si>
    <t>CUBA</t>
  </si>
  <si>
    <t>DJIBOUTI</t>
  </si>
  <si>
    <t>DOMINIQUE</t>
  </si>
  <si>
    <t>EQUATEUR</t>
  </si>
  <si>
    <t>ESTONIE</t>
  </si>
  <si>
    <t>ETATS-UNIS</t>
  </si>
  <si>
    <t>ETHIOPIE</t>
  </si>
  <si>
    <t>GABON</t>
  </si>
  <si>
    <t>GAMBIE</t>
  </si>
  <si>
    <t>GEORGIE</t>
  </si>
  <si>
    <t>GHANA</t>
  </si>
  <si>
    <t>GRECE</t>
  </si>
  <si>
    <t>GRENADE</t>
  </si>
  <si>
    <t>GUATEMALA</t>
  </si>
  <si>
    <t>GUINEE</t>
  </si>
  <si>
    <t>GUINEE EQUAT.</t>
  </si>
  <si>
    <t>GUYANA</t>
  </si>
  <si>
    <t>HAITI</t>
  </si>
  <si>
    <t>HONDURAS</t>
  </si>
  <si>
    <t>HONGRIE</t>
  </si>
  <si>
    <t>ILE MAURICE</t>
  </si>
  <si>
    <t>INDE</t>
  </si>
  <si>
    <t>INDONESIE</t>
  </si>
  <si>
    <t>IRAN</t>
  </si>
  <si>
    <t>ISRAEL</t>
  </si>
  <si>
    <t>JAPON</t>
  </si>
  <si>
    <t>KAZAKHSTAN</t>
  </si>
  <si>
    <t>KENYA</t>
  </si>
  <si>
    <t>KOSOVO</t>
  </si>
  <si>
    <t>LAOS</t>
  </si>
  <si>
    <t>LETTONIE</t>
  </si>
  <si>
    <t>LIBAN</t>
  </si>
  <si>
    <t>LIBERIA</t>
  </si>
  <si>
    <t>LITUANIE</t>
  </si>
  <si>
    <t>MADAGASCAR</t>
  </si>
  <si>
    <t>MALAISIE</t>
  </si>
  <si>
    <t>MALI</t>
  </si>
  <si>
    <t>MAROC</t>
  </si>
  <si>
    <t>MAURITANIE</t>
  </si>
  <si>
    <t>MEXIQUE</t>
  </si>
  <si>
    <t>MOLDAVIE</t>
  </si>
  <si>
    <t>MONGOLIE</t>
  </si>
  <si>
    <t>MOZAMBIQUE</t>
  </si>
  <si>
    <t>NAMIBIE</t>
  </si>
  <si>
    <t>NEPAL</t>
  </si>
  <si>
    <t>NICARAGUA</t>
  </si>
  <si>
    <t>NIGER</t>
  </si>
  <si>
    <t>NIGERIA</t>
  </si>
  <si>
    <t>OUGANDA</t>
  </si>
  <si>
    <t>PANAMA</t>
  </si>
  <si>
    <t>PARAGUAY</t>
  </si>
  <si>
    <t>PEROU</t>
  </si>
  <si>
    <t>PHILIPPINES</t>
  </si>
  <si>
    <t>POLOGNE</t>
  </si>
  <si>
    <t>PORTUGAL</t>
  </si>
  <si>
    <t>REP. DOMINICAINE</t>
  </si>
  <si>
    <t>REP. TCHEQUE</t>
  </si>
  <si>
    <t>ROUMANIE</t>
  </si>
  <si>
    <t>RUSSIE</t>
  </si>
  <si>
    <t>RWANDA</t>
  </si>
  <si>
    <t>SALVADOR</t>
  </si>
  <si>
    <t>SENEGAL</t>
  </si>
  <si>
    <t xml:space="preserve">SERBIE </t>
  </si>
  <si>
    <t>SEYCHELLES</t>
  </si>
  <si>
    <t>SIERRA LEONE</t>
  </si>
  <si>
    <t>SINGAPOUR</t>
  </si>
  <si>
    <t>SLOVAQUIE</t>
  </si>
  <si>
    <t>SOMALIE</t>
  </si>
  <si>
    <t>SRI LANKA</t>
  </si>
  <si>
    <t>SWAZILAND</t>
  </si>
  <si>
    <t>SYRIE</t>
  </si>
  <si>
    <t>TAIWAN</t>
  </si>
  <si>
    <t>TANZANIE</t>
  </si>
  <si>
    <t>TCHAD</t>
  </si>
  <si>
    <t>THAILANDE</t>
  </si>
  <si>
    <t>TOGO</t>
  </si>
  <si>
    <t>TUNISIE</t>
  </si>
  <si>
    <t>TURKMENISTAN</t>
  </si>
  <si>
    <t>TURQUIE</t>
  </si>
  <si>
    <t>UKRAINE</t>
  </si>
  <si>
    <t>VANUATU</t>
  </si>
  <si>
    <t>VENEZUELA</t>
  </si>
  <si>
    <t>VIETNAM</t>
  </si>
  <si>
    <t>YOUGOSLAVIE</t>
  </si>
  <si>
    <t>ZAMBIE</t>
  </si>
  <si>
    <t>ZIMBABWE</t>
  </si>
  <si>
    <t>nb_adoptions_2022</t>
  </si>
  <si>
    <t>Total</t>
  </si>
  <si>
    <t>nb_adoptions_2023</t>
  </si>
  <si>
    <t>nb_total_adoptions_1979_2023</t>
  </si>
  <si>
    <t>BURKINA FASO</t>
  </si>
  <si>
    <t>HONG KONG</t>
  </si>
  <si>
    <t>KIRGHIZSTAN</t>
  </si>
  <si>
    <t>MACEDOINE DU NORD</t>
  </si>
  <si>
    <t>OUZBEKISTAN</t>
  </si>
  <si>
    <t>REP. DEM. CONGO</t>
  </si>
  <si>
    <t>ROYAUME-UNI</t>
  </si>
  <si>
    <t>SAINTE-LUCIE</t>
  </si>
  <si>
    <t>SAO TOME-ET-PRINCIPE</t>
  </si>
  <si>
    <t>SURINAME</t>
  </si>
  <si>
    <t>GUINEE-BISSAU</t>
  </si>
  <si>
    <t>REP. CENTRAFRICAINE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</si>
</sst>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">
    <xf numFmtId="0" fontId="0" fillId="0" borderId="0" xfId="0"/>
    <xf numFmtId="164" fontId="16" fillId="0" borderId="0" xfId="42" applyNumberFormat="1" applyFont="1" applyFill="1" applyBorder="1" applyAlignment="1">
      <alignment horizontal="center" vertical="center"/>
    </xf>
    <xf numFmtId="0" fontId="0" fillId="0" borderId="0" xfId="0" applyFill="1" applyBorder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_Feuil2" xfId="42" xr:uid="{66E5BE93-A6AA-4815-9C36-193663EC3EC5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ont>
        <color rgb="FF9C0006"/>
      </font>
      <fill>
        <patternFill>
          <bgColor rgb="FFFFC7CE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AV129" totalsRowCount="1">
  <autoFilter ref="A1:AV128" xr:uid="{00000000-0009-0000-0100-000001000000}"/>
  <tableColumns count="48">
    <tableColumn id="1" xr3:uid="{00000000-0010-0000-0000-000001000000}" name="id_pays"/>
    <tableColumn id="2" xr3:uid="{00000000-0010-0000-0000-000002000000}" name="libelle_pays" totalsRowLabel="Total"/>
    <tableColumn id="3" xr3:uid="{00000000-0010-0000-0000-000003000000}" name="nb_total_adoptions_1979_2023" totalsRowFunction="custom" dataDxfId="1">
      <calculatedColumnFormula>SUM(Tableau1[[#This Row],[nb_adoptions_1979]:[nb_adoptions_2023]])</calculatedColumnFormula>
      <totalsRowFormula>SUM(D129:AV129)</totalsRowFormula>
    </tableColumn>
    <tableColumn id="4" xr3:uid="{00000000-0010-0000-0000-000004000000}" name="nb_adoptions_1979" totalsRowFunction="custom">
      <totalsRowFormula>SUM(Tableau1[nb_adoptions_1979])</totalsRowFormula>
    </tableColumn>
    <tableColumn id="5" xr3:uid="{00000000-0010-0000-0000-000005000000}" name="nb_adoptions_1980" totalsRowFunction="custom">
      <totalsRowFormula>SUM(Tableau1[nb_adoptions_1980])</totalsRowFormula>
    </tableColumn>
    <tableColumn id="6" xr3:uid="{00000000-0010-0000-0000-000006000000}" name="nb_adoptions_1981" totalsRowFunction="custom">
      <totalsRowFormula>SUM(Tableau1[nb_adoptions_1981])</totalsRowFormula>
    </tableColumn>
    <tableColumn id="7" xr3:uid="{00000000-0010-0000-0000-000007000000}" name="nb_adoptions_1982" totalsRowFunction="custom">
      <totalsRowFormula>SUM(Tableau1[nb_adoptions_1982])</totalsRowFormula>
    </tableColumn>
    <tableColumn id="8" xr3:uid="{00000000-0010-0000-0000-000008000000}" name="nb_adoptions_1983" totalsRowFunction="custom">
      <totalsRowFormula>SUM(Tableau1[nb_adoptions_1983])</totalsRowFormula>
    </tableColumn>
    <tableColumn id="9" xr3:uid="{00000000-0010-0000-0000-000009000000}" name="nb_adoptions_1984" totalsRowFunction="custom">
      <totalsRowFormula>SUM(Tableau1[nb_adoptions_1984])</totalsRowFormula>
    </tableColumn>
    <tableColumn id="10" xr3:uid="{00000000-0010-0000-0000-00000A000000}" name="nb_adoptions_1985" totalsRowFunction="custom">
      <totalsRowFormula>SUM(Tableau1[nb_adoptions_1985])</totalsRowFormula>
    </tableColumn>
    <tableColumn id="11" xr3:uid="{00000000-0010-0000-0000-00000B000000}" name="nb_adoptions_1986" totalsRowFunction="custom">
      <totalsRowFormula>SUM(Tableau1[nb_adoptions_1986])</totalsRowFormula>
    </tableColumn>
    <tableColumn id="12" xr3:uid="{00000000-0010-0000-0000-00000C000000}" name="nb_adoptions_1987" totalsRowFunction="custom">
      <totalsRowFormula>SUM(Tableau1[nb_adoptions_1987])</totalsRowFormula>
    </tableColumn>
    <tableColumn id="13" xr3:uid="{00000000-0010-0000-0000-00000D000000}" name="nb_adoptions_1988" totalsRowFunction="custom">
      <totalsRowFormula>SUM(Tableau1[nb_adoptions_1988])</totalsRowFormula>
    </tableColumn>
    <tableColumn id="14" xr3:uid="{00000000-0010-0000-0000-00000E000000}" name="nb_adoptions_1989" totalsRowFunction="custom">
      <totalsRowFormula>SUM(Tableau1[nb_adoptions_1989])</totalsRowFormula>
    </tableColumn>
    <tableColumn id="15" xr3:uid="{00000000-0010-0000-0000-00000F000000}" name="nb_adoptions_1990" totalsRowFunction="custom">
      <totalsRowFormula>SUM(Tableau1[nb_adoptions_1990])</totalsRowFormula>
    </tableColumn>
    <tableColumn id="16" xr3:uid="{00000000-0010-0000-0000-000010000000}" name="nb_adoptions_1991" totalsRowFunction="custom">
      <totalsRowFormula>SUM(Tableau1[nb_adoptions_1991])</totalsRowFormula>
    </tableColumn>
    <tableColumn id="17" xr3:uid="{00000000-0010-0000-0000-000011000000}" name="nb_adoptions_1992" totalsRowFunction="custom">
      <totalsRowFormula>SUM(Tableau1[nb_adoptions_1992])</totalsRowFormula>
    </tableColumn>
    <tableColumn id="18" xr3:uid="{00000000-0010-0000-0000-000012000000}" name="nb_adoptions_1993" totalsRowFunction="custom">
      <totalsRowFormula>SUM(Tableau1[nb_adoptions_1993])</totalsRowFormula>
    </tableColumn>
    <tableColumn id="19" xr3:uid="{00000000-0010-0000-0000-000013000000}" name="nb_adoptions_1994" totalsRowFunction="custom">
      <totalsRowFormula>SUM(Tableau1[nb_adoptions_1994])</totalsRowFormula>
    </tableColumn>
    <tableColumn id="20" xr3:uid="{00000000-0010-0000-0000-000014000000}" name="nb_adoptions_1995" totalsRowFunction="custom">
      <totalsRowFormula>SUM(Tableau1[nb_adoptions_1995])</totalsRowFormula>
    </tableColumn>
    <tableColumn id="21" xr3:uid="{00000000-0010-0000-0000-000015000000}" name="nb_adoptions_1996" totalsRowFunction="custom">
      <totalsRowFormula>SUM(Tableau1[nb_adoptions_1996])</totalsRowFormula>
    </tableColumn>
    <tableColumn id="22" xr3:uid="{00000000-0010-0000-0000-000016000000}" name="nb_adoptions_1997" totalsRowFunction="custom">
      <totalsRowFormula>SUM(Tableau1[nb_adoptions_1997])</totalsRowFormula>
    </tableColumn>
    <tableColumn id="23" xr3:uid="{00000000-0010-0000-0000-000017000000}" name="nb_adoptions_1998" totalsRowFunction="custom">
      <totalsRowFormula>SUM(Tableau1[nb_adoptions_1998])</totalsRowFormula>
    </tableColumn>
    <tableColumn id="24" xr3:uid="{00000000-0010-0000-0000-000018000000}" name="nb_adoptions_1999" totalsRowFunction="custom">
      <totalsRowFormula>SUM(Tableau1[nb_adoptions_1999])</totalsRowFormula>
    </tableColumn>
    <tableColumn id="25" xr3:uid="{00000000-0010-0000-0000-000019000000}" name="nb_adoptions_2000" totalsRowFunction="custom">
      <totalsRowFormula>SUM(Tableau1[nb_adoptions_2000])</totalsRowFormula>
    </tableColumn>
    <tableColumn id="26" xr3:uid="{00000000-0010-0000-0000-00001A000000}" name="nb_adoptions_2001" totalsRowFunction="custom">
      <totalsRowFormula>SUM(Tableau1[nb_adoptions_2001])</totalsRowFormula>
    </tableColumn>
    <tableColumn id="27" xr3:uid="{00000000-0010-0000-0000-00001B000000}" name="nb_adoptions_2002" totalsRowFunction="custom">
      <totalsRowFormula>SUM(Tableau1[nb_adoptions_2002])</totalsRowFormula>
    </tableColumn>
    <tableColumn id="28" xr3:uid="{00000000-0010-0000-0000-00001C000000}" name="nb_adoptions_2003" totalsRowFunction="custom">
      <totalsRowFormula>SUM(Tableau1[nb_adoptions_2003])</totalsRowFormula>
    </tableColumn>
    <tableColumn id="29" xr3:uid="{00000000-0010-0000-0000-00001D000000}" name="nb_adoptions_2004" totalsRowFunction="custom">
      <totalsRowFormula>SUM(Tableau1[nb_adoptions_2004])</totalsRowFormula>
    </tableColumn>
    <tableColumn id="30" xr3:uid="{00000000-0010-0000-0000-00001E000000}" name="nb_adoptions_2005" totalsRowFunction="custom">
      <totalsRowFormula>SUM(Tableau1[nb_adoptions_2005])</totalsRowFormula>
    </tableColumn>
    <tableColumn id="31" xr3:uid="{00000000-0010-0000-0000-00001F000000}" name="nb_adoptions_2006" totalsRowFunction="custom">
      <totalsRowFormula>SUM(Tableau1[nb_adoptions_2006])</totalsRowFormula>
    </tableColumn>
    <tableColumn id="32" xr3:uid="{00000000-0010-0000-0000-000020000000}" name="nb_adoptions_2007" totalsRowFunction="custom">
      <totalsRowFormula>SUM(Tableau1[nb_adoptions_2007])</totalsRowFormula>
    </tableColumn>
    <tableColumn id="33" xr3:uid="{00000000-0010-0000-0000-000021000000}" name="nb_adoptions_2008" totalsRowFunction="custom">
      <totalsRowFormula>SUM(Tableau1[nb_adoptions_2008])</totalsRowFormula>
    </tableColumn>
    <tableColumn id="34" xr3:uid="{00000000-0010-0000-0000-000022000000}" name="nb_adoptions_2009" totalsRowFunction="custom">
      <totalsRowFormula>SUM(Tableau1[nb_adoptions_2009])</totalsRowFormula>
    </tableColumn>
    <tableColumn id="35" xr3:uid="{00000000-0010-0000-0000-000023000000}" name="nb_adoptions_2010" totalsRowFunction="custom">
      <totalsRowFormula>SUM(Tableau1[nb_adoptions_2010])</totalsRowFormula>
    </tableColumn>
    <tableColumn id="36" xr3:uid="{00000000-0010-0000-0000-000024000000}" name="nb_adoptions_2011" totalsRowFunction="custom">
      <totalsRowFormula>SUM(Tableau1[nb_adoptions_2011])</totalsRowFormula>
    </tableColumn>
    <tableColumn id="37" xr3:uid="{00000000-0010-0000-0000-000025000000}" name="nb_adoptions_2012" totalsRowFunction="custom">
      <totalsRowFormula>SUM(Tableau1[nb_adoptions_2012])</totalsRowFormula>
    </tableColumn>
    <tableColumn id="38" xr3:uid="{00000000-0010-0000-0000-000026000000}" name="nb_adoptions_2013" totalsRowFunction="custom">
      <totalsRowFormula>SUM(Tableau1[nb_adoptions_2013])</totalsRowFormula>
    </tableColumn>
    <tableColumn id="39" xr3:uid="{00000000-0010-0000-0000-000027000000}" name="nb_adoptions_2014" totalsRowFunction="custom">
      <totalsRowFormula>SUM(Tableau1[nb_adoptions_2014])</totalsRowFormula>
    </tableColumn>
    <tableColumn id="40" xr3:uid="{00000000-0010-0000-0000-000028000000}" name="nb_adoptions_2015" totalsRowFunction="custom">
      <totalsRowFormula>SUM(Tableau1[nb_adoptions_2015])</totalsRowFormula>
    </tableColumn>
    <tableColumn id="41" xr3:uid="{00000000-0010-0000-0000-000029000000}" name="nb_adoptions_2016" totalsRowFunction="custom">
      <totalsRowFormula>SUM(Tableau1[nb_adoptions_2016])</totalsRowFormula>
    </tableColumn>
    <tableColumn id="42" xr3:uid="{00000000-0010-0000-0000-00002A000000}" name="nb_adoptions_2017" totalsRowFunction="custom">
      <totalsRowFormula>SUM(Tableau1[nb_adoptions_2017])</totalsRowFormula>
    </tableColumn>
    <tableColumn id="43" xr3:uid="{00000000-0010-0000-0000-00002B000000}" name="nb_adoptions_2018" totalsRowFunction="custom">
      <totalsRowFormula>SUM(Tableau1[nb_adoptions_2018])</totalsRowFormula>
    </tableColumn>
    <tableColumn id="44" xr3:uid="{00000000-0010-0000-0000-00002C000000}" name="nb_adoptions_2019" totalsRowFunction="custom">
      <totalsRowFormula>SUM(Tableau1[nb_adoptions_2019])</totalsRowFormula>
    </tableColumn>
    <tableColumn id="45" xr3:uid="{00000000-0010-0000-0000-00002D000000}" name="nb_adoptions_2020" totalsRowFunction="custom">
      <totalsRowFormula>SUM(Tableau1[nb_adoptions_2020])</totalsRowFormula>
    </tableColumn>
    <tableColumn id="46" xr3:uid="{00000000-0010-0000-0000-00002E000000}" name="nb_adoptions_2021" totalsRowFunction="custom">
      <totalsRowFormula>SUM(Tableau1[nb_adoptions_2021])</totalsRowFormula>
    </tableColumn>
    <tableColumn id="47" xr3:uid="{00000000-0010-0000-0000-00002F000000}" name="nb_adoptions_2022" totalsRowFunction="custom">
      <totalsRowFormula>SUM(Tableau1[nb_adoptions_2022])</totalsRowFormula>
    </tableColumn>
    <tableColumn id="48" xr3:uid="{528310E3-B9EA-412D-BD6F-A40F4611B029}" name="nb_adoptions_2023" totalsRowFunction="custom">
      <totalsRowFormula>SUM(Tableau1[nb_adoptions_2023])</totalsRow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4"/>
  <sheetViews>
    <sheetView tabSelected="1" zoomScale="112" zoomScaleNormal="112" workbookViewId="0">
      <pane xSplit="2" topLeftCell="F1" activePane="topRight" state="frozen"/>
      <selection activeCell="A4" sqref="A4"/>
      <selection pane="topRight" activeCell="H8" sqref="H8"/>
    </sheetView>
  </sheetViews>
  <sheetFormatPr baseColWidth="10" defaultRowHeight="15" x14ac:dyDescent="0.25"/>
  <cols>
    <col min="2" max="2" width="22.140625" bestFit="1" customWidth="1"/>
    <col min="3" max="3" width="31" bestFit="1" customWidth="1"/>
    <col min="4" max="46" width="20.28515625" customWidth="1"/>
    <col min="47" max="48" width="20.5703125" bestFit="1" customWidth="1"/>
  </cols>
  <sheetData>
    <row r="1" spans="1:48" x14ac:dyDescent="0.25">
      <c r="A1" t="s">
        <v>0</v>
      </c>
      <c r="B1" t="s">
        <v>1</v>
      </c>
      <c r="C1" t="s">
        <v>163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160</v>
      </c>
      <c r="AV1" t="s">
        <v>162</v>
      </c>
    </row>
    <row r="2" spans="1:48" x14ac:dyDescent="0.25">
      <c r="A2">
        <v>710</v>
      </c>
      <c r="B2" t="s">
        <v>45</v>
      </c>
      <c r="C2">
        <f>SUM(Tableau1[[#This Row],[nb_adoptions_1979]:[nb_adoptions_2023]])</f>
        <v>37</v>
      </c>
      <c r="AE2">
        <v>1</v>
      </c>
      <c r="AK2">
        <v>9</v>
      </c>
      <c r="AL2">
        <v>4</v>
      </c>
      <c r="AM2">
        <v>7</v>
      </c>
      <c r="AN2">
        <v>5</v>
      </c>
      <c r="AO2">
        <v>3</v>
      </c>
      <c r="AP2">
        <v>1</v>
      </c>
      <c r="AQ2">
        <v>4</v>
      </c>
      <c r="AT2">
        <v>2</v>
      </c>
      <c r="AU2">
        <v>1</v>
      </c>
    </row>
    <row r="3" spans="1:48" x14ac:dyDescent="0.25">
      <c r="A3">
        <v>8</v>
      </c>
      <c r="B3" t="s">
        <v>46</v>
      </c>
      <c r="C3">
        <f>SUM(Tableau1[[#This Row],[nb_adoptions_1979]:[nb_adoptions_2023]])</f>
        <v>102</v>
      </c>
      <c r="P3">
        <v>2</v>
      </c>
      <c r="U3">
        <v>8</v>
      </c>
      <c r="V3">
        <v>4</v>
      </c>
      <c r="W3">
        <v>7</v>
      </c>
      <c r="X3">
        <v>13</v>
      </c>
      <c r="Y3">
        <v>10</v>
      </c>
      <c r="Z3">
        <v>5</v>
      </c>
      <c r="AA3">
        <v>4</v>
      </c>
      <c r="AB3">
        <v>3</v>
      </c>
      <c r="AC3">
        <v>2</v>
      </c>
      <c r="AD3">
        <v>3</v>
      </c>
      <c r="AE3">
        <v>5</v>
      </c>
      <c r="AF3">
        <v>4</v>
      </c>
      <c r="AG3">
        <v>2</v>
      </c>
      <c r="AH3">
        <v>3</v>
      </c>
      <c r="AI3">
        <v>1</v>
      </c>
      <c r="AJ3">
        <v>2</v>
      </c>
      <c r="AK3">
        <v>4</v>
      </c>
      <c r="AL3">
        <v>3</v>
      </c>
      <c r="AM3">
        <v>2</v>
      </c>
      <c r="AN3">
        <v>7</v>
      </c>
      <c r="AO3">
        <v>1</v>
      </c>
      <c r="AP3">
        <v>1</v>
      </c>
      <c r="AR3">
        <v>1</v>
      </c>
      <c r="AS3">
        <v>2</v>
      </c>
      <c r="AU3">
        <v>1</v>
      </c>
      <c r="AV3">
        <v>2</v>
      </c>
    </row>
    <row r="4" spans="1:48" x14ac:dyDescent="0.25">
      <c r="A4">
        <v>24</v>
      </c>
      <c r="B4" t="s">
        <v>47</v>
      </c>
      <c r="C4">
        <f>SUM(Tableau1[[#This Row],[nb_adoptions_1979]:[nb_adoptions_2023]])</f>
        <v>9</v>
      </c>
      <c r="R4">
        <v>1</v>
      </c>
      <c r="U4">
        <v>4</v>
      </c>
      <c r="V4">
        <v>1</v>
      </c>
      <c r="AF4">
        <v>3</v>
      </c>
    </row>
    <row r="5" spans="1:48" x14ac:dyDescent="0.25">
      <c r="A5">
        <v>32</v>
      </c>
      <c r="B5" t="s">
        <v>48</v>
      </c>
      <c r="C5">
        <f>SUM(Tableau1[[#This Row],[nb_adoptions_1979]:[nb_adoptions_2023]])</f>
        <v>4</v>
      </c>
      <c r="S5">
        <v>3</v>
      </c>
      <c r="AC5">
        <v>1</v>
      </c>
    </row>
    <row r="6" spans="1:48" x14ac:dyDescent="0.25">
      <c r="A6">
        <v>51</v>
      </c>
      <c r="B6" t="s">
        <v>49</v>
      </c>
      <c r="C6">
        <f>SUM(Tableau1[[#This Row],[nb_adoptions_1979]:[nb_adoptions_2023]])</f>
        <v>284</v>
      </c>
      <c r="S6">
        <v>2</v>
      </c>
      <c r="T6">
        <v>2</v>
      </c>
      <c r="U6">
        <v>1</v>
      </c>
      <c r="V6">
        <v>5</v>
      </c>
      <c r="W6">
        <v>5</v>
      </c>
      <c r="X6">
        <v>9</v>
      </c>
      <c r="Y6">
        <v>9</v>
      </c>
      <c r="Z6">
        <v>12</v>
      </c>
      <c r="AA6">
        <v>9</v>
      </c>
      <c r="AB6">
        <v>16</v>
      </c>
      <c r="AC6">
        <v>16</v>
      </c>
      <c r="AD6">
        <v>19</v>
      </c>
      <c r="AE6">
        <v>17</v>
      </c>
      <c r="AF6">
        <v>19</v>
      </c>
      <c r="AG6">
        <v>32</v>
      </c>
      <c r="AH6">
        <v>15</v>
      </c>
      <c r="AI6">
        <v>15</v>
      </c>
      <c r="AJ6">
        <v>18</v>
      </c>
      <c r="AK6">
        <v>14</v>
      </c>
      <c r="AL6">
        <v>15</v>
      </c>
      <c r="AM6">
        <v>7</v>
      </c>
      <c r="AN6">
        <v>15</v>
      </c>
      <c r="AO6">
        <v>7</v>
      </c>
      <c r="AP6">
        <v>3</v>
      </c>
      <c r="AQ6">
        <v>2</v>
      </c>
    </row>
    <row r="7" spans="1:48" x14ac:dyDescent="0.25">
      <c r="A7">
        <v>31</v>
      </c>
      <c r="B7" t="s">
        <v>50</v>
      </c>
      <c r="C7">
        <f>SUM(Tableau1[[#This Row],[nb_adoptions_1979]:[nb_adoptions_2023]])</f>
        <v>5</v>
      </c>
      <c r="Y7">
        <v>1</v>
      </c>
      <c r="AA7">
        <v>1</v>
      </c>
      <c r="AH7">
        <v>1</v>
      </c>
      <c r="AJ7">
        <v>1</v>
      </c>
      <c r="AL7">
        <v>1</v>
      </c>
    </row>
    <row r="8" spans="1:48" x14ac:dyDescent="0.25">
      <c r="A8">
        <v>50</v>
      </c>
      <c r="B8" t="s">
        <v>51</v>
      </c>
      <c r="C8">
        <f>SUM(Tableau1[[#This Row],[nb_adoptions_1979]:[nb_adoptions_2023]])</f>
        <v>1</v>
      </c>
      <c r="AI8">
        <v>1</v>
      </c>
    </row>
    <row r="9" spans="1:48" x14ac:dyDescent="0.25">
      <c r="A9">
        <v>112</v>
      </c>
      <c r="B9" t="s">
        <v>52</v>
      </c>
      <c r="C9">
        <f>SUM(Tableau1[[#This Row],[nb_adoptions_1979]:[nb_adoptions_2023]])</f>
        <v>34</v>
      </c>
      <c r="Q9">
        <v>3</v>
      </c>
      <c r="S9">
        <v>2</v>
      </c>
      <c r="T9">
        <v>1</v>
      </c>
      <c r="U9">
        <v>1</v>
      </c>
      <c r="W9">
        <v>2</v>
      </c>
      <c r="X9">
        <v>4</v>
      </c>
      <c r="Y9">
        <v>3</v>
      </c>
      <c r="Z9">
        <v>4</v>
      </c>
      <c r="AA9">
        <v>8</v>
      </c>
      <c r="AB9">
        <v>4</v>
      </c>
      <c r="AC9">
        <v>2</v>
      </c>
    </row>
    <row r="10" spans="1:48" x14ac:dyDescent="0.25">
      <c r="A10">
        <v>204</v>
      </c>
      <c r="B10" t="s">
        <v>53</v>
      </c>
      <c r="C10">
        <f>SUM(Tableau1[[#This Row],[nb_adoptions_1979]:[nb_adoptions_2023]])</f>
        <v>258</v>
      </c>
      <c r="Q10">
        <v>2</v>
      </c>
      <c r="R10">
        <v>16</v>
      </c>
      <c r="S10">
        <v>12</v>
      </c>
      <c r="T10">
        <v>6</v>
      </c>
      <c r="U10">
        <v>5</v>
      </c>
      <c r="V10">
        <v>7</v>
      </c>
      <c r="W10">
        <v>1</v>
      </c>
      <c r="X10">
        <v>12</v>
      </c>
      <c r="Y10">
        <v>8</v>
      </c>
      <c r="Z10">
        <v>20</v>
      </c>
      <c r="AA10">
        <v>16</v>
      </c>
      <c r="AB10">
        <v>14</v>
      </c>
      <c r="AC10">
        <v>5</v>
      </c>
      <c r="AD10">
        <v>16</v>
      </c>
      <c r="AE10">
        <v>6</v>
      </c>
      <c r="AF10">
        <v>7</v>
      </c>
      <c r="AG10">
        <v>13</v>
      </c>
      <c r="AH10">
        <v>14</v>
      </c>
      <c r="AI10">
        <v>15</v>
      </c>
      <c r="AJ10">
        <v>4</v>
      </c>
      <c r="AK10">
        <v>7</v>
      </c>
      <c r="AL10">
        <v>8</v>
      </c>
      <c r="AM10">
        <v>21</v>
      </c>
      <c r="AN10">
        <v>7</v>
      </c>
      <c r="AO10">
        <v>2</v>
      </c>
      <c r="AP10">
        <v>3</v>
      </c>
      <c r="AQ10">
        <v>2</v>
      </c>
      <c r="AR10">
        <v>7</v>
      </c>
      <c r="AS10">
        <v>1</v>
      </c>
      <c r="AT10">
        <v>1</v>
      </c>
    </row>
    <row r="11" spans="1:48" x14ac:dyDescent="0.25">
      <c r="A11">
        <v>64</v>
      </c>
      <c r="B11" t="s">
        <v>54</v>
      </c>
      <c r="C11">
        <f>SUM(Tableau1[[#This Row],[nb_adoptions_1979]:[nb_adoptions_2023]])</f>
        <v>5</v>
      </c>
      <c r="AC11">
        <v>2</v>
      </c>
      <c r="AF11">
        <v>1</v>
      </c>
      <c r="AG11">
        <v>1</v>
      </c>
      <c r="AI11">
        <v>1</v>
      </c>
    </row>
    <row r="12" spans="1:48" x14ac:dyDescent="0.25">
      <c r="A12">
        <v>104</v>
      </c>
      <c r="B12" t="s">
        <v>55</v>
      </c>
      <c r="C12">
        <f>SUM(Tableau1[[#This Row],[nb_adoptions_1979]:[nb_adoptions_2023]])</f>
        <v>1</v>
      </c>
      <c r="W12">
        <v>1</v>
      </c>
    </row>
    <row r="13" spans="1:48" x14ac:dyDescent="0.25">
      <c r="A13">
        <v>68</v>
      </c>
      <c r="B13" t="s">
        <v>56</v>
      </c>
      <c r="C13">
        <f>SUM(Tableau1[[#This Row],[nb_adoptions_1979]:[nb_adoptions_2023]])</f>
        <v>308</v>
      </c>
      <c r="G13">
        <v>10</v>
      </c>
      <c r="H13">
        <v>8</v>
      </c>
      <c r="I13">
        <v>10</v>
      </c>
      <c r="J13">
        <v>2</v>
      </c>
      <c r="K13">
        <v>4</v>
      </c>
      <c r="L13">
        <v>0</v>
      </c>
      <c r="M13">
        <v>1</v>
      </c>
      <c r="N13">
        <v>7</v>
      </c>
      <c r="O13">
        <v>6</v>
      </c>
      <c r="P13">
        <v>2</v>
      </c>
      <c r="Q13">
        <v>10</v>
      </c>
      <c r="R13">
        <v>5</v>
      </c>
      <c r="S13">
        <v>1</v>
      </c>
      <c r="T13">
        <v>2</v>
      </c>
      <c r="U13">
        <v>3</v>
      </c>
      <c r="V13">
        <v>14</v>
      </c>
      <c r="W13">
        <v>12</v>
      </c>
      <c r="X13">
        <v>19</v>
      </c>
      <c r="Y13">
        <v>15</v>
      </c>
      <c r="Z13">
        <v>16</v>
      </c>
      <c r="AA13">
        <v>10</v>
      </c>
      <c r="AB13">
        <v>33</v>
      </c>
      <c r="AC13">
        <v>32</v>
      </c>
      <c r="AD13">
        <v>26</v>
      </c>
      <c r="AE13">
        <v>13</v>
      </c>
      <c r="AF13">
        <v>12</v>
      </c>
      <c r="AG13">
        <v>10</v>
      </c>
      <c r="AH13">
        <v>11</v>
      </c>
      <c r="AI13">
        <v>6</v>
      </c>
      <c r="AJ13">
        <v>7</v>
      </c>
      <c r="AK13">
        <v>1</v>
      </c>
    </row>
    <row r="14" spans="1:48" x14ac:dyDescent="0.25">
      <c r="A14">
        <v>70</v>
      </c>
      <c r="B14" t="s">
        <v>57</v>
      </c>
      <c r="C14">
        <f>SUM(Tableau1[[#This Row],[nb_adoptions_1979]:[nb_adoptions_2023]])</f>
        <v>8</v>
      </c>
      <c r="W14">
        <v>1</v>
      </c>
      <c r="X14">
        <v>1</v>
      </c>
      <c r="AA14">
        <v>2</v>
      </c>
      <c r="AE14">
        <v>1</v>
      </c>
      <c r="AG14">
        <v>1</v>
      </c>
      <c r="AJ14">
        <v>2</v>
      </c>
    </row>
    <row r="15" spans="1:48" x14ac:dyDescent="0.25">
      <c r="A15">
        <v>76</v>
      </c>
      <c r="B15" t="s">
        <v>58</v>
      </c>
      <c r="C15">
        <f>SUM(Tableau1[[#This Row],[nb_adoptions_1979]:[nb_adoptions_2023]])</f>
        <v>6358</v>
      </c>
      <c r="F15">
        <v>10</v>
      </c>
      <c r="G15">
        <v>23</v>
      </c>
      <c r="H15">
        <v>50</v>
      </c>
      <c r="I15">
        <v>129</v>
      </c>
      <c r="J15">
        <v>225</v>
      </c>
      <c r="K15">
        <v>289</v>
      </c>
      <c r="L15">
        <v>312</v>
      </c>
      <c r="M15">
        <v>539</v>
      </c>
      <c r="N15">
        <v>488</v>
      </c>
      <c r="O15">
        <v>683</v>
      </c>
      <c r="P15">
        <v>504</v>
      </c>
      <c r="Q15">
        <v>449</v>
      </c>
      <c r="R15">
        <v>476</v>
      </c>
      <c r="S15">
        <v>292</v>
      </c>
      <c r="T15">
        <v>208</v>
      </c>
      <c r="U15">
        <v>234</v>
      </c>
      <c r="V15">
        <v>167</v>
      </c>
      <c r="W15">
        <v>143</v>
      </c>
      <c r="X15">
        <v>143</v>
      </c>
      <c r="Y15">
        <v>98</v>
      </c>
      <c r="Z15">
        <v>82</v>
      </c>
      <c r="AA15">
        <v>91</v>
      </c>
      <c r="AB15">
        <v>103</v>
      </c>
      <c r="AC15">
        <v>92</v>
      </c>
      <c r="AD15">
        <v>98</v>
      </c>
      <c r="AE15">
        <v>95</v>
      </c>
      <c r="AF15">
        <v>66</v>
      </c>
      <c r="AG15">
        <v>39</v>
      </c>
      <c r="AH15">
        <v>63</v>
      </c>
      <c r="AI15">
        <v>13</v>
      </c>
      <c r="AJ15">
        <v>23</v>
      </c>
      <c r="AK15">
        <v>13</v>
      </c>
      <c r="AL15">
        <v>15</v>
      </c>
      <c r="AM15">
        <v>15</v>
      </c>
      <c r="AN15">
        <v>20</v>
      </c>
      <c r="AO15">
        <v>9</v>
      </c>
      <c r="AP15">
        <v>17</v>
      </c>
      <c r="AQ15">
        <v>17</v>
      </c>
      <c r="AR15">
        <v>7</v>
      </c>
      <c r="AS15">
        <v>8</v>
      </c>
      <c r="AT15">
        <v>3</v>
      </c>
      <c r="AU15">
        <v>2</v>
      </c>
      <c r="AV15">
        <v>5</v>
      </c>
    </row>
    <row r="16" spans="1:48" x14ac:dyDescent="0.25">
      <c r="A16">
        <v>100</v>
      </c>
      <c r="B16" t="s">
        <v>59</v>
      </c>
      <c r="C16">
        <f>SUM(Tableau1[[#This Row],[nb_adoptions_1979]:[nb_adoptions_2023]])</f>
        <v>2028</v>
      </c>
      <c r="P16">
        <v>6</v>
      </c>
      <c r="Q16">
        <v>15</v>
      </c>
      <c r="R16">
        <v>39</v>
      </c>
      <c r="S16">
        <v>53</v>
      </c>
      <c r="T16">
        <v>97</v>
      </c>
      <c r="U16">
        <v>110</v>
      </c>
      <c r="V16">
        <v>121</v>
      </c>
      <c r="W16">
        <v>140</v>
      </c>
      <c r="X16">
        <v>188</v>
      </c>
      <c r="Y16">
        <v>173</v>
      </c>
      <c r="Z16">
        <v>190</v>
      </c>
      <c r="AA16">
        <v>228</v>
      </c>
      <c r="AB16">
        <v>230</v>
      </c>
      <c r="AC16">
        <v>48</v>
      </c>
      <c r="AD16">
        <v>15</v>
      </c>
      <c r="AE16">
        <v>9</v>
      </c>
      <c r="AF16">
        <v>10</v>
      </c>
      <c r="AG16">
        <v>21</v>
      </c>
      <c r="AH16">
        <v>9</v>
      </c>
      <c r="AI16">
        <v>8</v>
      </c>
      <c r="AJ16">
        <v>33</v>
      </c>
      <c r="AK16">
        <v>34</v>
      </c>
      <c r="AL16">
        <v>49</v>
      </c>
      <c r="AM16">
        <v>46</v>
      </c>
      <c r="AN16">
        <v>19</v>
      </c>
      <c r="AO16">
        <v>38</v>
      </c>
      <c r="AP16">
        <v>24</v>
      </c>
      <c r="AQ16">
        <v>29</v>
      </c>
      <c r="AR16">
        <v>18</v>
      </c>
      <c r="AS16">
        <v>13</v>
      </c>
      <c r="AT16">
        <v>8</v>
      </c>
      <c r="AU16">
        <v>3</v>
      </c>
      <c r="AV16">
        <v>4</v>
      </c>
    </row>
    <row r="17" spans="1:48" x14ac:dyDescent="0.25">
      <c r="A17">
        <v>854</v>
      </c>
      <c r="B17" t="s">
        <v>164</v>
      </c>
      <c r="C17">
        <f>SUM(Tableau1[[#This Row],[nb_adoptions_1979]:[nb_adoptions_2023]])</f>
        <v>1039</v>
      </c>
      <c r="O17">
        <v>6</v>
      </c>
      <c r="P17">
        <v>10</v>
      </c>
      <c r="Q17">
        <v>12</v>
      </c>
      <c r="R17">
        <v>4</v>
      </c>
      <c r="S17">
        <v>23</v>
      </c>
      <c r="T17">
        <v>37</v>
      </c>
      <c r="U17">
        <v>39</v>
      </c>
      <c r="V17">
        <v>22</v>
      </c>
      <c r="W17">
        <v>30</v>
      </c>
      <c r="X17">
        <v>34</v>
      </c>
      <c r="Y17">
        <v>64</v>
      </c>
      <c r="Z17">
        <v>64</v>
      </c>
      <c r="AA17">
        <v>55</v>
      </c>
      <c r="AB17">
        <v>60</v>
      </c>
      <c r="AC17">
        <v>85</v>
      </c>
      <c r="AD17">
        <v>62</v>
      </c>
      <c r="AE17">
        <v>89</v>
      </c>
      <c r="AF17">
        <v>66</v>
      </c>
      <c r="AG17">
        <v>47</v>
      </c>
      <c r="AH17">
        <v>25</v>
      </c>
      <c r="AI17">
        <v>35</v>
      </c>
      <c r="AJ17">
        <v>20</v>
      </c>
      <c r="AK17">
        <v>20</v>
      </c>
      <c r="AL17">
        <v>14</v>
      </c>
      <c r="AM17">
        <v>21</v>
      </c>
      <c r="AN17">
        <v>16</v>
      </c>
      <c r="AO17">
        <v>16</v>
      </c>
      <c r="AP17">
        <v>7</v>
      </c>
      <c r="AQ17">
        <v>19</v>
      </c>
      <c r="AR17">
        <v>11</v>
      </c>
      <c r="AS17">
        <v>3</v>
      </c>
      <c r="AT17">
        <v>7</v>
      </c>
      <c r="AU17">
        <v>7</v>
      </c>
      <c r="AV17">
        <v>9</v>
      </c>
    </row>
    <row r="18" spans="1:48" x14ac:dyDescent="0.25">
      <c r="A18">
        <v>108</v>
      </c>
      <c r="B18" t="s">
        <v>60</v>
      </c>
      <c r="C18">
        <f>SUM(Tableau1[[#This Row],[nb_adoptions_1979]:[nb_adoptions_2023]])</f>
        <v>62</v>
      </c>
      <c r="R18">
        <v>3</v>
      </c>
      <c r="T18">
        <v>3</v>
      </c>
      <c r="U18">
        <v>15</v>
      </c>
      <c r="V18">
        <v>1</v>
      </c>
      <c r="X18">
        <v>2</v>
      </c>
      <c r="AA18">
        <v>1</v>
      </c>
      <c r="AB18">
        <v>1</v>
      </c>
      <c r="AD18">
        <v>3</v>
      </c>
      <c r="AE18">
        <v>3</v>
      </c>
      <c r="AF18">
        <v>3</v>
      </c>
      <c r="AG18">
        <v>11</v>
      </c>
      <c r="AH18">
        <v>1</v>
      </c>
      <c r="AK18">
        <v>3</v>
      </c>
      <c r="AL18">
        <v>1</v>
      </c>
      <c r="AM18">
        <v>1</v>
      </c>
      <c r="AN18">
        <v>1</v>
      </c>
      <c r="AP18">
        <v>2</v>
      </c>
      <c r="AQ18">
        <v>3</v>
      </c>
      <c r="AR18">
        <v>1</v>
      </c>
      <c r="AS18">
        <v>3</v>
      </c>
    </row>
    <row r="19" spans="1:48" x14ac:dyDescent="0.25">
      <c r="A19">
        <v>116</v>
      </c>
      <c r="B19" t="s">
        <v>61</v>
      </c>
      <c r="C19">
        <f>SUM(Tableau1[[#This Row],[nb_adoptions_1979]:[nb_adoptions_2023]])</f>
        <v>995</v>
      </c>
      <c r="P19">
        <v>3</v>
      </c>
      <c r="Q19">
        <v>5</v>
      </c>
      <c r="R19">
        <v>5</v>
      </c>
      <c r="S19">
        <v>20</v>
      </c>
      <c r="T19">
        <v>34</v>
      </c>
      <c r="U19">
        <v>41</v>
      </c>
      <c r="V19">
        <v>53</v>
      </c>
      <c r="W19">
        <v>62</v>
      </c>
      <c r="X19">
        <v>129</v>
      </c>
      <c r="Y19">
        <v>228</v>
      </c>
      <c r="Z19">
        <v>31</v>
      </c>
      <c r="AA19">
        <v>199</v>
      </c>
      <c r="AB19">
        <v>60</v>
      </c>
      <c r="AC19">
        <v>6</v>
      </c>
      <c r="AD19">
        <v>9</v>
      </c>
      <c r="AE19">
        <v>28</v>
      </c>
      <c r="AF19">
        <v>26</v>
      </c>
      <c r="AG19">
        <v>20</v>
      </c>
      <c r="AH19">
        <v>19</v>
      </c>
      <c r="AI19">
        <v>2</v>
      </c>
      <c r="AJ19">
        <v>7</v>
      </c>
      <c r="AK19">
        <v>3</v>
      </c>
      <c r="AM19">
        <v>4</v>
      </c>
      <c r="AT19">
        <v>1</v>
      </c>
    </row>
    <row r="20" spans="1:48" x14ac:dyDescent="0.25">
      <c r="A20">
        <v>120</v>
      </c>
      <c r="B20" t="s">
        <v>62</v>
      </c>
      <c r="C20">
        <f>SUM(Tableau1[[#This Row],[nb_adoptions_1979]:[nb_adoptions_2023]])</f>
        <v>633</v>
      </c>
      <c r="Q20">
        <v>2</v>
      </c>
      <c r="R20">
        <v>3</v>
      </c>
      <c r="S20">
        <v>4</v>
      </c>
      <c r="T20">
        <v>6</v>
      </c>
      <c r="U20">
        <v>9</v>
      </c>
      <c r="V20">
        <v>15</v>
      </c>
      <c r="W20">
        <v>9</v>
      </c>
      <c r="X20">
        <v>15</v>
      </c>
      <c r="Y20">
        <v>15</v>
      </c>
      <c r="Z20">
        <v>15</v>
      </c>
      <c r="AA20">
        <v>9</v>
      </c>
      <c r="AB20">
        <v>21</v>
      </c>
      <c r="AC20">
        <v>44</v>
      </c>
      <c r="AD20">
        <v>36</v>
      </c>
      <c r="AE20">
        <v>29</v>
      </c>
      <c r="AF20">
        <v>26</v>
      </c>
      <c r="AG20">
        <v>28</v>
      </c>
      <c r="AH20">
        <v>79</v>
      </c>
      <c r="AI20">
        <v>56</v>
      </c>
      <c r="AJ20">
        <v>31</v>
      </c>
      <c r="AK20">
        <v>30</v>
      </c>
      <c r="AL20">
        <v>22</v>
      </c>
      <c r="AM20">
        <v>32</v>
      </c>
      <c r="AN20">
        <v>21</v>
      </c>
      <c r="AO20">
        <v>19</v>
      </c>
      <c r="AP20">
        <v>12</v>
      </c>
      <c r="AQ20">
        <v>11</v>
      </c>
      <c r="AR20">
        <v>9</v>
      </c>
      <c r="AS20">
        <v>3</v>
      </c>
      <c r="AT20">
        <v>6</v>
      </c>
      <c r="AU20">
        <v>12</v>
      </c>
      <c r="AV20">
        <v>4</v>
      </c>
    </row>
    <row r="21" spans="1:48" x14ac:dyDescent="0.25">
      <c r="A21">
        <v>124</v>
      </c>
      <c r="B21" t="s">
        <v>63</v>
      </c>
      <c r="C21">
        <f>SUM(Tableau1[[#This Row],[nb_adoptions_1979]:[nb_adoptions_2023]])</f>
        <v>4</v>
      </c>
      <c r="R21">
        <v>2</v>
      </c>
      <c r="V21">
        <v>2</v>
      </c>
    </row>
    <row r="22" spans="1:48" x14ac:dyDescent="0.25">
      <c r="A22">
        <v>132</v>
      </c>
      <c r="B22" t="s">
        <v>64</v>
      </c>
      <c r="C22">
        <f>SUM(Tableau1[[#This Row],[nb_adoptions_1979]:[nb_adoptions_2023]])</f>
        <v>188</v>
      </c>
      <c r="O22">
        <v>8</v>
      </c>
      <c r="Q22">
        <v>2</v>
      </c>
      <c r="R22">
        <v>10</v>
      </c>
      <c r="S22">
        <v>5</v>
      </c>
      <c r="T22">
        <v>8</v>
      </c>
      <c r="U22">
        <v>15</v>
      </c>
      <c r="V22">
        <v>15</v>
      </c>
      <c r="W22">
        <v>14</v>
      </c>
      <c r="X22">
        <v>25</v>
      </c>
      <c r="Y22">
        <v>10</v>
      </c>
      <c r="Z22">
        <v>5</v>
      </c>
      <c r="AA22">
        <v>5</v>
      </c>
      <c r="AB22">
        <v>2</v>
      </c>
      <c r="AC22">
        <v>1</v>
      </c>
      <c r="AD22">
        <v>7</v>
      </c>
      <c r="AE22">
        <v>1</v>
      </c>
      <c r="AF22">
        <v>5</v>
      </c>
      <c r="AG22">
        <v>4</v>
      </c>
      <c r="AH22">
        <v>8</v>
      </c>
      <c r="AI22">
        <v>6</v>
      </c>
      <c r="AJ22">
        <v>1</v>
      </c>
      <c r="AK22">
        <v>12</v>
      </c>
      <c r="AL22">
        <v>8</v>
      </c>
      <c r="AM22">
        <v>7</v>
      </c>
      <c r="AR22">
        <v>4</v>
      </c>
    </row>
    <row r="23" spans="1:48" x14ac:dyDescent="0.25">
      <c r="A23">
        <v>152</v>
      </c>
      <c r="B23" t="s">
        <v>65</v>
      </c>
      <c r="C23">
        <f>SUM(Tableau1[[#This Row],[nb_adoptions_1979]:[nb_adoptions_2023]])</f>
        <v>1726</v>
      </c>
      <c r="F23">
        <v>19</v>
      </c>
      <c r="G23">
        <v>48</v>
      </c>
      <c r="H23">
        <v>103</v>
      </c>
      <c r="I23">
        <v>90</v>
      </c>
      <c r="J23">
        <v>101</v>
      </c>
      <c r="K23">
        <v>108</v>
      </c>
      <c r="L23">
        <v>138</v>
      </c>
      <c r="M23">
        <v>164</v>
      </c>
      <c r="N23">
        <v>193</v>
      </c>
      <c r="O23">
        <v>151</v>
      </c>
      <c r="P23">
        <v>118</v>
      </c>
      <c r="Q23">
        <v>73</v>
      </c>
      <c r="R23">
        <v>31</v>
      </c>
      <c r="S23">
        <v>27</v>
      </c>
      <c r="T23">
        <v>31</v>
      </c>
      <c r="U23">
        <v>25</v>
      </c>
      <c r="V23">
        <v>38</v>
      </c>
      <c r="W23">
        <v>25</v>
      </c>
      <c r="X23">
        <v>30</v>
      </c>
      <c r="Y23">
        <v>12</v>
      </c>
      <c r="Z23">
        <v>15</v>
      </c>
      <c r="AA23">
        <v>7</v>
      </c>
      <c r="AB23">
        <v>14</v>
      </c>
      <c r="AC23">
        <v>15</v>
      </c>
      <c r="AD23">
        <v>12</v>
      </c>
      <c r="AE23">
        <v>11</v>
      </c>
      <c r="AF23">
        <v>7</v>
      </c>
      <c r="AG23">
        <v>8</v>
      </c>
      <c r="AH23">
        <v>10</v>
      </c>
      <c r="AI23">
        <v>4</v>
      </c>
      <c r="AJ23">
        <v>7</v>
      </c>
      <c r="AK23">
        <v>22</v>
      </c>
      <c r="AL23">
        <v>4</v>
      </c>
      <c r="AM23">
        <v>12</v>
      </c>
      <c r="AN23">
        <v>8</v>
      </c>
      <c r="AO23">
        <v>18</v>
      </c>
      <c r="AP23">
        <v>11</v>
      </c>
      <c r="AQ23">
        <v>9</v>
      </c>
      <c r="AR23">
        <v>3</v>
      </c>
      <c r="AT23">
        <v>2</v>
      </c>
      <c r="AU23">
        <v>2</v>
      </c>
    </row>
    <row r="24" spans="1:48" x14ac:dyDescent="0.25">
      <c r="A24">
        <v>156</v>
      </c>
      <c r="B24" t="s">
        <v>66</v>
      </c>
      <c r="C24">
        <f>SUM(Tableau1[[#This Row],[nb_adoptions_1979]:[nb_adoptions_2023]])</f>
        <v>3171</v>
      </c>
      <c r="P24">
        <v>3</v>
      </c>
      <c r="Q24">
        <v>2</v>
      </c>
      <c r="T24">
        <v>3</v>
      </c>
      <c r="V24">
        <v>2</v>
      </c>
      <c r="W24">
        <v>23</v>
      </c>
      <c r="X24">
        <v>57</v>
      </c>
      <c r="Y24">
        <v>105</v>
      </c>
      <c r="Z24">
        <v>130</v>
      </c>
      <c r="AA24">
        <v>210</v>
      </c>
      <c r="AB24">
        <v>360</v>
      </c>
      <c r="AC24">
        <v>491</v>
      </c>
      <c r="AD24">
        <v>458</v>
      </c>
      <c r="AE24">
        <v>314</v>
      </c>
      <c r="AF24">
        <v>176</v>
      </c>
      <c r="AG24">
        <v>144</v>
      </c>
      <c r="AH24">
        <v>102</v>
      </c>
      <c r="AI24">
        <v>100</v>
      </c>
      <c r="AJ24">
        <v>97</v>
      </c>
      <c r="AK24">
        <v>63</v>
      </c>
      <c r="AL24">
        <v>99</v>
      </c>
      <c r="AM24">
        <v>71</v>
      </c>
      <c r="AN24">
        <v>48</v>
      </c>
      <c r="AO24">
        <v>28</v>
      </c>
      <c r="AP24">
        <v>34</v>
      </c>
      <c r="AQ24">
        <v>29</v>
      </c>
      <c r="AR24">
        <v>18</v>
      </c>
      <c r="AS24">
        <v>2</v>
      </c>
      <c r="AV24">
        <v>2</v>
      </c>
    </row>
    <row r="25" spans="1:48" x14ac:dyDescent="0.25">
      <c r="A25">
        <v>170</v>
      </c>
      <c r="B25" t="s">
        <v>67</v>
      </c>
      <c r="C25">
        <f>SUM(Tableau1[[#This Row],[nb_adoptions_1979]:[nb_adoptions_2023]])</f>
        <v>9658</v>
      </c>
      <c r="D25">
        <v>118</v>
      </c>
      <c r="E25">
        <v>151</v>
      </c>
      <c r="F25">
        <v>171</v>
      </c>
      <c r="G25">
        <v>175</v>
      </c>
      <c r="H25">
        <v>166</v>
      </c>
      <c r="I25">
        <v>231</v>
      </c>
      <c r="J25">
        <v>173</v>
      </c>
      <c r="K25">
        <v>137</v>
      </c>
      <c r="L25">
        <v>107</v>
      </c>
      <c r="M25">
        <v>280</v>
      </c>
      <c r="N25">
        <v>339</v>
      </c>
      <c r="O25">
        <v>332</v>
      </c>
      <c r="P25">
        <v>288</v>
      </c>
      <c r="Q25">
        <v>386</v>
      </c>
      <c r="R25">
        <v>334</v>
      </c>
      <c r="S25">
        <v>328</v>
      </c>
      <c r="T25">
        <v>321</v>
      </c>
      <c r="U25">
        <v>303</v>
      </c>
      <c r="V25">
        <v>234</v>
      </c>
      <c r="W25">
        <v>294</v>
      </c>
      <c r="X25">
        <v>303</v>
      </c>
      <c r="Y25">
        <v>270</v>
      </c>
      <c r="Z25">
        <v>392</v>
      </c>
      <c r="AA25">
        <v>358</v>
      </c>
      <c r="AB25">
        <v>276</v>
      </c>
      <c r="AC25">
        <v>314</v>
      </c>
      <c r="AD25">
        <v>293</v>
      </c>
      <c r="AE25">
        <v>321</v>
      </c>
      <c r="AF25">
        <v>375</v>
      </c>
      <c r="AG25">
        <v>305</v>
      </c>
      <c r="AH25">
        <v>241</v>
      </c>
      <c r="AI25">
        <v>369</v>
      </c>
      <c r="AJ25">
        <v>286</v>
      </c>
      <c r="AK25">
        <v>159</v>
      </c>
      <c r="AL25">
        <v>84</v>
      </c>
      <c r="AM25">
        <v>56</v>
      </c>
      <c r="AN25">
        <v>75</v>
      </c>
      <c r="AO25">
        <v>62</v>
      </c>
      <c r="AP25">
        <v>86</v>
      </c>
      <c r="AQ25">
        <v>53</v>
      </c>
      <c r="AR25">
        <v>43</v>
      </c>
      <c r="AS25">
        <v>22</v>
      </c>
      <c r="AT25">
        <v>16</v>
      </c>
      <c r="AU25">
        <v>19</v>
      </c>
      <c r="AV25">
        <v>12</v>
      </c>
    </row>
    <row r="26" spans="1:48" x14ac:dyDescent="0.25">
      <c r="A26">
        <v>174</v>
      </c>
      <c r="B26" t="s">
        <v>68</v>
      </c>
      <c r="C26">
        <f>SUM(Tableau1[[#This Row],[nb_adoptions_1979]:[nb_adoptions_2023]])</f>
        <v>10</v>
      </c>
      <c r="Q26">
        <v>2</v>
      </c>
      <c r="S26">
        <v>4</v>
      </c>
      <c r="T26">
        <v>2</v>
      </c>
      <c r="AM26">
        <v>1</v>
      </c>
      <c r="AO26">
        <v>1</v>
      </c>
    </row>
    <row r="27" spans="1:48" x14ac:dyDescent="0.25">
      <c r="A27">
        <v>178</v>
      </c>
      <c r="B27" t="s">
        <v>69</v>
      </c>
      <c r="C27">
        <f>SUM(Tableau1[[#This Row],[nb_adoptions_1979]:[nb_adoptions_2023]])</f>
        <v>628</v>
      </c>
      <c r="R27">
        <v>5</v>
      </c>
      <c r="S27">
        <v>10</v>
      </c>
      <c r="T27">
        <v>9</v>
      </c>
      <c r="U27">
        <v>14</v>
      </c>
      <c r="V27">
        <v>9</v>
      </c>
      <c r="W27">
        <v>17</v>
      </c>
      <c r="X27">
        <v>20</v>
      </c>
      <c r="Y27">
        <v>24</v>
      </c>
      <c r="Z27">
        <v>30</v>
      </c>
      <c r="AA27">
        <v>25</v>
      </c>
      <c r="AB27">
        <v>38</v>
      </c>
      <c r="AC27">
        <v>16</v>
      </c>
      <c r="AD27">
        <v>44</v>
      </c>
      <c r="AE27">
        <v>20</v>
      </c>
      <c r="AF27">
        <v>23</v>
      </c>
      <c r="AG27">
        <v>11</v>
      </c>
      <c r="AH27">
        <v>29</v>
      </c>
      <c r="AI27">
        <v>18</v>
      </c>
      <c r="AJ27">
        <v>18</v>
      </c>
      <c r="AK27">
        <v>17</v>
      </c>
      <c r="AL27">
        <v>19</v>
      </c>
      <c r="AM27">
        <v>23</v>
      </c>
      <c r="AN27">
        <v>23</v>
      </c>
      <c r="AO27">
        <v>21</v>
      </c>
      <c r="AP27">
        <v>22</v>
      </c>
      <c r="AQ27">
        <v>26</v>
      </c>
      <c r="AR27">
        <v>28</v>
      </c>
      <c r="AS27">
        <v>30</v>
      </c>
      <c r="AT27">
        <v>31</v>
      </c>
      <c r="AU27">
        <v>6</v>
      </c>
      <c r="AV27">
        <v>2</v>
      </c>
    </row>
    <row r="28" spans="1:48" x14ac:dyDescent="0.25">
      <c r="A28">
        <v>410</v>
      </c>
      <c r="B28" t="s">
        <v>70</v>
      </c>
      <c r="C28">
        <f>SUM(Tableau1[[#This Row],[nb_adoptions_1979]:[nb_adoptions_2023]])</f>
        <v>8087</v>
      </c>
      <c r="D28">
        <v>639</v>
      </c>
      <c r="E28">
        <v>531</v>
      </c>
      <c r="F28">
        <v>478</v>
      </c>
      <c r="G28">
        <v>815</v>
      </c>
      <c r="H28">
        <v>889</v>
      </c>
      <c r="I28">
        <v>822</v>
      </c>
      <c r="J28">
        <v>944</v>
      </c>
      <c r="K28">
        <v>736</v>
      </c>
      <c r="L28">
        <v>242</v>
      </c>
      <c r="M28">
        <v>398</v>
      </c>
      <c r="N28">
        <v>220</v>
      </c>
      <c r="O28">
        <v>167</v>
      </c>
      <c r="P28">
        <v>93</v>
      </c>
      <c r="Q28">
        <v>89</v>
      </c>
      <c r="R28">
        <v>89</v>
      </c>
      <c r="S28">
        <v>95</v>
      </c>
      <c r="T28">
        <v>96</v>
      </c>
      <c r="U28">
        <v>70</v>
      </c>
      <c r="V28">
        <v>77</v>
      </c>
      <c r="W28">
        <v>87</v>
      </c>
      <c r="X28">
        <v>89</v>
      </c>
      <c r="Y28">
        <v>66</v>
      </c>
      <c r="Z28">
        <v>73</v>
      </c>
      <c r="AA28">
        <v>57</v>
      </c>
      <c r="AB28">
        <v>46</v>
      </c>
      <c r="AC28">
        <v>42</v>
      </c>
      <c r="AD28">
        <v>38</v>
      </c>
      <c r="AE28">
        <v>18</v>
      </c>
      <c r="AF28">
        <v>13</v>
      </c>
      <c r="AG28">
        <v>9</v>
      </c>
      <c r="AH28">
        <v>10</v>
      </c>
      <c r="AI28">
        <v>6</v>
      </c>
      <c r="AJ28">
        <v>6</v>
      </c>
      <c r="AK28">
        <v>4</v>
      </c>
      <c r="AL28">
        <v>2</v>
      </c>
      <c r="AM28">
        <v>3</v>
      </c>
      <c r="AN28">
        <v>1</v>
      </c>
      <c r="AO28">
        <v>2</v>
      </c>
      <c r="AP28">
        <v>6</v>
      </c>
      <c r="AQ28">
        <v>6</v>
      </c>
      <c r="AR28">
        <v>3</v>
      </c>
      <c r="AS28">
        <v>5</v>
      </c>
      <c r="AT28">
        <v>1</v>
      </c>
      <c r="AU28">
        <v>3</v>
      </c>
      <c r="AV28">
        <v>1</v>
      </c>
    </row>
    <row r="29" spans="1:48" x14ac:dyDescent="0.25">
      <c r="A29">
        <v>188</v>
      </c>
      <c r="B29" t="s">
        <v>71</v>
      </c>
      <c r="C29">
        <f>SUM(Tableau1[[#This Row],[nb_adoptions_1979]:[nb_adoptions_2023]])</f>
        <v>57</v>
      </c>
      <c r="F29">
        <v>7</v>
      </c>
      <c r="G29">
        <v>6</v>
      </c>
      <c r="H29">
        <v>2</v>
      </c>
      <c r="I29">
        <v>7</v>
      </c>
      <c r="K29">
        <v>7</v>
      </c>
      <c r="L29">
        <v>8</v>
      </c>
      <c r="M29">
        <v>2</v>
      </c>
      <c r="N29">
        <v>3</v>
      </c>
      <c r="P29">
        <v>2</v>
      </c>
      <c r="Q29">
        <v>2</v>
      </c>
      <c r="U29">
        <v>3</v>
      </c>
      <c r="V29">
        <v>4</v>
      </c>
      <c r="W29">
        <v>1</v>
      </c>
      <c r="AA29">
        <v>3</v>
      </c>
    </row>
    <row r="30" spans="1:48" x14ac:dyDescent="0.25">
      <c r="A30">
        <v>384</v>
      </c>
      <c r="B30" t="s">
        <v>72</v>
      </c>
      <c r="C30">
        <f>SUM(Tableau1[[#This Row],[nb_adoptions_1979]:[nb_adoptions_2023]])</f>
        <v>965</v>
      </c>
      <c r="P30">
        <v>5</v>
      </c>
      <c r="Q30">
        <v>12</v>
      </c>
      <c r="R30">
        <v>17</v>
      </c>
      <c r="S30">
        <v>14</v>
      </c>
      <c r="T30">
        <v>15</v>
      </c>
      <c r="U30">
        <v>24</v>
      </c>
      <c r="V30">
        <v>17</v>
      </c>
      <c r="W30">
        <v>9</v>
      </c>
      <c r="X30">
        <v>27</v>
      </c>
      <c r="Y30">
        <v>23</v>
      </c>
      <c r="Z30">
        <v>33</v>
      </c>
      <c r="AA30">
        <v>30</v>
      </c>
      <c r="AB30">
        <v>10</v>
      </c>
      <c r="AC30">
        <v>25</v>
      </c>
      <c r="AD30">
        <v>27</v>
      </c>
      <c r="AE30">
        <v>26</v>
      </c>
      <c r="AF30">
        <v>54</v>
      </c>
      <c r="AG30">
        <v>67</v>
      </c>
      <c r="AH30">
        <v>68</v>
      </c>
      <c r="AI30">
        <v>75</v>
      </c>
      <c r="AJ30">
        <v>29</v>
      </c>
      <c r="AK30">
        <v>34</v>
      </c>
      <c r="AL30">
        <v>49</v>
      </c>
      <c r="AM30">
        <v>45</v>
      </c>
      <c r="AN30">
        <v>62</v>
      </c>
      <c r="AO30">
        <v>43</v>
      </c>
      <c r="AP30">
        <v>40</v>
      </c>
      <c r="AQ30">
        <v>45</v>
      </c>
      <c r="AR30">
        <v>22</v>
      </c>
      <c r="AS30">
        <v>13</v>
      </c>
      <c r="AT30">
        <v>5</v>
      </c>
    </row>
    <row r="31" spans="1:48" x14ac:dyDescent="0.25">
      <c r="A31">
        <v>191</v>
      </c>
      <c r="B31" t="s">
        <v>73</v>
      </c>
      <c r="C31">
        <f>SUM(Tableau1[[#This Row],[nb_adoptions_1979]:[nb_adoptions_2023]])</f>
        <v>4</v>
      </c>
      <c r="W31">
        <v>1</v>
      </c>
      <c r="AB31">
        <v>1</v>
      </c>
      <c r="AC31">
        <v>1</v>
      </c>
      <c r="AK31">
        <v>1</v>
      </c>
    </row>
    <row r="32" spans="1:48" x14ac:dyDescent="0.25">
      <c r="A32">
        <v>192</v>
      </c>
      <c r="B32" t="s">
        <v>74</v>
      </c>
      <c r="C32">
        <f>SUM(Tableau1[[#This Row],[nb_adoptions_1979]:[nb_adoptions_2023]])</f>
        <v>1</v>
      </c>
      <c r="AK32">
        <v>1</v>
      </c>
    </row>
    <row r="33" spans="1:48" x14ac:dyDescent="0.25">
      <c r="A33">
        <v>262</v>
      </c>
      <c r="B33" t="s">
        <v>75</v>
      </c>
      <c r="C33">
        <f>SUM(Tableau1[[#This Row],[nb_adoptions_1979]:[nb_adoptions_2023]])</f>
        <v>1248</v>
      </c>
      <c r="M33">
        <v>59</v>
      </c>
      <c r="N33">
        <v>38</v>
      </c>
      <c r="O33">
        <v>58</v>
      </c>
      <c r="P33">
        <v>58</v>
      </c>
      <c r="Q33">
        <v>78</v>
      </c>
      <c r="R33">
        <v>61</v>
      </c>
      <c r="S33">
        <v>51</v>
      </c>
      <c r="T33">
        <v>54</v>
      </c>
      <c r="U33">
        <v>48</v>
      </c>
      <c r="V33">
        <v>43</v>
      </c>
      <c r="W33">
        <v>71</v>
      </c>
      <c r="X33">
        <v>72</v>
      </c>
      <c r="Y33">
        <v>44</v>
      </c>
      <c r="Z33">
        <v>50</v>
      </c>
      <c r="AA33">
        <v>71</v>
      </c>
      <c r="AB33">
        <v>58</v>
      </c>
      <c r="AC33">
        <v>31</v>
      </c>
      <c r="AD33">
        <v>43</v>
      </c>
      <c r="AE33">
        <v>23</v>
      </c>
      <c r="AF33">
        <v>22</v>
      </c>
      <c r="AG33">
        <v>43</v>
      </c>
      <c r="AH33">
        <v>24</v>
      </c>
      <c r="AI33">
        <v>52</v>
      </c>
      <c r="AJ33">
        <v>31</v>
      </c>
      <c r="AK33">
        <v>21</v>
      </c>
      <c r="AL33">
        <v>30</v>
      </c>
      <c r="AM33">
        <v>11</v>
      </c>
      <c r="AN33">
        <v>1</v>
      </c>
      <c r="AT33">
        <v>2</v>
      </c>
    </row>
    <row r="34" spans="1:48" x14ac:dyDescent="0.25">
      <c r="A34">
        <v>212</v>
      </c>
      <c r="B34" t="s">
        <v>76</v>
      </c>
      <c r="C34">
        <f>SUM(Tableau1[[#This Row],[nb_adoptions_1979]:[nb_adoptions_2023]])</f>
        <v>66</v>
      </c>
      <c r="P34">
        <v>0</v>
      </c>
      <c r="W34">
        <v>1</v>
      </c>
      <c r="AA34">
        <v>1</v>
      </c>
      <c r="AB34">
        <v>3</v>
      </c>
      <c r="AC34">
        <v>6</v>
      </c>
      <c r="AD34">
        <v>10</v>
      </c>
      <c r="AE34">
        <v>9</v>
      </c>
      <c r="AF34">
        <v>7</v>
      </c>
      <c r="AG34">
        <v>2</v>
      </c>
      <c r="AJ34">
        <v>3</v>
      </c>
      <c r="AK34">
        <v>5</v>
      </c>
      <c r="AL34">
        <v>1</v>
      </c>
      <c r="AM34">
        <v>3</v>
      </c>
      <c r="AN34">
        <v>4</v>
      </c>
      <c r="AO34">
        <v>8</v>
      </c>
      <c r="AP34">
        <v>2</v>
      </c>
      <c r="AQ34">
        <v>1</v>
      </c>
    </row>
    <row r="35" spans="1:48" x14ac:dyDescent="0.25">
      <c r="A35">
        <v>218</v>
      </c>
      <c r="B35" t="s">
        <v>77</v>
      </c>
      <c r="C35">
        <f>SUM(Tableau1[[#This Row],[nb_adoptions_1979]:[nb_adoptions_2023]])</f>
        <v>73</v>
      </c>
      <c r="F35">
        <v>6</v>
      </c>
      <c r="G35">
        <v>4</v>
      </c>
      <c r="H35">
        <v>1</v>
      </c>
      <c r="J35">
        <v>4</v>
      </c>
      <c r="K35">
        <v>3</v>
      </c>
      <c r="L35">
        <v>7</v>
      </c>
      <c r="M35">
        <v>6</v>
      </c>
      <c r="N35">
        <v>1</v>
      </c>
      <c r="P35">
        <v>3</v>
      </c>
      <c r="Q35">
        <v>3</v>
      </c>
      <c r="R35">
        <v>4</v>
      </c>
      <c r="S35">
        <v>3</v>
      </c>
      <c r="T35">
        <v>5</v>
      </c>
      <c r="U35">
        <v>12</v>
      </c>
      <c r="W35">
        <v>2</v>
      </c>
      <c r="X35">
        <v>3</v>
      </c>
      <c r="Y35">
        <v>2</v>
      </c>
      <c r="Z35">
        <v>1</v>
      </c>
      <c r="AA35">
        <v>3</v>
      </c>
    </row>
    <row r="36" spans="1:48" x14ac:dyDescent="0.25">
      <c r="A36">
        <v>233</v>
      </c>
      <c r="B36" t="s">
        <v>78</v>
      </c>
      <c r="C36">
        <f>SUM(Tableau1[[#This Row],[nb_adoptions_1979]:[nb_adoptions_2023]])</f>
        <v>7</v>
      </c>
      <c r="R36">
        <v>1</v>
      </c>
      <c r="U36">
        <v>1</v>
      </c>
      <c r="W36">
        <v>1</v>
      </c>
      <c r="X36">
        <v>1</v>
      </c>
      <c r="Z36">
        <v>1</v>
      </c>
      <c r="AA36">
        <v>1</v>
      </c>
      <c r="AI36">
        <v>1</v>
      </c>
    </row>
    <row r="37" spans="1:48" x14ac:dyDescent="0.25">
      <c r="A37">
        <v>840</v>
      </c>
      <c r="B37" t="s">
        <v>79</v>
      </c>
      <c r="C37">
        <f>SUM(Tableau1[[#This Row],[nb_adoptions_1979]:[nb_adoptions_2023]])</f>
        <v>12</v>
      </c>
      <c r="Q37">
        <v>1</v>
      </c>
      <c r="R37">
        <v>2</v>
      </c>
      <c r="T37">
        <v>2</v>
      </c>
      <c r="V37">
        <v>2</v>
      </c>
      <c r="X37">
        <v>1</v>
      </c>
      <c r="AC37">
        <v>1</v>
      </c>
      <c r="AD37">
        <v>1</v>
      </c>
      <c r="AE37">
        <v>1</v>
      </c>
      <c r="AH37">
        <v>1</v>
      </c>
    </row>
    <row r="38" spans="1:48" x14ac:dyDescent="0.25">
      <c r="A38">
        <v>231</v>
      </c>
      <c r="B38" t="s">
        <v>80</v>
      </c>
      <c r="C38">
        <f>SUM(Tableau1[[#This Row],[nb_adoptions_1979]:[nb_adoptions_2023]])</f>
        <v>5694</v>
      </c>
      <c r="K38">
        <v>16</v>
      </c>
      <c r="L38">
        <v>22</v>
      </c>
      <c r="M38">
        <v>40</v>
      </c>
      <c r="N38">
        <v>29</v>
      </c>
      <c r="O38">
        <v>78</v>
      </c>
      <c r="P38">
        <v>70</v>
      </c>
      <c r="Q38">
        <v>89</v>
      </c>
      <c r="R38">
        <v>97</v>
      </c>
      <c r="S38">
        <v>112</v>
      </c>
      <c r="T38">
        <v>121</v>
      </c>
      <c r="U38">
        <v>76</v>
      </c>
      <c r="V38">
        <v>110</v>
      </c>
      <c r="W38">
        <v>155</v>
      </c>
      <c r="X38">
        <v>142</v>
      </c>
      <c r="Y38">
        <v>228</v>
      </c>
      <c r="Z38">
        <v>234</v>
      </c>
      <c r="AA38">
        <v>209</v>
      </c>
      <c r="AB38">
        <v>217</v>
      </c>
      <c r="AC38">
        <v>390</v>
      </c>
      <c r="AD38">
        <v>397</v>
      </c>
      <c r="AE38">
        <v>408</v>
      </c>
      <c r="AF38">
        <v>417</v>
      </c>
      <c r="AG38">
        <v>484</v>
      </c>
      <c r="AH38">
        <v>445</v>
      </c>
      <c r="AI38">
        <v>352</v>
      </c>
      <c r="AJ38">
        <v>289</v>
      </c>
      <c r="AK38">
        <v>220</v>
      </c>
      <c r="AL38">
        <v>140</v>
      </c>
      <c r="AM38">
        <v>52</v>
      </c>
      <c r="AN38">
        <v>24</v>
      </c>
      <c r="AO38">
        <v>10</v>
      </c>
      <c r="AP38">
        <v>19</v>
      </c>
      <c r="AQ38">
        <v>2</v>
      </c>
    </row>
    <row r="39" spans="1:48" x14ac:dyDescent="0.25">
      <c r="A39">
        <v>266</v>
      </c>
      <c r="B39" t="s">
        <v>81</v>
      </c>
      <c r="C39">
        <f>SUM(Tableau1[[#This Row],[nb_adoptions_1979]:[nb_adoptions_2023]])</f>
        <v>91</v>
      </c>
      <c r="R39">
        <v>1</v>
      </c>
      <c r="T39">
        <v>3</v>
      </c>
      <c r="U39">
        <v>1</v>
      </c>
      <c r="W39">
        <v>3</v>
      </c>
      <c r="X39">
        <v>3</v>
      </c>
      <c r="Z39">
        <v>1</v>
      </c>
      <c r="AB39">
        <v>1</v>
      </c>
      <c r="AC39">
        <v>2</v>
      </c>
      <c r="AD39">
        <v>5</v>
      </c>
      <c r="AE39">
        <v>2</v>
      </c>
      <c r="AF39">
        <v>2</v>
      </c>
      <c r="AG39">
        <v>11</v>
      </c>
      <c r="AH39">
        <v>9</v>
      </c>
      <c r="AI39">
        <v>3</v>
      </c>
      <c r="AJ39">
        <v>12</v>
      </c>
      <c r="AK39">
        <v>3</v>
      </c>
      <c r="AL39">
        <v>9</v>
      </c>
      <c r="AM39">
        <v>3</v>
      </c>
      <c r="AN39">
        <v>3</v>
      </c>
      <c r="AO39">
        <v>2</v>
      </c>
      <c r="AQ39">
        <v>2</v>
      </c>
      <c r="AT39">
        <v>3</v>
      </c>
      <c r="AU39">
        <v>1</v>
      </c>
      <c r="AV39">
        <v>6</v>
      </c>
    </row>
    <row r="40" spans="1:48" x14ac:dyDescent="0.25">
      <c r="A40">
        <v>270</v>
      </c>
      <c r="B40" t="s">
        <v>82</v>
      </c>
      <c r="C40">
        <f>SUM(Tableau1[[#This Row],[nb_adoptions_1979]:[nb_adoptions_2023]])</f>
        <v>8</v>
      </c>
      <c r="R40">
        <v>2</v>
      </c>
      <c r="AI40">
        <v>3</v>
      </c>
      <c r="AK40">
        <v>1</v>
      </c>
      <c r="AT40">
        <v>2</v>
      </c>
    </row>
    <row r="41" spans="1:48" x14ac:dyDescent="0.25">
      <c r="A41">
        <v>268</v>
      </c>
      <c r="B41" t="s">
        <v>83</v>
      </c>
      <c r="C41">
        <f>SUM(Tableau1[[#This Row],[nb_adoptions_1979]:[nb_adoptions_2023]])</f>
        <v>28</v>
      </c>
      <c r="Y41">
        <v>1</v>
      </c>
      <c r="Z41">
        <v>4</v>
      </c>
      <c r="AA41">
        <v>9</v>
      </c>
      <c r="AB41">
        <v>11</v>
      </c>
      <c r="AC41">
        <v>2</v>
      </c>
      <c r="AG41">
        <v>1</v>
      </c>
    </row>
    <row r="42" spans="1:48" x14ac:dyDescent="0.25">
      <c r="A42">
        <v>288</v>
      </c>
      <c r="B42" t="s">
        <v>84</v>
      </c>
      <c r="C42">
        <f>SUM(Tableau1[[#This Row],[nb_adoptions_1979]:[nb_adoptions_2023]])</f>
        <v>27</v>
      </c>
      <c r="U42">
        <v>2</v>
      </c>
      <c r="V42">
        <v>1</v>
      </c>
      <c r="W42">
        <v>1</v>
      </c>
      <c r="X42">
        <v>1</v>
      </c>
      <c r="AA42">
        <v>1</v>
      </c>
      <c r="AC42">
        <v>2</v>
      </c>
      <c r="AE42">
        <v>2</v>
      </c>
      <c r="AF42">
        <v>1</v>
      </c>
      <c r="AG42">
        <v>3</v>
      </c>
      <c r="AH42">
        <v>2</v>
      </c>
      <c r="AI42">
        <v>2</v>
      </c>
      <c r="AJ42">
        <v>1</v>
      </c>
      <c r="AK42">
        <v>1</v>
      </c>
      <c r="AL42">
        <v>3</v>
      </c>
      <c r="AN42">
        <v>1</v>
      </c>
      <c r="AP42">
        <v>1</v>
      </c>
      <c r="AQ42">
        <v>2</v>
      </c>
    </row>
    <row r="43" spans="1:48" x14ac:dyDescent="0.25">
      <c r="A43">
        <v>300</v>
      </c>
      <c r="B43" t="s">
        <v>85</v>
      </c>
      <c r="C43">
        <f>SUM(Tableau1[[#This Row],[nb_adoptions_1979]:[nb_adoptions_2023]])</f>
        <v>2</v>
      </c>
      <c r="AJ43">
        <v>2</v>
      </c>
    </row>
    <row r="44" spans="1:48" x14ac:dyDescent="0.25">
      <c r="A44">
        <v>308</v>
      </c>
      <c r="B44" t="s">
        <v>86</v>
      </c>
      <c r="C44">
        <f>SUM(Tableau1[[#This Row],[nb_adoptions_1979]:[nb_adoptions_2023]])</f>
        <v>2</v>
      </c>
      <c r="U44">
        <v>2</v>
      </c>
    </row>
    <row r="45" spans="1:48" x14ac:dyDescent="0.25">
      <c r="A45">
        <v>320</v>
      </c>
      <c r="B45" t="s">
        <v>87</v>
      </c>
      <c r="C45">
        <f>SUM(Tableau1[[#This Row],[nb_adoptions_1979]:[nb_adoptions_2023]])</f>
        <v>1970</v>
      </c>
      <c r="F45">
        <v>2</v>
      </c>
      <c r="G45">
        <v>7</v>
      </c>
      <c r="H45">
        <v>15</v>
      </c>
      <c r="I45">
        <v>4</v>
      </c>
      <c r="J45">
        <v>4</v>
      </c>
      <c r="K45">
        <v>11</v>
      </c>
      <c r="L45">
        <v>4</v>
      </c>
      <c r="M45">
        <v>24</v>
      </c>
      <c r="N45">
        <v>19</v>
      </c>
      <c r="O45">
        <v>20</v>
      </c>
      <c r="P45">
        <v>23</v>
      </c>
      <c r="Q45">
        <v>38</v>
      </c>
      <c r="R45">
        <v>64</v>
      </c>
      <c r="S45">
        <v>64</v>
      </c>
      <c r="T45">
        <v>80</v>
      </c>
      <c r="U45">
        <v>108</v>
      </c>
      <c r="V45">
        <v>161</v>
      </c>
      <c r="W45">
        <v>151</v>
      </c>
      <c r="X45">
        <v>186</v>
      </c>
      <c r="Y45">
        <v>245</v>
      </c>
      <c r="Z45">
        <v>187</v>
      </c>
      <c r="AA45">
        <v>229</v>
      </c>
      <c r="AB45">
        <v>247</v>
      </c>
      <c r="AC45">
        <v>72</v>
      </c>
      <c r="AD45">
        <v>5</v>
      </c>
    </row>
    <row r="46" spans="1:48" x14ac:dyDescent="0.25">
      <c r="A46">
        <v>324</v>
      </c>
      <c r="B46" t="s">
        <v>88</v>
      </c>
      <c r="C46">
        <f>SUM(Tableau1[[#This Row],[nb_adoptions_1979]:[nb_adoptions_2023]])</f>
        <v>186</v>
      </c>
      <c r="Q46">
        <v>1</v>
      </c>
      <c r="R46">
        <v>1</v>
      </c>
      <c r="S46">
        <v>7</v>
      </c>
      <c r="T46">
        <v>2</v>
      </c>
      <c r="U46">
        <v>3</v>
      </c>
      <c r="W46">
        <v>3</v>
      </c>
      <c r="Z46">
        <v>7</v>
      </c>
      <c r="AA46">
        <v>5</v>
      </c>
      <c r="AB46">
        <v>5</v>
      </c>
      <c r="AC46">
        <v>13</v>
      </c>
      <c r="AD46">
        <v>6</v>
      </c>
      <c r="AE46">
        <v>9</v>
      </c>
      <c r="AF46">
        <v>4</v>
      </c>
      <c r="AG46">
        <v>1</v>
      </c>
      <c r="AH46">
        <v>5</v>
      </c>
      <c r="AI46">
        <v>8</v>
      </c>
      <c r="AJ46">
        <v>19</v>
      </c>
      <c r="AK46">
        <v>36</v>
      </c>
      <c r="AL46">
        <v>31</v>
      </c>
      <c r="AM46">
        <v>4</v>
      </c>
      <c r="AN46">
        <v>4</v>
      </c>
      <c r="AQ46">
        <v>3</v>
      </c>
      <c r="AR46">
        <v>1</v>
      </c>
      <c r="AS46">
        <v>1</v>
      </c>
      <c r="AT46">
        <v>1</v>
      </c>
      <c r="AU46">
        <v>6</v>
      </c>
    </row>
    <row r="47" spans="1:48" x14ac:dyDescent="0.25">
      <c r="A47">
        <v>624</v>
      </c>
      <c r="B47" t="s">
        <v>174</v>
      </c>
      <c r="C47">
        <f>SUM(Tableau1[[#This Row],[nb_adoptions_1979]:[nb_adoptions_2023]])</f>
        <v>10</v>
      </c>
      <c r="AF47">
        <v>1</v>
      </c>
      <c r="AG47">
        <v>1</v>
      </c>
      <c r="AH47">
        <v>2</v>
      </c>
      <c r="AJ47">
        <v>1</v>
      </c>
      <c r="AL47">
        <v>4</v>
      </c>
      <c r="AR47">
        <v>1</v>
      </c>
    </row>
    <row r="48" spans="1:48" x14ac:dyDescent="0.25">
      <c r="A48">
        <v>226</v>
      </c>
      <c r="B48" t="s">
        <v>89</v>
      </c>
      <c r="C48">
        <f>SUM(Tableau1[[#This Row],[nb_adoptions_1979]:[nb_adoptions_2023]])</f>
        <v>3</v>
      </c>
      <c r="T48">
        <v>1</v>
      </c>
      <c r="AH48">
        <v>1</v>
      </c>
      <c r="AQ48">
        <v>1</v>
      </c>
    </row>
    <row r="49" spans="1:48" x14ac:dyDescent="0.25">
      <c r="A49">
        <v>328</v>
      </c>
      <c r="B49" t="s">
        <v>90</v>
      </c>
      <c r="C49">
        <f>SUM(Tableau1[[#This Row],[nb_adoptions_1979]:[nb_adoptions_2023]])</f>
        <v>2</v>
      </c>
      <c r="AH49">
        <v>1</v>
      </c>
      <c r="AI49">
        <v>1</v>
      </c>
    </row>
    <row r="50" spans="1:48" x14ac:dyDescent="0.25">
      <c r="A50">
        <v>332</v>
      </c>
      <c r="B50" t="s">
        <v>91</v>
      </c>
      <c r="C50">
        <f>SUM(Tableau1[[#This Row],[nb_adoptions_1979]:[nb_adoptions_2023]])</f>
        <v>7405</v>
      </c>
      <c r="F50">
        <v>25</v>
      </c>
      <c r="G50">
        <v>53</v>
      </c>
      <c r="H50">
        <v>88</v>
      </c>
      <c r="I50">
        <v>47</v>
      </c>
      <c r="J50">
        <v>58</v>
      </c>
      <c r="K50">
        <v>35</v>
      </c>
      <c r="L50">
        <v>82</v>
      </c>
      <c r="M50">
        <v>60</v>
      </c>
      <c r="N50">
        <v>71</v>
      </c>
      <c r="O50">
        <v>61</v>
      </c>
      <c r="P50">
        <v>85</v>
      </c>
      <c r="Q50">
        <v>65</v>
      </c>
      <c r="R50">
        <v>80</v>
      </c>
      <c r="S50">
        <v>45</v>
      </c>
      <c r="T50">
        <v>52</v>
      </c>
      <c r="U50">
        <v>79</v>
      </c>
      <c r="V50">
        <v>75</v>
      </c>
      <c r="W50">
        <v>90</v>
      </c>
      <c r="X50">
        <v>151</v>
      </c>
      <c r="Y50">
        <v>167</v>
      </c>
      <c r="Z50">
        <v>275</v>
      </c>
      <c r="AA50">
        <v>322</v>
      </c>
      <c r="AB50">
        <v>542</v>
      </c>
      <c r="AC50">
        <v>507</v>
      </c>
      <c r="AD50">
        <v>475</v>
      </c>
      <c r="AE50">
        <v>571</v>
      </c>
      <c r="AF50">
        <v>403</v>
      </c>
      <c r="AG50">
        <v>731</v>
      </c>
      <c r="AH50">
        <v>651</v>
      </c>
      <c r="AI50">
        <v>992</v>
      </c>
      <c r="AJ50">
        <v>34</v>
      </c>
      <c r="AK50">
        <v>49</v>
      </c>
      <c r="AL50">
        <v>31</v>
      </c>
      <c r="AM50">
        <v>23</v>
      </c>
      <c r="AN50">
        <v>48</v>
      </c>
      <c r="AO50">
        <v>83</v>
      </c>
      <c r="AP50">
        <v>70</v>
      </c>
      <c r="AQ50">
        <v>61</v>
      </c>
      <c r="AR50">
        <v>30</v>
      </c>
      <c r="AS50">
        <v>32</v>
      </c>
      <c r="AT50">
        <v>6</v>
      </c>
    </row>
    <row r="51" spans="1:48" x14ac:dyDescent="0.25">
      <c r="A51">
        <v>340</v>
      </c>
      <c r="B51" t="s">
        <v>92</v>
      </c>
      <c r="C51">
        <f>SUM(Tableau1[[#This Row],[nb_adoptions_1979]:[nb_adoptions_2023]])</f>
        <v>63</v>
      </c>
      <c r="G51">
        <v>2</v>
      </c>
      <c r="H51">
        <v>4</v>
      </c>
      <c r="I51">
        <v>2</v>
      </c>
      <c r="J51">
        <v>5</v>
      </c>
      <c r="K51">
        <v>16</v>
      </c>
      <c r="M51">
        <v>1</v>
      </c>
      <c r="N51">
        <v>3</v>
      </c>
      <c r="O51">
        <v>5</v>
      </c>
      <c r="P51">
        <v>3</v>
      </c>
      <c r="Q51">
        <v>6</v>
      </c>
      <c r="R51">
        <v>2</v>
      </c>
      <c r="S51">
        <v>2</v>
      </c>
      <c r="U51">
        <v>1</v>
      </c>
      <c r="W51">
        <v>1</v>
      </c>
      <c r="X51">
        <v>1</v>
      </c>
      <c r="AB51">
        <v>2</v>
      </c>
      <c r="AH51">
        <v>1</v>
      </c>
      <c r="AJ51">
        <v>1</v>
      </c>
      <c r="AM51">
        <v>2</v>
      </c>
      <c r="AN51">
        <v>1</v>
      </c>
      <c r="AP51">
        <v>1</v>
      </c>
      <c r="AT51">
        <v>1</v>
      </c>
    </row>
    <row r="52" spans="1:48" x14ac:dyDescent="0.25">
      <c r="A52">
        <v>344</v>
      </c>
      <c r="B52" t="s">
        <v>165</v>
      </c>
      <c r="C52">
        <f>SUM(Tableau1[[#This Row],[nb_adoptions_1979]:[nb_adoptions_2023]])</f>
        <v>6</v>
      </c>
      <c r="U52">
        <v>3</v>
      </c>
      <c r="Z52">
        <v>2</v>
      </c>
      <c r="AC52">
        <v>1</v>
      </c>
    </row>
    <row r="53" spans="1:48" x14ac:dyDescent="0.25">
      <c r="A53">
        <v>348</v>
      </c>
      <c r="B53" t="s">
        <v>93</v>
      </c>
      <c r="C53">
        <f>SUM(Tableau1[[#This Row],[nb_adoptions_1979]:[nb_adoptions_2023]])</f>
        <v>176</v>
      </c>
      <c r="P53">
        <v>2</v>
      </c>
      <c r="Q53">
        <v>6</v>
      </c>
      <c r="R53">
        <v>6</v>
      </c>
      <c r="S53">
        <v>8</v>
      </c>
      <c r="T53">
        <v>7</v>
      </c>
      <c r="U53">
        <v>6</v>
      </c>
      <c r="V53">
        <v>7</v>
      </c>
      <c r="W53">
        <v>1</v>
      </c>
      <c r="X53">
        <v>3</v>
      </c>
      <c r="Y53">
        <v>9</v>
      </c>
      <c r="Z53">
        <v>3</v>
      </c>
      <c r="AA53">
        <v>15</v>
      </c>
      <c r="AB53">
        <v>13</v>
      </c>
      <c r="AC53">
        <v>7</v>
      </c>
      <c r="AD53">
        <v>3</v>
      </c>
      <c r="AE53">
        <v>7</v>
      </c>
      <c r="AF53">
        <v>10</v>
      </c>
      <c r="AG53">
        <v>1</v>
      </c>
      <c r="AH53">
        <v>4</v>
      </c>
      <c r="AI53">
        <v>5</v>
      </c>
      <c r="AJ53">
        <v>4</v>
      </c>
      <c r="AK53">
        <v>1</v>
      </c>
      <c r="AM53">
        <v>3</v>
      </c>
      <c r="AP53">
        <v>6</v>
      </c>
      <c r="AQ53">
        <v>10</v>
      </c>
      <c r="AR53">
        <v>9</v>
      </c>
      <c r="AS53">
        <v>7</v>
      </c>
      <c r="AT53">
        <v>6</v>
      </c>
      <c r="AU53">
        <v>5</v>
      </c>
      <c r="AV53">
        <v>2</v>
      </c>
    </row>
    <row r="54" spans="1:48" x14ac:dyDescent="0.25">
      <c r="A54">
        <v>480</v>
      </c>
      <c r="B54" t="s">
        <v>94</v>
      </c>
      <c r="C54">
        <f>SUM(Tableau1[[#This Row],[nb_adoptions_1979]:[nb_adoptions_2023]])</f>
        <v>653</v>
      </c>
      <c r="E54">
        <v>1</v>
      </c>
      <c r="F54">
        <v>10</v>
      </c>
      <c r="G54">
        <v>31</v>
      </c>
      <c r="H54">
        <v>38</v>
      </c>
      <c r="I54">
        <v>60</v>
      </c>
      <c r="J54">
        <v>29</v>
      </c>
      <c r="K54">
        <v>98</v>
      </c>
      <c r="L54">
        <v>118</v>
      </c>
      <c r="M54">
        <v>43</v>
      </c>
      <c r="N54">
        <v>29</v>
      </c>
      <c r="O54">
        <v>14</v>
      </c>
      <c r="P54">
        <v>2</v>
      </c>
      <c r="Q54">
        <v>5</v>
      </c>
      <c r="R54">
        <v>7</v>
      </c>
      <c r="S54">
        <v>8</v>
      </c>
      <c r="T54">
        <v>6</v>
      </c>
      <c r="U54">
        <v>8</v>
      </c>
      <c r="V54">
        <v>7</v>
      </c>
      <c r="W54">
        <v>3</v>
      </c>
      <c r="X54">
        <v>6</v>
      </c>
      <c r="Y54">
        <v>3</v>
      </c>
      <c r="Z54">
        <v>4</v>
      </c>
      <c r="AA54">
        <v>9</v>
      </c>
      <c r="AB54">
        <v>7</v>
      </c>
      <c r="AC54">
        <v>16</v>
      </c>
      <c r="AD54">
        <v>11</v>
      </c>
      <c r="AE54">
        <v>15</v>
      </c>
      <c r="AF54">
        <v>8</v>
      </c>
      <c r="AG54">
        <v>12</v>
      </c>
      <c r="AH54">
        <v>14</v>
      </c>
      <c r="AI54">
        <v>7</v>
      </c>
      <c r="AJ54">
        <v>8</v>
      </c>
      <c r="AK54">
        <v>12</v>
      </c>
      <c r="AL54">
        <v>3</v>
      </c>
      <c r="AN54">
        <v>1</v>
      </c>
    </row>
    <row r="55" spans="1:48" x14ac:dyDescent="0.25">
      <c r="A55">
        <v>356</v>
      </c>
      <c r="B55" t="s">
        <v>95</v>
      </c>
      <c r="C55">
        <f>SUM(Tableau1[[#This Row],[nb_adoptions_1979]:[nb_adoptions_2023]])</f>
        <v>3135</v>
      </c>
      <c r="D55">
        <v>168</v>
      </c>
      <c r="E55">
        <v>173</v>
      </c>
      <c r="F55">
        <v>256</v>
      </c>
      <c r="G55">
        <v>186</v>
      </c>
      <c r="H55">
        <v>161</v>
      </c>
      <c r="I55">
        <v>180</v>
      </c>
      <c r="J55">
        <v>147</v>
      </c>
      <c r="K55">
        <v>155</v>
      </c>
      <c r="L55">
        <v>121</v>
      </c>
      <c r="M55">
        <v>170</v>
      </c>
      <c r="N55">
        <v>116</v>
      </c>
      <c r="O55">
        <v>108</v>
      </c>
      <c r="P55">
        <v>122</v>
      </c>
      <c r="Q55">
        <v>89</v>
      </c>
      <c r="R55">
        <v>97</v>
      </c>
      <c r="S55">
        <v>100</v>
      </c>
      <c r="T55">
        <v>69</v>
      </c>
      <c r="U55">
        <v>64</v>
      </c>
      <c r="V55">
        <v>79</v>
      </c>
      <c r="W55">
        <v>52</v>
      </c>
      <c r="X55">
        <v>58</v>
      </c>
      <c r="Y55">
        <v>41</v>
      </c>
      <c r="Z55">
        <v>44</v>
      </c>
      <c r="AA55">
        <v>23</v>
      </c>
      <c r="AB55">
        <v>23</v>
      </c>
      <c r="AC55">
        <v>13</v>
      </c>
      <c r="AD55">
        <v>20</v>
      </c>
      <c r="AE55">
        <v>14</v>
      </c>
      <c r="AF55">
        <v>25</v>
      </c>
      <c r="AG55">
        <v>18</v>
      </c>
      <c r="AH55">
        <v>18</v>
      </c>
      <c r="AI55">
        <v>21</v>
      </c>
      <c r="AJ55">
        <v>19</v>
      </c>
      <c r="AK55">
        <v>14</v>
      </c>
      <c r="AL55">
        <v>20</v>
      </c>
      <c r="AM55">
        <v>13</v>
      </c>
      <c r="AN55">
        <v>9</v>
      </c>
      <c r="AO55">
        <v>31</v>
      </c>
      <c r="AP55">
        <v>27</v>
      </c>
      <c r="AQ55">
        <v>26</v>
      </c>
      <c r="AR55">
        <v>19</v>
      </c>
      <c r="AS55">
        <v>5</v>
      </c>
      <c r="AT55">
        <v>6</v>
      </c>
      <c r="AU55">
        <v>5</v>
      </c>
      <c r="AV55">
        <v>10</v>
      </c>
    </row>
    <row r="56" spans="1:48" x14ac:dyDescent="0.25">
      <c r="A56">
        <v>360</v>
      </c>
      <c r="B56" t="s">
        <v>96</v>
      </c>
      <c r="C56">
        <f>SUM(Tableau1[[#This Row],[nb_adoptions_1979]:[nb_adoptions_2023]])</f>
        <v>232</v>
      </c>
      <c r="E56">
        <v>4</v>
      </c>
      <c r="F56">
        <v>21</v>
      </c>
      <c r="G56">
        <v>55</v>
      </c>
      <c r="H56">
        <v>133</v>
      </c>
      <c r="R56">
        <v>1</v>
      </c>
      <c r="S56">
        <v>3</v>
      </c>
      <c r="U56">
        <v>2</v>
      </c>
      <c r="Y56">
        <v>2</v>
      </c>
      <c r="AA56">
        <v>1</v>
      </c>
      <c r="AB56">
        <v>1</v>
      </c>
      <c r="AD56">
        <v>1</v>
      </c>
      <c r="AF56">
        <v>2</v>
      </c>
      <c r="AG56">
        <v>1</v>
      </c>
      <c r="AH56">
        <v>2</v>
      </c>
      <c r="AI56">
        <v>1</v>
      </c>
      <c r="AK56">
        <v>1</v>
      </c>
      <c r="AL56">
        <v>1</v>
      </c>
    </row>
    <row r="57" spans="1:48" x14ac:dyDescent="0.25">
      <c r="A57">
        <v>364</v>
      </c>
      <c r="B57" t="s">
        <v>97</v>
      </c>
      <c r="C57">
        <f>SUM(Tableau1[[#This Row],[nb_adoptions_1979]:[nb_adoptions_2023]])</f>
        <v>9</v>
      </c>
      <c r="AD57">
        <v>1</v>
      </c>
      <c r="AE57">
        <v>2</v>
      </c>
      <c r="AF57">
        <v>1</v>
      </c>
      <c r="AG57">
        <v>1</v>
      </c>
      <c r="AH57">
        <v>2</v>
      </c>
      <c r="AJ57">
        <v>2</v>
      </c>
    </row>
    <row r="58" spans="1:48" x14ac:dyDescent="0.25">
      <c r="A58">
        <v>376</v>
      </c>
      <c r="B58" t="s">
        <v>98</v>
      </c>
      <c r="C58">
        <f>SUM(Tableau1[[#This Row],[nb_adoptions_1979]:[nb_adoptions_2023]])</f>
        <v>14</v>
      </c>
      <c r="Q58">
        <v>1</v>
      </c>
      <c r="R58">
        <v>1</v>
      </c>
      <c r="U58">
        <v>2</v>
      </c>
      <c r="W58">
        <v>2</v>
      </c>
      <c r="Y58">
        <v>4</v>
      </c>
      <c r="AA58">
        <v>1</v>
      </c>
      <c r="AF58">
        <v>1</v>
      </c>
      <c r="AI58">
        <v>1</v>
      </c>
      <c r="AK58">
        <v>1</v>
      </c>
    </row>
    <row r="59" spans="1:48" x14ac:dyDescent="0.25">
      <c r="A59">
        <v>392</v>
      </c>
      <c r="B59" t="s">
        <v>99</v>
      </c>
      <c r="C59">
        <f>SUM(Tableau1[[#This Row],[nb_adoptions_1979]:[nb_adoptions_2023]])</f>
        <v>15</v>
      </c>
      <c r="Q59">
        <v>2</v>
      </c>
      <c r="R59">
        <v>1</v>
      </c>
      <c r="W59">
        <v>1</v>
      </c>
      <c r="X59">
        <v>1</v>
      </c>
      <c r="Y59">
        <v>1</v>
      </c>
      <c r="AC59">
        <v>1</v>
      </c>
      <c r="AE59">
        <v>1</v>
      </c>
      <c r="AF59">
        <v>2</v>
      </c>
      <c r="AH59">
        <v>1</v>
      </c>
      <c r="AI59">
        <v>2</v>
      </c>
      <c r="AJ59">
        <v>1</v>
      </c>
      <c r="AK59">
        <v>1</v>
      </c>
    </row>
    <row r="60" spans="1:48" x14ac:dyDescent="0.25">
      <c r="A60">
        <v>398</v>
      </c>
      <c r="B60" t="s">
        <v>100</v>
      </c>
      <c r="C60">
        <f>SUM(Tableau1[[#This Row],[nb_adoptions_1979]:[nb_adoptions_2023]])</f>
        <v>243</v>
      </c>
      <c r="Y60">
        <v>2</v>
      </c>
      <c r="AA60">
        <v>2</v>
      </c>
      <c r="AB60">
        <v>4</v>
      </c>
      <c r="AC60">
        <v>8</v>
      </c>
      <c r="AD60">
        <v>11</v>
      </c>
      <c r="AE60">
        <v>15</v>
      </c>
      <c r="AF60">
        <v>26</v>
      </c>
      <c r="AG60">
        <v>43</v>
      </c>
      <c r="AH60">
        <v>30</v>
      </c>
      <c r="AI60">
        <v>46</v>
      </c>
      <c r="AJ60">
        <v>23</v>
      </c>
      <c r="AL60">
        <v>3</v>
      </c>
      <c r="AM60">
        <v>6</v>
      </c>
      <c r="AN60">
        <v>6</v>
      </c>
      <c r="AO60">
        <v>7</v>
      </c>
      <c r="AP60">
        <v>6</v>
      </c>
      <c r="AQ60">
        <v>2</v>
      </c>
      <c r="AR60">
        <v>2</v>
      </c>
      <c r="AS60">
        <v>1</v>
      </c>
    </row>
    <row r="61" spans="1:48" x14ac:dyDescent="0.25">
      <c r="A61">
        <v>404</v>
      </c>
      <c r="B61" t="s">
        <v>101</v>
      </c>
      <c r="C61">
        <f>SUM(Tableau1[[#This Row],[nb_adoptions_1979]:[nb_adoptions_2023]])</f>
        <v>6</v>
      </c>
      <c r="AC61">
        <v>5</v>
      </c>
      <c r="AD61">
        <v>1</v>
      </c>
    </row>
    <row r="62" spans="1:48" x14ac:dyDescent="0.25">
      <c r="A62">
        <v>417</v>
      </c>
      <c r="B62" t="s">
        <v>166</v>
      </c>
      <c r="C62">
        <f>SUM(Tableau1[[#This Row],[nb_adoptions_1979]:[nb_adoptions_2023]])</f>
        <v>3</v>
      </c>
      <c r="AC62">
        <v>1</v>
      </c>
      <c r="AE62">
        <v>2</v>
      </c>
    </row>
    <row r="63" spans="1:48" x14ac:dyDescent="0.25">
      <c r="B63" t="s">
        <v>102</v>
      </c>
      <c r="C63">
        <f>SUM(Tableau1[[#This Row],[nb_adoptions_1979]:[nb_adoptions_2023]])</f>
        <v>9</v>
      </c>
      <c r="AI63">
        <v>2</v>
      </c>
      <c r="AM63">
        <v>2</v>
      </c>
      <c r="AN63">
        <v>1</v>
      </c>
      <c r="AP63">
        <v>2</v>
      </c>
      <c r="AQ63">
        <v>1</v>
      </c>
      <c r="AR63">
        <v>1</v>
      </c>
    </row>
    <row r="64" spans="1:48" x14ac:dyDescent="0.25">
      <c r="A64">
        <v>418</v>
      </c>
      <c r="B64" t="s">
        <v>103</v>
      </c>
      <c r="C64">
        <f>SUM(Tableau1[[#This Row],[nb_adoptions_1979]:[nb_adoptions_2023]])</f>
        <v>158</v>
      </c>
      <c r="P64">
        <v>5</v>
      </c>
      <c r="Q64">
        <v>17</v>
      </c>
      <c r="R64">
        <v>22</v>
      </c>
      <c r="S64">
        <v>20</v>
      </c>
      <c r="T64">
        <v>1</v>
      </c>
      <c r="Y64">
        <v>1</v>
      </c>
      <c r="AA64">
        <v>1</v>
      </c>
      <c r="AC64">
        <v>2</v>
      </c>
      <c r="AE64">
        <v>2</v>
      </c>
      <c r="AF64">
        <v>1</v>
      </c>
      <c r="AG64">
        <v>3</v>
      </c>
      <c r="AH64">
        <v>8</v>
      </c>
      <c r="AI64">
        <v>14</v>
      </c>
      <c r="AJ64">
        <v>27</v>
      </c>
      <c r="AL64">
        <v>13</v>
      </c>
      <c r="AM64">
        <v>1</v>
      </c>
      <c r="AN64">
        <v>1</v>
      </c>
      <c r="AO64">
        <v>1</v>
      </c>
      <c r="AP64">
        <v>1</v>
      </c>
      <c r="AQ64">
        <v>3</v>
      </c>
      <c r="AS64">
        <v>7</v>
      </c>
      <c r="AT64">
        <v>1</v>
      </c>
      <c r="AU64">
        <v>4</v>
      </c>
      <c r="AV64">
        <v>2</v>
      </c>
    </row>
    <row r="65" spans="1:48" x14ac:dyDescent="0.25">
      <c r="A65">
        <v>428</v>
      </c>
      <c r="B65" t="s">
        <v>104</v>
      </c>
      <c r="C65">
        <f>SUM(Tableau1[[#This Row],[nb_adoptions_1979]:[nb_adoptions_2023]])</f>
        <v>1119</v>
      </c>
      <c r="Q65">
        <v>1</v>
      </c>
      <c r="R65">
        <v>9</v>
      </c>
      <c r="S65">
        <v>18</v>
      </c>
      <c r="T65">
        <v>32</v>
      </c>
      <c r="U65">
        <v>60</v>
      </c>
      <c r="V65">
        <v>56</v>
      </c>
      <c r="W65">
        <v>83</v>
      </c>
      <c r="X65">
        <v>72</v>
      </c>
      <c r="Y65">
        <v>28</v>
      </c>
      <c r="Z65">
        <v>72</v>
      </c>
      <c r="AA65">
        <v>90</v>
      </c>
      <c r="AB65">
        <v>50</v>
      </c>
      <c r="AC65">
        <v>105</v>
      </c>
      <c r="AD65">
        <v>73</v>
      </c>
      <c r="AE65">
        <v>79</v>
      </c>
      <c r="AF65">
        <v>30</v>
      </c>
      <c r="AG65">
        <v>34</v>
      </c>
      <c r="AH65">
        <v>44</v>
      </c>
      <c r="AI65">
        <v>47</v>
      </c>
      <c r="AJ65">
        <v>22</v>
      </c>
      <c r="AK65">
        <v>37</v>
      </c>
      <c r="AL65">
        <v>25</v>
      </c>
      <c r="AM65">
        <v>16</v>
      </c>
      <c r="AN65">
        <v>18</v>
      </c>
      <c r="AO65">
        <v>8</v>
      </c>
      <c r="AP65">
        <v>10</v>
      </c>
    </row>
    <row r="66" spans="1:48" x14ac:dyDescent="0.25">
      <c r="A66">
        <v>422</v>
      </c>
      <c r="B66" t="s">
        <v>105</v>
      </c>
      <c r="C66">
        <f>SUM(Tableau1[[#This Row],[nb_adoptions_1979]:[nb_adoptions_2023]])</f>
        <v>451</v>
      </c>
      <c r="D66">
        <v>34</v>
      </c>
      <c r="E66">
        <v>25</v>
      </c>
      <c r="F66">
        <v>17</v>
      </c>
      <c r="G66">
        <v>15</v>
      </c>
      <c r="H66">
        <v>15</v>
      </c>
      <c r="I66">
        <v>16</v>
      </c>
      <c r="K66">
        <v>16</v>
      </c>
      <c r="M66">
        <v>25</v>
      </c>
      <c r="N66">
        <v>13</v>
      </c>
      <c r="O66">
        <v>20</v>
      </c>
      <c r="P66">
        <v>18</v>
      </c>
      <c r="Q66">
        <v>20</v>
      </c>
      <c r="R66">
        <v>21</v>
      </c>
      <c r="S66">
        <v>20</v>
      </c>
      <c r="T66">
        <v>11</v>
      </c>
      <c r="U66">
        <v>13</v>
      </c>
      <c r="V66">
        <v>27</v>
      </c>
      <c r="W66">
        <v>20</v>
      </c>
      <c r="X66">
        <v>13</v>
      </c>
      <c r="Y66">
        <v>8</v>
      </c>
      <c r="Z66">
        <v>11</v>
      </c>
      <c r="AA66">
        <v>11</v>
      </c>
      <c r="AB66">
        <v>5</v>
      </c>
      <c r="AC66">
        <v>3</v>
      </c>
      <c r="AD66">
        <v>2</v>
      </c>
      <c r="AE66">
        <v>2</v>
      </c>
      <c r="AF66">
        <v>6</v>
      </c>
      <c r="AG66">
        <v>5</v>
      </c>
      <c r="AH66">
        <v>3</v>
      </c>
      <c r="AI66">
        <v>3</v>
      </c>
      <c r="AJ66">
        <v>4</v>
      </c>
      <c r="AK66">
        <v>3</v>
      </c>
      <c r="AL66">
        <v>5</v>
      </c>
      <c r="AM66">
        <v>1</v>
      </c>
      <c r="AN66">
        <v>2</v>
      </c>
      <c r="AO66">
        <v>4</v>
      </c>
      <c r="AP66">
        <v>1</v>
      </c>
      <c r="AQ66">
        <v>3</v>
      </c>
      <c r="AR66">
        <v>5</v>
      </c>
      <c r="AV66">
        <v>5</v>
      </c>
    </row>
    <row r="67" spans="1:48" x14ac:dyDescent="0.25">
      <c r="A67">
        <v>430</v>
      </c>
      <c r="B67" t="s">
        <v>106</v>
      </c>
      <c r="C67">
        <f>SUM(Tableau1[[#This Row],[nb_adoptions_1979]:[nb_adoptions_2023]])</f>
        <v>4</v>
      </c>
      <c r="AG67">
        <v>2</v>
      </c>
      <c r="AO67">
        <v>1</v>
      </c>
      <c r="AU67">
        <v>1</v>
      </c>
    </row>
    <row r="68" spans="1:48" x14ac:dyDescent="0.25">
      <c r="A68">
        <v>440</v>
      </c>
      <c r="B68" t="s">
        <v>107</v>
      </c>
      <c r="C68">
        <f>SUM(Tableau1[[#This Row],[nb_adoptions_1979]:[nb_adoptions_2023]])</f>
        <v>287</v>
      </c>
      <c r="R68">
        <v>3</v>
      </c>
      <c r="S68">
        <v>5</v>
      </c>
      <c r="T68">
        <v>4</v>
      </c>
      <c r="U68">
        <v>9</v>
      </c>
      <c r="V68">
        <v>7</v>
      </c>
      <c r="W68">
        <v>15</v>
      </c>
      <c r="X68">
        <v>13</v>
      </c>
      <c r="Y68">
        <v>4</v>
      </c>
      <c r="Z68">
        <v>7</v>
      </c>
      <c r="AA68">
        <v>32</v>
      </c>
      <c r="AB68">
        <v>41</v>
      </c>
      <c r="AC68">
        <v>28</v>
      </c>
      <c r="AD68">
        <v>20</v>
      </c>
      <c r="AE68">
        <v>19</v>
      </c>
      <c r="AF68">
        <v>32</v>
      </c>
      <c r="AG68">
        <v>18</v>
      </c>
      <c r="AH68">
        <v>9</v>
      </c>
      <c r="AI68">
        <v>3</v>
      </c>
      <c r="AJ68">
        <v>3</v>
      </c>
      <c r="AK68">
        <v>9</v>
      </c>
      <c r="AL68">
        <v>2</v>
      </c>
      <c r="AM68">
        <v>2</v>
      </c>
      <c r="AN68">
        <v>2</v>
      </c>
    </row>
    <row r="69" spans="1:48" x14ac:dyDescent="0.25">
      <c r="A69">
        <v>807</v>
      </c>
      <c r="B69" t="s">
        <v>167</v>
      </c>
      <c r="C69">
        <f>SUM(Tableau1[[#This Row],[nb_adoptions_1979]:[nb_adoptions_2023]])</f>
        <v>19</v>
      </c>
      <c r="U69">
        <v>1</v>
      </c>
      <c r="W69">
        <v>1</v>
      </c>
      <c r="X69">
        <v>2</v>
      </c>
      <c r="Y69">
        <v>4</v>
      </c>
      <c r="Z69">
        <v>4</v>
      </c>
      <c r="AA69">
        <v>2</v>
      </c>
      <c r="AC69">
        <v>1</v>
      </c>
      <c r="AD69">
        <v>2</v>
      </c>
      <c r="AF69">
        <v>1</v>
      </c>
      <c r="AH69">
        <v>1</v>
      </c>
    </row>
    <row r="70" spans="1:48" x14ac:dyDescent="0.25">
      <c r="A70">
        <v>450</v>
      </c>
      <c r="B70" t="s">
        <v>108</v>
      </c>
      <c r="C70">
        <f>SUM(Tableau1[[#This Row],[nb_adoptions_1979]:[nb_adoptions_2023]])</f>
        <v>4222</v>
      </c>
      <c r="F70">
        <v>3</v>
      </c>
      <c r="G70">
        <v>3</v>
      </c>
      <c r="H70">
        <v>6</v>
      </c>
      <c r="I70">
        <v>8</v>
      </c>
      <c r="J70">
        <v>12</v>
      </c>
      <c r="K70">
        <v>56</v>
      </c>
      <c r="L70">
        <v>147</v>
      </c>
      <c r="M70">
        <v>259</v>
      </c>
      <c r="N70">
        <v>259</v>
      </c>
      <c r="O70">
        <v>123</v>
      </c>
      <c r="P70">
        <v>58</v>
      </c>
      <c r="Q70">
        <v>59</v>
      </c>
      <c r="R70">
        <v>98</v>
      </c>
      <c r="S70">
        <v>104</v>
      </c>
      <c r="T70">
        <v>125</v>
      </c>
      <c r="U70">
        <v>161</v>
      </c>
      <c r="V70">
        <v>174</v>
      </c>
      <c r="W70">
        <v>174</v>
      </c>
      <c r="X70">
        <v>218</v>
      </c>
      <c r="Y70">
        <v>213</v>
      </c>
      <c r="Z70">
        <v>216</v>
      </c>
      <c r="AA70">
        <v>281</v>
      </c>
      <c r="AB70">
        <v>325</v>
      </c>
      <c r="AC70">
        <v>292</v>
      </c>
      <c r="AD70">
        <v>245</v>
      </c>
      <c r="AE70">
        <v>117</v>
      </c>
      <c r="AF70">
        <v>62</v>
      </c>
      <c r="AG70">
        <v>4</v>
      </c>
      <c r="AH70">
        <v>26</v>
      </c>
      <c r="AI70">
        <v>37</v>
      </c>
      <c r="AJ70">
        <v>32</v>
      </c>
      <c r="AK70">
        <v>31</v>
      </c>
      <c r="AL70">
        <v>33</v>
      </c>
      <c r="AM70">
        <v>33</v>
      </c>
      <c r="AN70">
        <v>30</v>
      </c>
      <c r="AO70">
        <v>37</v>
      </c>
      <c r="AP70">
        <v>24</v>
      </c>
      <c r="AQ70">
        <v>22</v>
      </c>
      <c r="AR70">
        <v>19</v>
      </c>
      <c r="AS70">
        <v>20</v>
      </c>
      <c r="AT70">
        <v>16</v>
      </c>
      <c r="AU70">
        <v>39</v>
      </c>
      <c r="AV70">
        <v>21</v>
      </c>
    </row>
    <row r="71" spans="1:48" x14ac:dyDescent="0.25">
      <c r="A71">
        <v>458</v>
      </c>
      <c r="B71" t="s">
        <v>109</v>
      </c>
      <c r="C71">
        <f>SUM(Tableau1[[#This Row],[nb_adoptions_1979]:[nb_adoptions_2023]])</f>
        <v>19</v>
      </c>
      <c r="R71">
        <v>2</v>
      </c>
      <c r="Y71">
        <v>3</v>
      </c>
      <c r="Z71">
        <v>1</v>
      </c>
      <c r="AB71">
        <v>3</v>
      </c>
      <c r="AC71">
        <v>1</v>
      </c>
      <c r="AE71">
        <v>1</v>
      </c>
      <c r="AF71">
        <v>2</v>
      </c>
      <c r="AG71">
        <v>2</v>
      </c>
      <c r="AI71">
        <v>2</v>
      </c>
      <c r="AK71">
        <v>1</v>
      </c>
      <c r="AO71">
        <v>1</v>
      </c>
    </row>
    <row r="72" spans="1:48" x14ac:dyDescent="0.25">
      <c r="A72">
        <v>466</v>
      </c>
      <c r="B72" t="s">
        <v>110</v>
      </c>
      <c r="C72">
        <f>SUM(Tableau1[[#This Row],[nb_adoptions_1979]:[nb_adoptions_2023]])</f>
        <v>1865</v>
      </c>
      <c r="L72">
        <v>1</v>
      </c>
      <c r="M72">
        <v>6</v>
      </c>
      <c r="N72">
        <v>29</v>
      </c>
      <c r="O72">
        <v>69</v>
      </c>
      <c r="P72">
        <v>20</v>
      </c>
      <c r="Q72">
        <v>32</v>
      </c>
      <c r="R72">
        <v>61</v>
      </c>
      <c r="S72">
        <v>66</v>
      </c>
      <c r="T72">
        <v>70</v>
      </c>
      <c r="U72">
        <v>102</v>
      </c>
      <c r="V72">
        <v>92</v>
      </c>
      <c r="W72">
        <v>73</v>
      </c>
      <c r="X72">
        <v>70</v>
      </c>
      <c r="Y72">
        <v>61</v>
      </c>
      <c r="Z72">
        <v>64</v>
      </c>
      <c r="AA72">
        <v>95</v>
      </c>
      <c r="AB72">
        <v>132</v>
      </c>
      <c r="AC72">
        <v>79</v>
      </c>
      <c r="AD72">
        <v>85</v>
      </c>
      <c r="AE72">
        <v>109</v>
      </c>
      <c r="AF72">
        <v>135</v>
      </c>
      <c r="AG72">
        <v>72</v>
      </c>
      <c r="AH72">
        <v>117</v>
      </c>
      <c r="AI72">
        <v>71</v>
      </c>
      <c r="AJ72">
        <v>61</v>
      </c>
      <c r="AK72">
        <v>33</v>
      </c>
      <c r="AL72">
        <v>2</v>
      </c>
      <c r="AM72">
        <v>36</v>
      </c>
      <c r="AN72">
        <v>14</v>
      </c>
      <c r="AQ72">
        <v>1</v>
      </c>
      <c r="AR72">
        <v>2</v>
      </c>
      <c r="AS72">
        <v>2</v>
      </c>
      <c r="AT72">
        <v>2</v>
      </c>
      <c r="AV72">
        <v>1</v>
      </c>
    </row>
    <row r="73" spans="1:48" x14ac:dyDescent="0.25">
      <c r="A73">
        <v>504</v>
      </c>
      <c r="B73" t="s">
        <v>111</v>
      </c>
      <c r="C73">
        <f>SUM(Tableau1[[#This Row],[nb_adoptions_1979]:[nb_adoptions_2023]])</f>
        <v>26</v>
      </c>
      <c r="S73">
        <v>26</v>
      </c>
    </row>
    <row r="74" spans="1:48" x14ac:dyDescent="0.25">
      <c r="A74">
        <v>478</v>
      </c>
      <c r="B74" t="s">
        <v>112</v>
      </c>
      <c r="C74">
        <f>SUM(Tableau1[[#This Row],[nb_adoptions_1979]:[nb_adoptions_2023]])</f>
        <v>1</v>
      </c>
      <c r="S74">
        <v>1</v>
      </c>
    </row>
    <row r="75" spans="1:48" x14ac:dyDescent="0.25">
      <c r="A75">
        <v>484</v>
      </c>
      <c r="B75" t="s">
        <v>113</v>
      </c>
      <c r="C75">
        <f>SUM(Tableau1[[#This Row],[nb_adoptions_1979]:[nb_adoptions_2023]])</f>
        <v>699</v>
      </c>
      <c r="F75">
        <v>1</v>
      </c>
      <c r="G75">
        <v>3</v>
      </c>
      <c r="H75">
        <v>5</v>
      </c>
      <c r="I75">
        <v>15</v>
      </c>
      <c r="J75">
        <v>6</v>
      </c>
      <c r="K75">
        <v>26</v>
      </c>
      <c r="L75">
        <v>17</v>
      </c>
      <c r="M75">
        <v>28</v>
      </c>
      <c r="N75">
        <v>56</v>
      </c>
      <c r="O75">
        <v>55</v>
      </c>
      <c r="P75">
        <v>61</v>
      </c>
      <c r="Q75">
        <v>52</v>
      </c>
      <c r="R75">
        <v>34</v>
      </c>
      <c r="S75">
        <v>40</v>
      </c>
      <c r="T75">
        <v>40</v>
      </c>
      <c r="U75">
        <v>35</v>
      </c>
      <c r="V75">
        <v>32</v>
      </c>
      <c r="W75">
        <v>30</v>
      </c>
      <c r="X75">
        <v>23</v>
      </c>
      <c r="Y75">
        <v>12</v>
      </c>
      <c r="Z75">
        <v>18</v>
      </c>
      <c r="AA75">
        <v>11</v>
      </c>
      <c r="AB75">
        <v>18</v>
      </c>
      <c r="AC75">
        <v>16</v>
      </c>
      <c r="AD75">
        <v>3</v>
      </c>
      <c r="AE75">
        <v>15</v>
      </c>
      <c r="AF75">
        <v>13</v>
      </c>
      <c r="AG75">
        <v>10</v>
      </c>
      <c r="AH75">
        <v>10</v>
      </c>
      <c r="AI75">
        <v>8</v>
      </c>
      <c r="AL75">
        <v>1</v>
      </c>
      <c r="AM75">
        <v>2</v>
      </c>
      <c r="AR75">
        <v>1</v>
      </c>
      <c r="AU75">
        <v>2</v>
      </c>
    </row>
    <row r="76" spans="1:48" x14ac:dyDescent="0.25">
      <c r="A76">
        <v>498</v>
      </c>
      <c r="B76" t="s">
        <v>114</v>
      </c>
      <c r="C76">
        <f>SUM(Tableau1[[#This Row],[nb_adoptions_1979]:[nb_adoptions_2023]])</f>
        <v>13</v>
      </c>
      <c r="V76">
        <v>1</v>
      </c>
      <c r="W76">
        <v>2</v>
      </c>
      <c r="X76">
        <v>1</v>
      </c>
      <c r="Y76">
        <v>1</v>
      </c>
      <c r="Z76">
        <v>1</v>
      </c>
      <c r="AC76">
        <v>2</v>
      </c>
      <c r="AE76">
        <v>2</v>
      </c>
      <c r="AF76">
        <v>1</v>
      </c>
      <c r="AG76">
        <v>1</v>
      </c>
      <c r="AK76">
        <v>1</v>
      </c>
    </row>
    <row r="77" spans="1:48" x14ac:dyDescent="0.25">
      <c r="A77">
        <v>496</v>
      </c>
      <c r="B77" t="s">
        <v>115</v>
      </c>
      <c r="C77">
        <f>SUM(Tableau1[[#This Row],[nb_adoptions_1979]:[nb_adoptions_2023]])</f>
        <v>22</v>
      </c>
      <c r="U77">
        <v>1</v>
      </c>
      <c r="AD77">
        <v>2</v>
      </c>
      <c r="AE77">
        <v>3</v>
      </c>
      <c r="AF77">
        <v>5</v>
      </c>
      <c r="AG77">
        <v>4</v>
      </c>
      <c r="AH77">
        <v>3</v>
      </c>
      <c r="AI77">
        <v>1</v>
      </c>
      <c r="AJ77">
        <v>2</v>
      </c>
      <c r="AO77">
        <v>1</v>
      </c>
    </row>
    <row r="78" spans="1:48" x14ac:dyDescent="0.25">
      <c r="A78">
        <v>508</v>
      </c>
      <c r="B78" t="s">
        <v>116</v>
      </c>
      <c r="C78">
        <f>SUM(Tableau1[[#This Row],[nb_adoptions_1979]:[nb_adoptions_2023]])</f>
        <v>3</v>
      </c>
      <c r="V78">
        <v>1</v>
      </c>
      <c r="AC78">
        <v>1</v>
      </c>
      <c r="AF78">
        <v>1</v>
      </c>
    </row>
    <row r="79" spans="1:48" x14ac:dyDescent="0.25">
      <c r="A79">
        <v>516</v>
      </c>
      <c r="B79" t="s">
        <v>117</v>
      </c>
      <c r="C79">
        <f>SUM(Tableau1[[#This Row],[nb_adoptions_1979]:[nb_adoptions_2023]])</f>
        <v>6</v>
      </c>
      <c r="AE79">
        <v>1</v>
      </c>
      <c r="AF79">
        <v>1</v>
      </c>
      <c r="AG79">
        <v>2</v>
      </c>
      <c r="AH79">
        <v>1</v>
      </c>
      <c r="AU79">
        <v>1</v>
      </c>
    </row>
    <row r="80" spans="1:48" x14ac:dyDescent="0.25">
      <c r="A80">
        <v>524</v>
      </c>
      <c r="B80" t="s">
        <v>118</v>
      </c>
      <c r="C80">
        <f>SUM(Tableau1[[#This Row],[nb_adoptions_1979]:[nb_adoptions_2023]])</f>
        <v>578</v>
      </c>
      <c r="F80">
        <v>6</v>
      </c>
      <c r="G80">
        <v>6</v>
      </c>
      <c r="H80">
        <v>5</v>
      </c>
      <c r="I80">
        <v>4</v>
      </c>
      <c r="J80">
        <v>2</v>
      </c>
      <c r="K80">
        <v>4</v>
      </c>
      <c r="L80">
        <v>1</v>
      </c>
      <c r="O80">
        <v>11</v>
      </c>
      <c r="P80">
        <v>12</v>
      </c>
      <c r="Q80">
        <v>21</v>
      </c>
      <c r="R80">
        <v>43</v>
      </c>
      <c r="S80">
        <v>68</v>
      </c>
      <c r="T80">
        <v>4</v>
      </c>
      <c r="U80">
        <v>19</v>
      </c>
      <c r="V80">
        <v>12</v>
      </c>
      <c r="W80">
        <v>15</v>
      </c>
      <c r="X80">
        <v>11</v>
      </c>
      <c r="Y80">
        <v>9</v>
      </c>
      <c r="Z80">
        <v>12</v>
      </c>
      <c r="AA80">
        <v>29</v>
      </c>
      <c r="AB80">
        <v>38</v>
      </c>
      <c r="AC80">
        <v>32</v>
      </c>
      <c r="AD80">
        <v>38</v>
      </c>
      <c r="AE80">
        <v>61</v>
      </c>
      <c r="AF80">
        <v>33</v>
      </c>
      <c r="AG80">
        <v>58</v>
      </c>
      <c r="AH80">
        <v>3</v>
      </c>
      <c r="AI80">
        <v>19</v>
      </c>
      <c r="AJ80">
        <v>2</v>
      </c>
    </row>
    <row r="81" spans="1:48" x14ac:dyDescent="0.25">
      <c r="A81">
        <v>558</v>
      </c>
      <c r="B81" t="s">
        <v>119</v>
      </c>
      <c r="C81">
        <f>SUM(Tableau1[[#This Row],[nb_adoptions_1979]:[nb_adoptions_2023]])</f>
        <v>7</v>
      </c>
      <c r="T81">
        <v>2</v>
      </c>
      <c r="V81">
        <v>2</v>
      </c>
      <c r="W81">
        <v>1</v>
      </c>
      <c r="AH81">
        <v>1</v>
      </c>
      <c r="AO81">
        <v>1</v>
      </c>
    </row>
    <row r="82" spans="1:48" x14ac:dyDescent="0.25">
      <c r="A82">
        <v>562</v>
      </c>
      <c r="B82" t="s">
        <v>120</v>
      </c>
      <c r="C82">
        <f>SUM(Tableau1[[#This Row],[nb_adoptions_1979]:[nb_adoptions_2023]])</f>
        <v>165</v>
      </c>
      <c r="R82">
        <v>3</v>
      </c>
      <c r="S82">
        <v>2</v>
      </c>
      <c r="T82">
        <v>1</v>
      </c>
      <c r="U82">
        <v>7</v>
      </c>
      <c r="V82">
        <v>5</v>
      </c>
      <c r="W82">
        <v>4</v>
      </c>
      <c r="X82">
        <v>3</v>
      </c>
      <c r="Y82">
        <v>7</v>
      </c>
      <c r="Z82">
        <v>8</v>
      </c>
      <c r="AA82">
        <v>10</v>
      </c>
      <c r="AB82">
        <v>9</v>
      </c>
      <c r="AC82">
        <v>7</v>
      </c>
      <c r="AD82">
        <v>6</v>
      </c>
      <c r="AE82">
        <v>4</v>
      </c>
      <c r="AF82">
        <v>10</v>
      </c>
      <c r="AG82">
        <v>10</v>
      </c>
      <c r="AH82">
        <v>6</v>
      </c>
      <c r="AI82">
        <v>7</v>
      </c>
      <c r="AJ82">
        <v>7</v>
      </c>
      <c r="AK82">
        <v>3</v>
      </c>
      <c r="AL82">
        <v>3</v>
      </c>
      <c r="AM82">
        <v>6</v>
      </c>
      <c r="AN82">
        <v>11</v>
      </c>
      <c r="AO82">
        <v>6</v>
      </c>
      <c r="AP82">
        <v>4</v>
      </c>
      <c r="AQ82">
        <v>4</v>
      </c>
      <c r="AR82">
        <v>2</v>
      </c>
      <c r="AS82">
        <v>7</v>
      </c>
      <c r="AT82">
        <v>2</v>
      </c>
      <c r="AU82">
        <v>1</v>
      </c>
    </row>
    <row r="83" spans="1:48" x14ac:dyDescent="0.25">
      <c r="A83">
        <v>566</v>
      </c>
      <c r="B83" t="s">
        <v>121</v>
      </c>
      <c r="C83">
        <f>SUM(Tableau1[[#This Row],[nb_adoptions_1979]:[nb_adoptions_2023]])</f>
        <v>129</v>
      </c>
      <c r="S83">
        <v>4</v>
      </c>
      <c r="T83">
        <v>3</v>
      </c>
      <c r="U83">
        <v>2</v>
      </c>
      <c r="Y83">
        <v>5</v>
      </c>
      <c r="Z83">
        <v>5</v>
      </c>
      <c r="AA83">
        <v>9</v>
      </c>
      <c r="AB83">
        <v>3</v>
      </c>
      <c r="AC83">
        <v>2</v>
      </c>
      <c r="AD83">
        <v>1</v>
      </c>
      <c r="AE83">
        <v>2</v>
      </c>
      <c r="AF83">
        <v>7</v>
      </c>
      <c r="AG83">
        <v>3</v>
      </c>
      <c r="AH83">
        <v>9</v>
      </c>
      <c r="AI83">
        <v>23</v>
      </c>
      <c r="AJ83">
        <v>13</v>
      </c>
      <c r="AK83">
        <v>7</v>
      </c>
      <c r="AL83">
        <v>9</v>
      </c>
      <c r="AM83">
        <v>3</v>
      </c>
      <c r="AN83">
        <v>1</v>
      </c>
      <c r="AO83">
        <v>2</v>
      </c>
      <c r="AQ83">
        <v>3</v>
      </c>
      <c r="AR83">
        <v>2</v>
      </c>
      <c r="AT83">
        <v>5</v>
      </c>
      <c r="AU83">
        <v>3</v>
      </c>
      <c r="AV83">
        <v>3</v>
      </c>
    </row>
    <row r="84" spans="1:48" x14ac:dyDescent="0.25">
      <c r="A84">
        <v>800</v>
      </c>
      <c r="B84" t="s">
        <v>122</v>
      </c>
      <c r="C84">
        <f>SUM(Tableau1[[#This Row],[nb_adoptions_1979]:[nb_adoptions_2023]])</f>
        <v>1</v>
      </c>
      <c r="X84">
        <v>1</v>
      </c>
    </row>
    <row r="85" spans="1:48" x14ac:dyDescent="0.25">
      <c r="A85">
        <v>860</v>
      </c>
      <c r="B85" t="s">
        <v>168</v>
      </c>
      <c r="C85">
        <f>SUM(Tableau1[[#This Row],[nb_adoptions_1979]:[nb_adoptions_2023]])</f>
        <v>5</v>
      </c>
      <c r="V85">
        <v>1</v>
      </c>
      <c r="AA85">
        <v>1</v>
      </c>
      <c r="AF85">
        <v>1</v>
      </c>
      <c r="AH85">
        <v>1</v>
      </c>
      <c r="AK85">
        <v>1</v>
      </c>
    </row>
    <row r="86" spans="1:48" x14ac:dyDescent="0.25">
      <c r="A86">
        <v>591</v>
      </c>
      <c r="B86" t="s">
        <v>123</v>
      </c>
      <c r="C86">
        <f>SUM(Tableau1[[#This Row],[nb_adoptions_1979]:[nb_adoptions_2023]])</f>
        <v>4</v>
      </c>
      <c r="T86">
        <v>2</v>
      </c>
      <c r="AB86">
        <v>1</v>
      </c>
      <c r="AC86">
        <v>1</v>
      </c>
    </row>
    <row r="87" spans="1:48" x14ac:dyDescent="0.25">
      <c r="A87">
        <v>600</v>
      </c>
      <c r="B87" t="s">
        <v>124</v>
      </c>
      <c r="C87">
        <f>SUM(Tableau1[[#This Row],[nb_adoptions_1979]:[nb_adoptions_2023]])</f>
        <v>12</v>
      </c>
      <c r="P87">
        <v>2</v>
      </c>
      <c r="Q87">
        <v>2</v>
      </c>
      <c r="R87">
        <v>3</v>
      </c>
      <c r="S87">
        <v>2</v>
      </c>
      <c r="T87">
        <v>1</v>
      </c>
      <c r="U87">
        <v>2</v>
      </c>
    </row>
    <row r="88" spans="1:48" x14ac:dyDescent="0.25">
      <c r="A88">
        <v>604</v>
      </c>
      <c r="B88" t="s">
        <v>125</v>
      </c>
      <c r="C88">
        <f>SUM(Tableau1[[#This Row],[nb_adoptions_1979]:[nb_adoptions_2023]])</f>
        <v>614</v>
      </c>
      <c r="E88">
        <v>27</v>
      </c>
      <c r="F88">
        <v>34</v>
      </c>
      <c r="G88">
        <v>13</v>
      </c>
      <c r="I88">
        <v>1</v>
      </c>
      <c r="J88">
        <v>3</v>
      </c>
      <c r="K88">
        <v>32</v>
      </c>
      <c r="L88">
        <v>45</v>
      </c>
      <c r="M88">
        <v>61</v>
      </c>
      <c r="N88">
        <v>103</v>
      </c>
      <c r="O88">
        <v>85</v>
      </c>
      <c r="P88">
        <v>55</v>
      </c>
      <c r="Q88">
        <v>46</v>
      </c>
      <c r="R88">
        <v>21</v>
      </c>
      <c r="S88">
        <v>2</v>
      </c>
      <c r="W88">
        <v>2</v>
      </c>
      <c r="X88">
        <v>5</v>
      </c>
      <c r="Y88">
        <v>4</v>
      </c>
      <c r="Z88">
        <v>3</v>
      </c>
      <c r="AA88">
        <v>5</v>
      </c>
      <c r="AB88">
        <v>1</v>
      </c>
      <c r="AC88">
        <v>2</v>
      </c>
      <c r="AD88">
        <v>5</v>
      </c>
      <c r="AE88">
        <v>3</v>
      </c>
      <c r="AF88">
        <v>1</v>
      </c>
      <c r="AG88">
        <v>3</v>
      </c>
      <c r="AH88">
        <v>3</v>
      </c>
      <c r="AI88">
        <v>1</v>
      </c>
      <c r="AJ88">
        <v>5</v>
      </c>
      <c r="AK88">
        <v>3</v>
      </c>
      <c r="AL88">
        <v>3</v>
      </c>
      <c r="AM88">
        <v>4</v>
      </c>
      <c r="AN88">
        <v>3</v>
      </c>
      <c r="AO88">
        <v>9</v>
      </c>
      <c r="AP88">
        <v>5</v>
      </c>
      <c r="AQ88">
        <v>8</v>
      </c>
      <c r="AR88">
        <v>1</v>
      </c>
      <c r="AS88">
        <v>2</v>
      </c>
      <c r="AT88">
        <v>1</v>
      </c>
      <c r="AU88">
        <v>3</v>
      </c>
      <c r="AV88">
        <v>1</v>
      </c>
    </row>
    <row r="89" spans="1:48" x14ac:dyDescent="0.25">
      <c r="A89">
        <v>608</v>
      </c>
      <c r="B89" t="s">
        <v>126</v>
      </c>
      <c r="C89">
        <f>SUM(Tableau1[[#This Row],[nb_adoptions_1979]:[nb_adoptions_2023]])</f>
        <v>561</v>
      </c>
      <c r="F89">
        <v>13</v>
      </c>
      <c r="G89">
        <v>18</v>
      </c>
      <c r="H89">
        <v>21</v>
      </c>
      <c r="I89">
        <v>16</v>
      </c>
      <c r="J89">
        <v>9</v>
      </c>
      <c r="K89">
        <v>19</v>
      </c>
      <c r="L89">
        <v>15</v>
      </c>
      <c r="M89">
        <v>25</v>
      </c>
      <c r="N89">
        <v>22</v>
      </c>
      <c r="O89">
        <v>14</v>
      </c>
      <c r="P89">
        <v>13</v>
      </c>
      <c r="Q89">
        <v>10</v>
      </c>
      <c r="R89">
        <v>13</v>
      </c>
      <c r="S89">
        <v>10</v>
      </c>
      <c r="T89">
        <v>7</v>
      </c>
      <c r="U89">
        <v>7</v>
      </c>
      <c r="V89">
        <v>6</v>
      </c>
      <c r="W89">
        <v>4</v>
      </c>
      <c r="X89">
        <v>5</v>
      </c>
      <c r="Y89">
        <v>15</v>
      </c>
      <c r="Z89">
        <v>11</v>
      </c>
      <c r="AA89">
        <v>16</v>
      </c>
      <c r="AB89">
        <v>19</v>
      </c>
      <c r="AC89">
        <v>16</v>
      </c>
      <c r="AD89">
        <v>12</v>
      </c>
      <c r="AE89">
        <v>9</v>
      </c>
      <c r="AF89">
        <v>21</v>
      </c>
      <c r="AG89">
        <v>18</v>
      </c>
      <c r="AH89">
        <v>3</v>
      </c>
      <c r="AI89">
        <v>14</v>
      </c>
      <c r="AJ89">
        <v>7</v>
      </c>
      <c r="AK89">
        <v>16</v>
      </c>
      <c r="AL89">
        <v>23</v>
      </c>
      <c r="AM89">
        <v>25</v>
      </c>
      <c r="AN89">
        <v>19</v>
      </c>
      <c r="AO89">
        <v>17</v>
      </c>
      <c r="AP89">
        <v>15</v>
      </c>
      <c r="AQ89">
        <v>15</v>
      </c>
      <c r="AR89">
        <v>12</v>
      </c>
      <c r="AS89">
        <v>3</v>
      </c>
      <c r="AT89">
        <v>5</v>
      </c>
      <c r="AU89">
        <v>2</v>
      </c>
      <c r="AV89">
        <v>1</v>
      </c>
    </row>
    <row r="90" spans="1:48" x14ac:dyDescent="0.25">
      <c r="A90">
        <v>616</v>
      </c>
      <c r="B90" t="s">
        <v>127</v>
      </c>
      <c r="C90">
        <f>SUM(Tableau1[[#This Row],[nb_adoptions_1979]:[nb_adoptions_2023]])</f>
        <v>2100</v>
      </c>
      <c r="D90">
        <v>8</v>
      </c>
      <c r="E90">
        <v>11</v>
      </c>
      <c r="F90">
        <v>13</v>
      </c>
      <c r="G90">
        <v>16</v>
      </c>
      <c r="H90">
        <v>19</v>
      </c>
      <c r="I90">
        <v>20</v>
      </c>
      <c r="J90">
        <v>18</v>
      </c>
      <c r="K90">
        <v>66</v>
      </c>
      <c r="L90">
        <v>103</v>
      </c>
      <c r="M90">
        <v>148</v>
      </c>
      <c r="N90">
        <v>178</v>
      </c>
      <c r="O90">
        <v>209</v>
      </c>
      <c r="P90">
        <v>177</v>
      </c>
      <c r="Q90">
        <v>165</v>
      </c>
      <c r="R90">
        <v>140</v>
      </c>
      <c r="S90">
        <v>88</v>
      </c>
      <c r="T90">
        <v>64</v>
      </c>
      <c r="U90">
        <v>67</v>
      </c>
      <c r="V90">
        <v>61</v>
      </c>
      <c r="W90">
        <v>78</v>
      </c>
      <c r="X90">
        <v>54</v>
      </c>
      <c r="Y90">
        <v>25</v>
      </c>
      <c r="Z90">
        <v>46</v>
      </c>
      <c r="AA90">
        <v>30</v>
      </c>
      <c r="AB90">
        <v>21</v>
      </c>
      <c r="AC90">
        <v>36</v>
      </c>
      <c r="AD90">
        <v>39</v>
      </c>
      <c r="AE90">
        <v>26</v>
      </c>
      <c r="AF90">
        <v>20</v>
      </c>
      <c r="AG90">
        <v>19</v>
      </c>
      <c r="AH90">
        <v>24</v>
      </c>
      <c r="AI90">
        <v>26</v>
      </c>
      <c r="AJ90">
        <v>14</v>
      </c>
      <c r="AK90">
        <v>17</v>
      </c>
      <c r="AL90">
        <v>18</v>
      </c>
      <c r="AM90">
        <v>22</v>
      </c>
      <c r="AN90">
        <v>5</v>
      </c>
      <c r="AO90">
        <v>6</v>
      </c>
      <c r="AP90">
        <v>3</v>
      </c>
    </row>
    <row r="91" spans="1:48" x14ac:dyDescent="0.25">
      <c r="A91">
        <v>620</v>
      </c>
      <c r="B91" t="s">
        <v>128</v>
      </c>
      <c r="C91">
        <f>SUM(Tableau1[[#This Row],[nb_adoptions_1979]:[nb_adoptions_2023]])</f>
        <v>52</v>
      </c>
      <c r="Q91">
        <v>6</v>
      </c>
      <c r="AC91">
        <v>1</v>
      </c>
      <c r="AE91">
        <v>3</v>
      </c>
      <c r="AF91">
        <v>2</v>
      </c>
      <c r="AG91">
        <v>4</v>
      </c>
      <c r="AH91">
        <v>1</v>
      </c>
      <c r="AI91">
        <v>2</v>
      </c>
      <c r="AJ91">
        <v>2</v>
      </c>
      <c r="AK91">
        <v>5</v>
      </c>
      <c r="AL91">
        <v>7</v>
      </c>
      <c r="AM91">
        <v>1</v>
      </c>
      <c r="AN91">
        <v>2</v>
      </c>
      <c r="AO91">
        <v>7</v>
      </c>
      <c r="AP91">
        <v>3</v>
      </c>
      <c r="AR91">
        <v>5</v>
      </c>
      <c r="AV91">
        <v>1</v>
      </c>
    </row>
    <row r="92" spans="1:48" x14ac:dyDescent="0.25">
      <c r="A92">
        <v>140</v>
      </c>
      <c r="B92" t="s">
        <v>175</v>
      </c>
      <c r="C92">
        <f>SUM(Tableau1[[#This Row],[nb_adoptions_1979]:[nb_adoptions_2023]])</f>
        <v>368</v>
      </c>
      <c r="Q92">
        <v>1</v>
      </c>
      <c r="R92">
        <v>4</v>
      </c>
      <c r="S92">
        <v>3</v>
      </c>
      <c r="T92">
        <v>19</v>
      </c>
      <c r="U92">
        <v>13</v>
      </c>
      <c r="V92">
        <v>12</v>
      </c>
      <c r="W92">
        <v>7</v>
      </c>
      <c r="X92">
        <v>14</v>
      </c>
      <c r="Y92">
        <v>9</v>
      </c>
      <c r="Z92">
        <v>2</v>
      </c>
      <c r="AA92">
        <v>15</v>
      </c>
      <c r="AB92">
        <v>4</v>
      </c>
      <c r="AC92">
        <v>4</v>
      </c>
      <c r="AD92">
        <v>7</v>
      </c>
      <c r="AE92">
        <v>8</v>
      </c>
      <c r="AF92">
        <v>9</v>
      </c>
      <c r="AG92">
        <v>9</v>
      </c>
      <c r="AH92">
        <v>7</v>
      </c>
      <c r="AI92">
        <v>12</v>
      </c>
      <c r="AJ92">
        <v>19</v>
      </c>
      <c r="AK92">
        <v>43</v>
      </c>
      <c r="AL92">
        <v>73</v>
      </c>
      <c r="AM92">
        <v>43</v>
      </c>
      <c r="AN92">
        <v>11</v>
      </c>
      <c r="AO92">
        <v>4</v>
      </c>
      <c r="AP92">
        <v>6</v>
      </c>
      <c r="AT92">
        <v>2</v>
      </c>
      <c r="AU92">
        <v>3</v>
      </c>
      <c r="AV92">
        <v>5</v>
      </c>
    </row>
    <row r="93" spans="1:48" x14ac:dyDescent="0.25">
      <c r="A93">
        <v>180</v>
      </c>
      <c r="B93" t="s">
        <v>169</v>
      </c>
      <c r="C93">
        <f>SUM(Tableau1[[#This Row],[nb_adoptions_1979]:[nb_adoptions_2023]])</f>
        <v>614</v>
      </c>
      <c r="Z93">
        <v>8</v>
      </c>
      <c r="AA93">
        <v>8</v>
      </c>
      <c r="AB93">
        <v>6</v>
      </c>
      <c r="AC93">
        <v>1</v>
      </c>
      <c r="AD93">
        <v>5</v>
      </c>
      <c r="AE93">
        <v>7</v>
      </c>
      <c r="AF93">
        <v>5</v>
      </c>
      <c r="AG93">
        <v>14</v>
      </c>
      <c r="AH93">
        <v>42</v>
      </c>
      <c r="AI93">
        <v>41</v>
      </c>
      <c r="AJ93">
        <v>40</v>
      </c>
      <c r="AK93">
        <v>84</v>
      </c>
      <c r="AL93">
        <v>62</v>
      </c>
      <c r="AM93">
        <v>2</v>
      </c>
      <c r="AN93">
        <v>13</v>
      </c>
      <c r="AO93">
        <v>231</v>
      </c>
      <c r="AP93">
        <v>11</v>
      </c>
      <c r="AQ93">
        <v>28</v>
      </c>
      <c r="AR93">
        <v>5</v>
      </c>
      <c r="AT93">
        <v>1</v>
      </c>
    </row>
    <row r="94" spans="1:48" x14ac:dyDescent="0.25">
      <c r="A94">
        <v>214</v>
      </c>
      <c r="B94" t="s">
        <v>129</v>
      </c>
      <c r="C94">
        <f>SUM(Tableau1[[#This Row],[nb_adoptions_1979]:[nb_adoptions_2023]])</f>
        <v>40</v>
      </c>
      <c r="R94">
        <v>1</v>
      </c>
      <c r="S94">
        <v>2</v>
      </c>
      <c r="T94">
        <v>4</v>
      </c>
      <c r="U94">
        <v>8</v>
      </c>
      <c r="V94">
        <v>2</v>
      </c>
      <c r="W94">
        <v>4</v>
      </c>
      <c r="X94">
        <v>2</v>
      </c>
      <c r="Y94">
        <v>2</v>
      </c>
      <c r="Z94">
        <v>1</v>
      </c>
      <c r="AA94">
        <v>5</v>
      </c>
      <c r="AB94">
        <v>1</v>
      </c>
      <c r="AC94">
        <v>1</v>
      </c>
      <c r="AI94">
        <v>1</v>
      </c>
      <c r="AJ94">
        <v>2</v>
      </c>
      <c r="AK94">
        <v>2</v>
      </c>
      <c r="AQ94">
        <v>1</v>
      </c>
      <c r="AV94">
        <v>1</v>
      </c>
    </row>
    <row r="95" spans="1:48" x14ac:dyDescent="0.25">
      <c r="A95">
        <v>203</v>
      </c>
      <c r="B95" t="s">
        <v>130</v>
      </c>
      <c r="C95">
        <f>SUM(Tableau1[[#This Row],[nb_adoptions_1979]:[nb_adoptions_2023]])</f>
        <v>10</v>
      </c>
      <c r="Z95">
        <v>1</v>
      </c>
      <c r="AA95">
        <v>1</v>
      </c>
      <c r="AC95">
        <v>5</v>
      </c>
      <c r="AD95">
        <v>1</v>
      </c>
      <c r="AH95">
        <v>1</v>
      </c>
      <c r="AM95">
        <v>1</v>
      </c>
    </row>
    <row r="96" spans="1:48" x14ac:dyDescent="0.25">
      <c r="A96">
        <v>642</v>
      </c>
      <c r="B96" t="s">
        <v>131</v>
      </c>
      <c r="C96">
        <f>SUM(Tableau1[[#This Row],[nb_adoptions_1979]:[nb_adoptions_2023]])</f>
        <v>3373</v>
      </c>
      <c r="D96">
        <v>3</v>
      </c>
      <c r="E96">
        <v>7</v>
      </c>
      <c r="F96">
        <v>145</v>
      </c>
      <c r="G96">
        <v>102</v>
      </c>
      <c r="H96">
        <v>92</v>
      </c>
      <c r="I96">
        <v>70</v>
      </c>
      <c r="J96">
        <v>41</v>
      </c>
      <c r="K96">
        <v>51</v>
      </c>
      <c r="L96">
        <v>30</v>
      </c>
      <c r="M96">
        <v>85</v>
      </c>
      <c r="O96">
        <v>311</v>
      </c>
      <c r="P96">
        <v>688</v>
      </c>
      <c r="Q96">
        <v>21</v>
      </c>
      <c r="R96">
        <v>51</v>
      </c>
      <c r="S96">
        <v>77</v>
      </c>
      <c r="T96">
        <v>123</v>
      </c>
      <c r="U96">
        <v>175</v>
      </c>
      <c r="V96">
        <v>132</v>
      </c>
      <c r="W96">
        <v>178</v>
      </c>
      <c r="X96">
        <v>302</v>
      </c>
      <c r="Y96">
        <v>370</v>
      </c>
      <c r="Z96">
        <v>223</v>
      </c>
      <c r="AA96">
        <v>42</v>
      </c>
      <c r="AB96">
        <v>17</v>
      </c>
      <c r="AC96">
        <v>16</v>
      </c>
      <c r="AD96">
        <v>3</v>
      </c>
      <c r="AN96">
        <v>3</v>
      </c>
      <c r="AO96">
        <v>1</v>
      </c>
      <c r="AP96">
        <v>3</v>
      </c>
      <c r="AQ96">
        <v>3</v>
      </c>
      <c r="AS96">
        <v>3</v>
      </c>
      <c r="AT96">
        <v>3</v>
      </c>
      <c r="AU96">
        <v>1</v>
      </c>
      <c r="AV96">
        <v>1</v>
      </c>
    </row>
    <row r="97" spans="1:48" x14ac:dyDescent="0.25">
      <c r="A97">
        <v>826</v>
      </c>
      <c r="B97" t="s">
        <v>170</v>
      </c>
      <c r="C97">
        <f>SUM(Tableau1[[#This Row],[nb_adoptions_1979]:[nb_adoptions_2023]])</f>
        <v>8</v>
      </c>
      <c r="AH97">
        <v>2</v>
      </c>
      <c r="AK97">
        <v>3</v>
      </c>
      <c r="AR97">
        <v>1</v>
      </c>
      <c r="AS97">
        <v>1</v>
      </c>
      <c r="AU97">
        <v>1</v>
      </c>
    </row>
    <row r="98" spans="1:48" x14ac:dyDescent="0.25">
      <c r="A98">
        <v>643</v>
      </c>
      <c r="B98" t="s">
        <v>132</v>
      </c>
      <c r="C98">
        <f>SUM(Tableau1[[#This Row],[nb_adoptions_1979]:[nb_adoptions_2023]])</f>
        <v>5187</v>
      </c>
      <c r="P98">
        <v>0</v>
      </c>
      <c r="Q98">
        <v>17</v>
      </c>
      <c r="R98">
        <v>40</v>
      </c>
      <c r="S98">
        <v>160</v>
      </c>
      <c r="T98">
        <v>42</v>
      </c>
      <c r="U98">
        <v>145</v>
      </c>
      <c r="V98">
        <v>173</v>
      </c>
      <c r="W98">
        <v>156</v>
      </c>
      <c r="X98">
        <v>116</v>
      </c>
      <c r="Y98">
        <v>104</v>
      </c>
      <c r="Z98">
        <v>146</v>
      </c>
      <c r="AA98">
        <v>263</v>
      </c>
      <c r="AB98">
        <v>333</v>
      </c>
      <c r="AC98">
        <v>445</v>
      </c>
      <c r="AD98">
        <v>357</v>
      </c>
      <c r="AE98">
        <v>397</v>
      </c>
      <c r="AF98">
        <v>402</v>
      </c>
      <c r="AG98">
        <v>315</v>
      </c>
      <c r="AH98">
        <v>288</v>
      </c>
      <c r="AI98">
        <v>301</v>
      </c>
      <c r="AJ98">
        <v>292</v>
      </c>
      <c r="AK98">
        <v>235</v>
      </c>
      <c r="AL98">
        <v>185</v>
      </c>
      <c r="AM98">
        <v>121</v>
      </c>
      <c r="AN98">
        <v>51</v>
      </c>
      <c r="AO98">
        <v>30</v>
      </c>
      <c r="AP98">
        <v>24</v>
      </c>
      <c r="AQ98">
        <v>23</v>
      </c>
      <c r="AR98">
        <v>11</v>
      </c>
      <c r="AS98">
        <v>7</v>
      </c>
      <c r="AT98">
        <v>2</v>
      </c>
      <c r="AU98">
        <v>5</v>
      </c>
      <c r="AV98">
        <v>1</v>
      </c>
    </row>
    <row r="99" spans="1:48" x14ac:dyDescent="0.25">
      <c r="A99">
        <v>646</v>
      </c>
      <c r="B99" t="s">
        <v>133</v>
      </c>
      <c r="C99">
        <f>SUM(Tableau1[[#This Row],[nb_adoptions_1979]:[nb_adoptions_2023]])</f>
        <v>491</v>
      </c>
      <c r="J99">
        <v>2</v>
      </c>
      <c r="K99">
        <v>13</v>
      </c>
      <c r="L99">
        <v>9</v>
      </c>
      <c r="M99">
        <v>8</v>
      </c>
      <c r="N99">
        <v>16</v>
      </c>
      <c r="O99">
        <v>36</v>
      </c>
      <c r="P99">
        <v>44</v>
      </c>
      <c r="Q99">
        <v>65</v>
      </c>
      <c r="R99">
        <v>121</v>
      </c>
      <c r="S99">
        <v>57</v>
      </c>
      <c r="T99">
        <v>6</v>
      </c>
      <c r="U99">
        <v>4</v>
      </c>
      <c r="W99">
        <v>3</v>
      </c>
      <c r="Z99">
        <v>5</v>
      </c>
      <c r="AA99">
        <v>2</v>
      </c>
      <c r="AB99">
        <v>3</v>
      </c>
      <c r="AC99">
        <v>7</v>
      </c>
      <c r="AD99">
        <v>16</v>
      </c>
      <c r="AE99">
        <v>40</v>
      </c>
      <c r="AF99">
        <v>4</v>
      </c>
      <c r="AG99">
        <v>10</v>
      </c>
      <c r="AH99">
        <v>4</v>
      </c>
      <c r="AI99">
        <v>5</v>
      </c>
      <c r="AJ99">
        <v>3</v>
      </c>
      <c r="AN99">
        <v>3</v>
      </c>
      <c r="AO99">
        <v>5</v>
      </c>
    </row>
    <row r="100" spans="1:48" x14ac:dyDescent="0.25">
      <c r="A100">
        <v>662</v>
      </c>
      <c r="B100" t="s">
        <v>171</v>
      </c>
      <c r="C100">
        <f>SUM(Tableau1[[#This Row],[nb_adoptions_1979]:[nb_adoptions_2023]])</f>
        <v>3</v>
      </c>
      <c r="AB100">
        <v>3</v>
      </c>
    </row>
    <row r="101" spans="1:48" x14ac:dyDescent="0.25">
      <c r="A101">
        <v>222</v>
      </c>
      <c r="B101" t="s">
        <v>134</v>
      </c>
      <c r="C101">
        <f>SUM(Tableau1[[#This Row],[nb_adoptions_1979]:[nb_adoptions_2023]])</f>
        <v>362</v>
      </c>
      <c r="F101">
        <v>8</v>
      </c>
      <c r="G101">
        <v>26</v>
      </c>
      <c r="H101">
        <v>48</v>
      </c>
      <c r="I101">
        <v>82</v>
      </c>
      <c r="J101">
        <v>10</v>
      </c>
      <c r="K101">
        <v>19</v>
      </c>
      <c r="L101">
        <v>21</v>
      </c>
      <c r="M101">
        <v>26</v>
      </c>
      <c r="N101">
        <v>26</v>
      </c>
      <c r="O101">
        <v>19</v>
      </c>
      <c r="P101">
        <v>22</v>
      </c>
      <c r="Q101">
        <v>11</v>
      </c>
      <c r="R101">
        <v>11</v>
      </c>
      <c r="S101">
        <v>10</v>
      </c>
      <c r="T101">
        <v>1</v>
      </c>
      <c r="V101">
        <v>1</v>
      </c>
      <c r="W101">
        <v>1</v>
      </c>
      <c r="X101">
        <v>3</v>
      </c>
      <c r="Y101">
        <v>1</v>
      </c>
      <c r="Z101">
        <v>2</v>
      </c>
      <c r="AA101">
        <v>1</v>
      </c>
      <c r="AB101">
        <v>2</v>
      </c>
      <c r="AC101">
        <v>2</v>
      </c>
      <c r="AD101">
        <v>1</v>
      </c>
      <c r="AE101">
        <v>3</v>
      </c>
      <c r="AF101">
        <v>4</v>
      </c>
      <c r="AL101">
        <v>1</v>
      </c>
    </row>
    <row r="102" spans="1:48" x14ac:dyDescent="0.25">
      <c r="A102">
        <v>678</v>
      </c>
      <c r="B102" t="s">
        <v>172</v>
      </c>
      <c r="C102">
        <f>SUM(Tableau1[[#This Row],[nb_adoptions_1979]:[nb_adoptions_2023]])</f>
        <v>5</v>
      </c>
      <c r="AG102">
        <v>1</v>
      </c>
      <c r="AI102">
        <v>2</v>
      </c>
      <c r="AK102">
        <v>2</v>
      </c>
    </row>
    <row r="103" spans="1:48" x14ac:dyDescent="0.25">
      <c r="A103">
        <v>686</v>
      </c>
      <c r="B103" t="s">
        <v>135</v>
      </c>
      <c r="C103">
        <f>SUM(Tableau1[[#This Row],[nb_adoptions_1979]:[nb_adoptions_2023]])</f>
        <v>287</v>
      </c>
      <c r="N103">
        <v>15</v>
      </c>
      <c r="O103">
        <v>15</v>
      </c>
      <c r="P103">
        <v>15</v>
      </c>
      <c r="Q103">
        <v>18</v>
      </c>
      <c r="R103">
        <v>15</v>
      </c>
      <c r="S103">
        <v>7</v>
      </c>
      <c r="T103">
        <v>6</v>
      </c>
      <c r="U103">
        <v>5</v>
      </c>
      <c r="V103">
        <v>13</v>
      </c>
      <c r="W103">
        <v>7</v>
      </c>
      <c r="X103">
        <v>15</v>
      </c>
      <c r="Y103">
        <v>11</v>
      </c>
      <c r="Z103">
        <v>12</v>
      </c>
      <c r="AA103">
        <v>7</v>
      </c>
      <c r="AB103">
        <v>2</v>
      </c>
      <c r="AC103">
        <v>6</v>
      </c>
      <c r="AD103">
        <v>7</v>
      </c>
      <c r="AE103">
        <v>10</v>
      </c>
      <c r="AF103">
        <v>7</v>
      </c>
      <c r="AG103">
        <v>22</v>
      </c>
      <c r="AH103">
        <v>7</v>
      </c>
      <c r="AI103">
        <v>9</v>
      </c>
      <c r="AJ103">
        <v>15</v>
      </c>
      <c r="AK103">
        <v>14</v>
      </c>
      <c r="AL103">
        <v>9</v>
      </c>
      <c r="AM103">
        <v>8</v>
      </c>
      <c r="AN103">
        <v>5</v>
      </c>
      <c r="AO103">
        <v>4</v>
      </c>
      <c r="AQ103">
        <v>1</v>
      </c>
    </row>
    <row r="104" spans="1:48" x14ac:dyDescent="0.25">
      <c r="A104">
        <v>688</v>
      </c>
      <c r="B104" t="s">
        <v>136</v>
      </c>
      <c r="C104">
        <f>SUM(Tableau1[[#This Row],[nb_adoptions_1979]:[nb_adoptions_2023]])</f>
        <v>12</v>
      </c>
      <c r="Z104">
        <v>1</v>
      </c>
      <c r="AC104">
        <v>5</v>
      </c>
      <c r="AD104">
        <v>1</v>
      </c>
      <c r="AG104">
        <v>0</v>
      </c>
      <c r="AH104">
        <v>2</v>
      </c>
      <c r="AI104">
        <v>1</v>
      </c>
      <c r="AJ104">
        <v>1</v>
      </c>
      <c r="AK104">
        <v>1</v>
      </c>
    </row>
    <row r="105" spans="1:48" x14ac:dyDescent="0.25">
      <c r="A105">
        <v>690</v>
      </c>
      <c r="B105" t="s">
        <v>137</v>
      </c>
      <c r="C105">
        <f>SUM(Tableau1[[#This Row],[nb_adoptions_1979]:[nb_adoptions_2023]])</f>
        <v>3</v>
      </c>
      <c r="AD105">
        <v>1</v>
      </c>
      <c r="AF105">
        <v>2</v>
      </c>
    </row>
    <row r="106" spans="1:48" x14ac:dyDescent="0.25">
      <c r="A106">
        <v>694</v>
      </c>
      <c r="B106" t="s">
        <v>138</v>
      </c>
      <c r="C106">
        <f>SUM(Tableau1[[#This Row],[nb_adoptions_1979]:[nb_adoptions_2023]])</f>
        <v>5</v>
      </c>
      <c r="T106">
        <v>1</v>
      </c>
      <c r="Y106">
        <v>2</v>
      </c>
      <c r="AN106">
        <v>1</v>
      </c>
      <c r="AT106">
        <v>1</v>
      </c>
    </row>
    <row r="107" spans="1:48" x14ac:dyDescent="0.25">
      <c r="A107">
        <v>702</v>
      </c>
      <c r="B107" t="s">
        <v>139</v>
      </c>
      <c r="C107">
        <f>SUM(Tableau1[[#This Row],[nb_adoptions_1979]:[nb_adoptions_2023]])</f>
        <v>4</v>
      </c>
      <c r="Z107">
        <v>1</v>
      </c>
      <c r="AA107">
        <v>1</v>
      </c>
      <c r="AF107">
        <v>0</v>
      </c>
      <c r="AI107">
        <v>1</v>
      </c>
      <c r="AJ107">
        <v>1</v>
      </c>
    </row>
    <row r="108" spans="1:48" x14ac:dyDescent="0.25">
      <c r="A108">
        <v>703</v>
      </c>
      <c r="B108" t="s">
        <v>140</v>
      </c>
      <c r="C108">
        <f>SUM(Tableau1[[#This Row],[nb_adoptions_1979]:[nb_adoptions_2023]])</f>
        <v>33</v>
      </c>
      <c r="X108">
        <v>1</v>
      </c>
      <c r="AA108">
        <v>1</v>
      </c>
      <c r="AB108">
        <v>11</v>
      </c>
      <c r="AC108">
        <v>4</v>
      </c>
      <c r="AD108">
        <v>9</v>
      </c>
      <c r="AF108">
        <v>2</v>
      </c>
      <c r="AQ108">
        <v>3</v>
      </c>
      <c r="AS108">
        <v>1</v>
      </c>
      <c r="AU108">
        <v>1</v>
      </c>
    </row>
    <row r="109" spans="1:48" x14ac:dyDescent="0.25">
      <c r="A109">
        <v>706</v>
      </c>
      <c r="B109" t="s">
        <v>141</v>
      </c>
      <c r="C109">
        <f>SUM(Tableau1[[#This Row],[nb_adoptions_1979]:[nb_adoptions_2023]])</f>
        <v>3</v>
      </c>
      <c r="V109">
        <v>2</v>
      </c>
      <c r="Y109">
        <v>1</v>
      </c>
    </row>
    <row r="110" spans="1:48" x14ac:dyDescent="0.25">
      <c r="A110">
        <v>144</v>
      </c>
      <c r="B110" t="s">
        <v>142</v>
      </c>
      <c r="C110">
        <f>SUM(Tableau1[[#This Row],[nb_adoptions_1979]:[nb_adoptions_2023]])</f>
        <v>1706</v>
      </c>
      <c r="D110">
        <v>1</v>
      </c>
      <c r="F110">
        <v>7</v>
      </c>
      <c r="G110">
        <v>20</v>
      </c>
      <c r="H110">
        <v>72</v>
      </c>
      <c r="I110">
        <v>126</v>
      </c>
      <c r="J110">
        <v>193</v>
      </c>
      <c r="K110">
        <v>297</v>
      </c>
      <c r="L110">
        <v>153</v>
      </c>
      <c r="M110">
        <v>1</v>
      </c>
      <c r="N110">
        <v>88</v>
      </c>
      <c r="O110">
        <v>198</v>
      </c>
      <c r="P110">
        <v>154</v>
      </c>
      <c r="Q110">
        <v>106</v>
      </c>
      <c r="R110">
        <v>86</v>
      </c>
      <c r="S110">
        <v>33</v>
      </c>
      <c r="T110">
        <v>20</v>
      </c>
      <c r="U110">
        <v>4</v>
      </c>
      <c r="V110">
        <v>9</v>
      </c>
      <c r="W110">
        <v>4</v>
      </c>
      <c r="X110">
        <v>5</v>
      </c>
      <c r="Y110">
        <v>6</v>
      </c>
      <c r="Z110">
        <v>7</v>
      </c>
      <c r="AA110">
        <v>6</v>
      </c>
      <c r="AB110">
        <v>9</v>
      </c>
      <c r="AC110">
        <v>9</v>
      </c>
      <c r="AD110">
        <v>14</v>
      </c>
      <c r="AE110">
        <v>8</v>
      </c>
      <c r="AF110">
        <v>6</v>
      </c>
      <c r="AG110">
        <v>6</v>
      </c>
      <c r="AH110">
        <v>8</v>
      </c>
      <c r="AI110">
        <v>7</v>
      </c>
      <c r="AJ110">
        <v>9</v>
      </c>
      <c r="AK110">
        <v>1</v>
      </c>
      <c r="AL110">
        <v>2</v>
      </c>
      <c r="AM110">
        <v>3</v>
      </c>
      <c r="AN110">
        <v>6</v>
      </c>
      <c r="AO110">
        <v>3</v>
      </c>
      <c r="AP110">
        <v>2</v>
      </c>
      <c r="AQ110">
        <v>4</v>
      </c>
      <c r="AR110">
        <v>5</v>
      </c>
      <c r="AT110">
        <v>2</v>
      </c>
      <c r="AU110">
        <v>3</v>
      </c>
      <c r="AV110">
        <v>3</v>
      </c>
    </row>
    <row r="111" spans="1:48" x14ac:dyDescent="0.25">
      <c r="A111">
        <v>740</v>
      </c>
      <c r="B111" t="s">
        <v>173</v>
      </c>
      <c r="C111">
        <f>SUM(Tableau1[[#This Row],[nb_adoptions_1979]:[nb_adoptions_2023]])</f>
        <v>1</v>
      </c>
      <c r="AF111">
        <v>0</v>
      </c>
      <c r="AJ111">
        <v>1</v>
      </c>
    </row>
    <row r="112" spans="1:48" x14ac:dyDescent="0.25">
      <c r="A112">
        <v>748</v>
      </c>
      <c r="B112" t="s">
        <v>143</v>
      </c>
      <c r="C112">
        <f>SUM(Tableau1[[#This Row],[nb_adoptions_1979]:[nb_adoptions_2023]])</f>
        <v>1</v>
      </c>
      <c r="V112">
        <v>1</v>
      </c>
    </row>
    <row r="113" spans="1:48" x14ac:dyDescent="0.25">
      <c r="A113">
        <v>760</v>
      </c>
      <c r="B113" t="s">
        <v>144</v>
      </c>
      <c r="C113">
        <f>SUM(Tableau1[[#This Row],[nb_adoptions_1979]:[nb_adoptions_2023]])</f>
        <v>2</v>
      </c>
      <c r="AF113">
        <v>0</v>
      </c>
      <c r="AH113">
        <v>1</v>
      </c>
      <c r="AI113">
        <v>1</v>
      </c>
    </row>
    <row r="114" spans="1:48" x14ac:dyDescent="0.25">
      <c r="A114">
        <v>158</v>
      </c>
      <c r="B114" t="s">
        <v>145</v>
      </c>
      <c r="C114">
        <f>SUM(Tableau1[[#This Row],[nb_adoptions_1979]:[nb_adoptions_2023]])</f>
        <v>31</v>
      </c>
      <c r="P114">
        <v>1</v>
      </c>
      <c r="S114">
        <v>1</v>
      </c>
      <c r="V114">
        <v>2</v>
      </c>
      <c r="W114">
        <v>1</v>
      </c>
      <c r="Y114">
        <v>1</v>
      </c>
      <c r="AA114">
        <v>1</v>
      </c>
      <c r="AB114">
        <v>1</v>
      </c>
      <c r="AC114">
        <v>2</v>
      </c>
      <c r="AD114">
        <v>3</v>
      </c>
      <c r="AE114">
        <v>2</v>
      </c>
      <c r="AF114">
        <v>3</v>
      </c>
      <c r="AG114">
        <v>3</v>
      </c>
      <c r="AH114">
        <v>2</v>
      </c>
      <c r="AI114">
        <v>3</v>
      </c>
      <c r="AK114">
        <v>5</v>
      </c>
    </row>
    <row r="115" spans="1:48" x14ac:dyDescent="0.25">
      <c r="A115">
        <v>834</v>
      </c>
      <c r="B115" t="s">
        <v>146</v>
      </c>
      <c r="C115">
        <f>SUM(Tableau1[[#This Row],[nb_adoptions_1979]:[nb_adoptions_2023]])</f>
        <v>1</v>
      </c>
      <c r="AE115">
        <v>1</v>
      </c>
      <c r="AF115">
        <v>0</v>
      </c>
    </row>
    <row r="116" spans="1:48" x14ac:dyDescent="0.25">
      <c r="A116">
        <v>148</v>
      </c>
      <c r="B116" t="s">
        <v>147</v>
      </c>
      <c r="C116">
        <f>SUM(Tableau1[[#This Row],[nb_adoptions_1979]:[nb_adoptions_2023]])</f>
        <v>84</v>
      </c>
      <c r="R116">
        <v>2</v>
      </c>
      <c r="S116">
        <v>5</v>
      </c>
      <c r="T116">
        <v>3</v>
      </c>
      <c r="U116">
        <v>2</v>
      </c>
      <c r="V116">
        <v>4</v>
      </c>
      <c r="W116">
        <v>4</v>
      </c>
      <c r="X116">
        <v>5</v>
      </c>
      <c r="Z116">
        <v>3</v>
      </c>
      <c r="AA116">
        <v>2</v>
      </c>
      <c r="AB116">
        <v>3</v>
      </c>
      <c r="AC116">
        <v>3</v>
      </c>
      <c r="AD116">
        <v>4</v>
      </c>
      <c r="AE116">
        <v>8</v>
      </c>
      <c r="AF116">
        <v>5</v>
      </c>
      <c r="AG116">
        <v>5</v>
      </c>
      <c r="AH116">
        <v>5</v>
      </c>
      <c r="AI116">
        <v>1</v>
      </c>
      <c r="AJ116">
        <v>1</v>
      </c>
      <c r="AK116">
        <v>1</v>
      </c>
      <c r="AL116">
        <v>3</v>
      </c>
      <c r="AM116">
        <v>3</v>
      </c>
      <c r="AP116">
        <v>1</v>
      </c>
      <c r="AQ116">
        <v>2</v>
      </c>
      <c r="AR116">
        <v>2</v>
      </c>
      <c r="AS116">
        <v>2</v>
      </c>
      <c r="AT116">
        <v>1</v>
      </c>
      <c r="AU116">
        <v>3</v>
      </c>
      <c r="AV116">
        <v>1</v>
      </c>
    </row>
    <row r="117" spans="1:48" x14ac:dyDescent="0.25">
      <c r="A117">
        <v>764</v>
      </c>
      <c r="B117" t="s">
        <v>148</v>
      </c>
      <c r="C117">
        <f>SUM(Tableau1[[#This Row],[nb_adoptions_1979]:[nb_adoptions_2023]])</f>
        <v>1845</v>
      </c>
      <c r="E117">
        <v>5</v>
      </c>
      <c r="F117">
        <v>4</v>
      </c>
      <c r="G117">
        <v>7</v>
      </c>
      <c r="H117">
        <v>5</v>
      </c>
      <c r="I117">
        <v>7</v>
      </c>
      <c r="K117">
        <v>13</v>
      </c>
      <c r="L117">
        <v>16</v>
      </c>
      <c r="M117">
        <v>27</v>
      </c>
      <c r="N117">
        <v>14</v>
      </c>
      <c r="O117">
        <v>35</v>
      </c>
      <c r="P117">
        <v>40</v>
      </c>
      <c r="Q117">
        <v>26</v>
      </c>
      <c r="R117">
        <v>46</v>
      </c>
      <c r="S117">
        <v>47</v>
      </c>
      <c r="T117">
        <v>52</v>
      </c>
      <c r="U117">
        <v>48</v>
      </c>
      <c r="V117">
        <v>51</v>
      </c>
      <c r="W117">
        <v>77</v>
      </c>
      <c r="X117">
        <v>86</v>
      </c>
      <c r="Y117">
        <v>86</v>
      </c>
      <c r="Z117">
        <v>70</v>
      </c>
      <c r="AA117">
        <v>66</v>
      </c>
      <c r="AB117">
        <v>83</v>
      </c>
      <c r="AC117">
        <v>87</v>
      </c>
      <c r="AD117">
        <v>84</v>
      </c>
      <c r="AE117">
        <v>69</v>
      </c>
      <c r="AF117">
        <v>71</v>
      </c>
      <c r="AG117">
        <v>48</v>
      </c>
      <c r="AH117">
        <v>45</v>
      </c>
      <c r="AI117">
        <v>30</v>
      </c>
      <c r="AJ117">
        <v>30</v>
      </c>
      <c r="AK117">
        <v>37</v>
      </c>
      <c r="AL117">
        <v>51</v>
      </c>
      <c r="AM117">
        <v>57</v>
      </c>
      <c r="AN117">
        <v>41</v>
      </c>
      <c r="AO117">
        <v>46</v>
      </c>
      <c r="AP117">
        <v>43</v>
      </c>
      <c r="AQ117">
        <v>42</v>
      </c>
      <c r="AR117">
        <v>37</v>
      </c>
      <c r="AS117">
        <v>5</v>
      </c>
      <c r="AT117">
        <v>46</v>
      </c>
      <c r="AU117">
        <v>39</v>
      </c>
      <c r="AV117">
        <v>26</v>
      </c>
    </row>
    <row r="118" spans="1:48" x14ac:dyDescent="0.25">
      <c r="A118">
        <v>768</v>
      </c>
      <c r="B118" t="s">
        <v>149</v>
      </c>
      <c r="C118">
        <f>SUM(Tableau1[[#This Row],[nb_adoptions_1979]:[nb_adoptions_2023]])</f>
        <v>318</v>
      </c>
      <c r="P118">
        <v>3</v>
      </c>
      <c r="Q118">
        <v>3</v>
      </c>
      <c r="R118">
        <v>8</v>
      </c>
      <c r="S118">
        <v>4</v>
      </c>
      <c r="T118">
        <v>3</v>
      </c>
      <c r="U118">
        <v>6</v>
      </c>
      <c r="V118">
        <v>10</v>
      </c>
      <c r="W118">
        <v>11</v>
      </c>
      <c r="X118">
        <v>6</v>
      </c>
      <c r="Y118">
        <v>11</v>
      </c>
      <c r="Z118">
        <v>14</v>
      </c>
      <c r="AA118">
        <v>12</v>
      </c>
      <c r="AB118">
        <v>23</v>
      </c>
      <c r="AC118">
        <v>18</v>
      </c>
      <c r="AD118">
        <v>21</v>
      </c>
      <c r="AE118">
        <v>23</v>
      </c>
      <c r="AF118">
        <v>31</v>
      </c>
      <c r="AG118">
        <v>3</v>
      </c>
      <c r="AH118">
        <v>7</v>
      </c>
      <c r="AI118">
        <v>15</v>
      </c>
      <c r="AJ118">
        <v>8</v>
      </c>
      <c r="AK118">
        <v>14</v>
      </c>
      <c r="AL118">
        <v>2</v>
      </c>
      <c r="AM118">
        <v>13</v>
      </c>
      <c r="AN118">
        <v>6</v>
      </c>
      <c r="AO118">
        <v>5</v>
      </c>
      <c r="AP118">
        <v>12</v>
      </c>
      <c r="AQ118">
        <v>8</v>
      </c>
      <c r="AR118">
        <v>5</v>
      </c>
      <c r="AS118">
        <v>3</v>
      </c>
      <c r="AT118">
        <v>8</v>
      </c>
      <c r="AU118">
        <v>1</v>
      </c>
      <c r="AV118">
        <v>1</v>
      </c>
    </row>
    <row r="119" spans="1:48" x14ac:dyDescent="0.25">
      <c r="A119">
        <v>788</v>
      </c>
      <c r="B119" t="s">
        <v>150</v>
      </c>
      <c r="C119">
        <f>SUM(Tableau1[[#This Row],[nb_adoptions_1979]:[nb_adoptions_2023]])</f>
        <v>681</v>
      </c>
      <c r="P119">
        <v>6</v>
      </c>
      <c r="Q119">
        <v>7</v>
      </c>
      <c r="R119">
        <v>5</v>
      </c>
      <c r="S119">
        <v>20</v>
      </c>
      <c r="T119">
        <v>32</v>
      </c>
      <c r="U119">
        <v>31</v>
      </c>
      <c r="V119">
        <v>18</v>
      </c>
      <c r="W119">
        <v>17</v>
      </c>
      <c r="X119">
        <v>16</v>
      </c>
      <c r="Y119">
        <v>16</v>
      </c>
      <c r="Z119">
        <v>10</v>
      </c>
      <c r="AA119">
        <v>16</v>
      </c>
      <c r="AB119">
        <v>23</v>
      </c>
      <c r="AC119">
        <v>28</v>
      </c>
      <c r="AD119">
        <v>24</v>
      </c>
      <c r="AE119">
        <v>22</v>
      </c>
      <c r="AF119">
        <v>29</v>
      </c>
      <c r="AG119">
        <v>41</v>
      </c>
      <c r="AH119">
        <v>31</v>
      </c>
      <c r="AI119">
        <v>34</v>
      </c>
      <c r="AJ119">
        <v>37</v>
      </c>
      <c r="AK119">
        <v>43</v>
      </c>
      <c r="AL119">
        <v>27</v>
      </c>
      <c r="AM119">
        <v>22</v>
      </c>
      <c r="AN119">
        <v>19</v>
      </c>
      <c r="AO119">
        <v>19</v>
      </c>
      <c r="AP119">
        <v>14</v>
      </c>
      <c r="AQ119">
        <v>15</v>
      </c>
      <c r="AR119">
        <v>12</v>
      </c>
      <c r="AS119">
        <v>7</v>
      </c>
      <c r="AT119">
        <v>14</v>
      </c>
      <c r="AU119">
        <v>14</v>
      </c>
      <c r="AV119">
        <v>12</v>
      </c>
    </row>
    <row r="120" spans="1:48" x14ac:dyDescent="0.25">
      <c r="A120">
        <v>795</v>
      </c>
      <c r="B120" t="s">
        <v>151</v>
      </c>
      <c r="C120">
        <f>SUM(Tableau1[[#This Row],[nb_adoptions_1979]:[nb_adoptions_2023]])</f>
        <v>3</v>
      </c>
      <c r="AF120">
        <v>1</v>
      </c>
      <c r="AH120">
        <v>2</v>
      </c>
    </row>
    <row r="121" spans="1:48" x14ac:dyDescent="0.25">
      <c r="A121">
        <v>792</v>
      </c>
      <c r="B121" t="s">
        <v>152</v>
      </c>
      <c r="C121">
        <f>SUM(Tableau1[[#This Row],[nb_adoptions_1979]:[nb_adoptions_2023]])</f>
        <v>45</v>
      </c>
      <c r="N121">
        <v>16</v>
      </c>
      <c r="P121">
        <v>1</v>
      </c>
      <c r="Q121">
        <v>1</v>
      </c>
      <c r="R121">
        <v>2</v>
      </c>
      <c r="S121">
        <v>2</v>
      </c>
      <c r="T121">
        <v>2</v>
      </c>
      <c r="W121">
        <v>1</v>
      </c>
      <c r="X121">
        <v>2</v>
      </c>
      <c r="Z121">
        <v>1</v>
      </c>
      <c r="AA121">
        <v>2</v>
      </c>
      <c r="AB121">
        <v>1</v>
      </c>
      <c r="AC121">
        <v>2</v>
      </c>
      <c r="AD121">
        <v>2</v>
      </c>
      <c r="AE121">
        <v>2</v>
      </c>
      <c r="AI121">
        <v>1</v>
      </c>
      <c r="AJ121">
        <v>1</v>
      </c>
      <c r="AK121">
        <v>3</v>
      </c>
      <c r="AL121">
        <v>1</v>
      </c>
      <c r="AM121">
        <v>1</v>
      </c>
      <c r="AT121">
        <v>1</v>
      </c>
    </row>
    <row r="122" spans="1:48" x14ac:dyDescent="0.25">
      <c r="A122">
        <v>804</v>
      </c>
      <c r="B122" t="s">
        <v>153</v>
      </c>
      <c r="C122">
        <f>SUM(Tableau1[[#This Row],[nb_adoptions_1979]:[nb_adoptions_2023]])</f>
        <v>1346</v>
      </c>
      <c r="S122">
        <v>2</v>
      </c>
      <c r="V122">
        <v>3</v>
      </c>
      <c r="W122">
        <v>29</v>
      </c>
      <c r="X122">
        <v>51</v>
      </c>
      <c r="Y122">
        <v>61</v>
      </c>
      <c r="Z122">
        <v>130</v>
      </c>
      <c r="AA122">
        <v>178</v>
      </c>
      <c r="AB122">
        <v>141</v>
      </c>
      <c r="AC122">
        <v>126</v>
      </c>
      <c r="AD122">
        <v>94</v>
      </c>
      <c r="AE122">
        <v>88</v>
      </c>
      <c r="AF122">
        <v>99</v>
      </c>
      <c r="AG122">
        <v>112</v>
      </c>
      <c r="AH122">
        <v>59</v>
      </c>
      <c r="AI122">
        <v>59</v>
      </c>
      <c r="AJ122">
        <v>36</v>
      </c>
      <c r="AK122">
        <v>21</v>
      </c>
      <c r="AL122">
        <v>12</v>
      </c>
      <c r="AM122">
        <v>9</v>
      </c>
      <c r="AN122">
        <v>5</v>
      </c>
      <c r="AO122">
        <v>5</v>
      </c>
      <c r="AP122">
        <v>4</v>
      </c>
      <c r="AQ122">
        <v>8</v>
      </c>
      <c r="AR122">
        <v>4</v>
      </c>
      <c r="AS122">
        <v>3</v>
      </c>
      <c r="AT122">
        <v>7</v>
      </c>
    </row>
    <row r="123" spans="1:48" x14ac:dyDescent="0.25">
      <c r="A123">
        <v>548</v>
      </c>
      <c r="B123" t="s">
        <v>154</v>
      </c>
      <c r="C123">
        <f>SUM(Tableau1[[#This Row],[nb_adoptions_1979]:[nb_adoptions_2023]])</f>
        <v>50</v>
      </c>
      <c r="V123">
        <v>1</v>
      </c>
      <c r="W123">
        <v>1</v>
      </c>
      <c r="Z123">
        <v>1</v>
      </c>
      <c r="AF123">
        <v>0</v>
      </c>
      <c r="AI123">
        <v>2</v>
      </c>
      <c r="AL123">
        <v>9</v>
      </c>
      <c r="AM123">
        <v>9</v>
      </c>
      <c r="AN123">
        <v>4</v>
      </c>
      <c r="AO123">
        <v>12</v>
      </c>
      <c r="AP123">
        <v>1</v>
      </c>
      <c r="AQ123">
        <v>2</v>
      </c>
      <c r="AR123">
        <v>3</v>
      </c>
      <c r="AS123">
        <v>1</v>
      </c>
      <c r="AV123">
        <v>4</v>
      </c>
    </row>
    <row r="124" spans="1:48" x14ac:dyDescent="0.25">
      <c r="A124">
        <v>862</v>
      </c>
      <c r="B124" t="s">
        <v>155</v>
      </c>
      <c r="C124">
        <f>SUM(Tableau1[[#This Row],[nb_adoptions_1979]:[nb_adoptions_2023]])</f>
        <v>3</v>
      </c>
      <c r="U124">
        <v>1</v>
      </c>
      <c r="X124">
        <v>2</v>
      </c>
    </row>
    <row r="125" spans="1:48" x14ac:dyDescent="0.25">
      <c r="A125">
        <v>704</v>
      </c>
      <c r="B125" t="s">
        <v>156</v>
      </c>
      <c r="C125">
        <f>SUM(Tableau1[[#This Row],[nb_adoptions_1979]:[nb_adoptions_2023]])</f>
        <v>12197</v>
      </c>
      <c r="L125">
        <v>4</v>
      </c>
      <c r="M125">
        <v>10</v>
      </c>
      <c r="N125">
        <v>16</v>
      </c>
      <c r="O125">
        <v>57</v>
      </c>
      <c r="P125">
        <v>65</v>
      </c>
      <c r="Q125">
        <v>258</v>
      </c>
      <c r="R125">
        <v>446</v>
      </c>
      <c r="S125">
        <v>877</v>
      </c>
      <c r="T125">
        <v>1069</v>
      </c>
      <c r="U125">
        <v>1393</v>
      </c>
      <c r="V125">
        <v>1328</v>
      </c>
      <c r="W125">
        <v>1343</v>
      </c>
      <c r="X125">
        <v>731</v>
      </c>
      <c r="Y125">
        <v>3</v>
      </c>
      <c r="Z125">
        <v>44</v>
      </c>
      <c r="AA125">
        <v>61</v>
      </c>
      <c r="AB125">
        <v>234</v>
      </c>
      <c r="AC125">
        <v>363</v>
      </c>
      <c r="AD125">
        <v>790</v>
      </c>
      <c r="AE125">
        <v>742</v>
      </c>
      <c r="AF125">
        <v>268</v>
      </c>
      <c r="AG125">
        <v>284</v>
      </c>
      <c r="AH125">
        <v>308</v>
      </c>
      <c r="AI125">
        <v>469</v>
      </c>
      <c r="AJ125">
        <v>264</v>
      </c>
      <c r="AK125">
        <v>76</v>
      </c>
      <c r="AL125">
        <v>89</v>
      </c>
      <c r="AM125">
        <v>129</v>
      </c>
      <c r="AN125">
        <v>108</v>
      </c>
      <c r="AO125">
        <v>74</v>
      </c>
      <c r="AP125">
        <v>95</v>
      </c>
      <c r="AQ125">
        <v>50</v>
      </c>
      <c r="AR125">
        <v>49</v>
      </c>
      <c r="AS125">
        <v>19</v>
      </c>
      <c r="AT125">
        <v>22</v>
      </c>
      <c r="AU125">
        <v>32</v>
      </c>
      <c r="AV125">
        <v>27</v>
      </c>
    </row>
    <row r="126" spans="1:48" x14ac:dyDescent="0.25">
      <c r="B126" t="s">
        <v>157</v>
      </c>
      <c r="C126">
        <f>SUM(Tableau1[[#This Row],[nb_adoptions_1979]:[nb_adoptions_2023]])</f>
        <v>30</v>
      </c>
      <c r="M126">
        <v>3</v>
      </c>
      <c r="N126">
        <v>1</v>
      </c>
      <c r="O126">
        <v>2</v>
      </c>
      <c r="P126">
        <v>5</v>
      </c>
      <c r="R126">
        <v>0</v>
      </c>
      <c r="S126">
        <v>0</v>
      </c>
      <c r="T126">
        <v>1</v>
      </c>
      <c r="U126">
        <v>4</v>
      </c>
      <c r="V126">
        <v>3</v>
      </c>
      <c r="Y126">
        <v>1</v>
      </c>
      <c r="Z126">
        <v>4</v>
      </c>
      <c r="AA126">
        <v>5</v>
      </c>
      <c r="AB126">
        <v>1</v>
      </c>
      <c r="AF126">
        <v>0</v>
      </c>
    </row>
    <row r="127" spans="1:48" x14ac:dyDescent="0.25">
      <c r="A127">
        <v>894</v>
      </c>
      <c r="B127" t="s">
        <v>158</v>
      </c>
      <c r="C127">
        <f>SUM(Tableau1[[#This Row],[nb_adoptions_1979]:[nb_adoptions_2023]])</f>
        <v>5</v>
      </c>
      <c r="AB127">
        <v>1</v>
      </c>
      <c r="AF127">
        <v>1</v>
      </c>
      <c r="AH127">
        <v>1</v>
      </c>
      <c r="AO127">
        <v>2</v>
      </c>
    </row>
    <row r="128" spans="1:48" x14ac:dyDescent="0.25">
      <c r="A128">
        <v>716</v>
      </c>
      <c r="B128" t="s">
        <v>159</v>
      </c>
      <c r="C128">
        <f>SUM(Tableau1[[#This Row],[nb_adoptions_1979]:[nb_adoptions_2023]])</f>
        <v>1</v>
      </c>
      <c r="Y128">
        <v>1</v>
      </c>
    </row>
    <row r="129" spans="2:48" x14ac:dyDescent="0.25">
      <c r="B129" t="s">
        <v>161</v>
      </c>
      <c r="C129">
        <f>SUM(D129:AV129)</f>
        <v>100368</v>
      </c>
      <c r="D129">
        <f>SUM(Tableau1[nb_adoptions_1979])</f>
        <v>971</v>
      </c>
      <c r="E129">
        <f>SUM(Tableau1[nb_adoptions_1980])</f>
        <v>935</v>
      </c>
      <c r="F129">
        <f>SUM(Tableau1[nb_adoptions_1981])</f>
        <v>1256</v>
      </c>
      <c r="G129">
        <f>SUM(Tableau1[nb_adoptions_1982])</f>
        <v>1644</v>
      </c>
      <c r="H129">
        <f>SUM(Tableau1[nb_adoptions_1983])</f>
        <v>1946</v>
      </c>
      <c r="I129">
        <f>SUM(Tableau1[nb_adoptions_1984])</f>
        <v>1947</v>
      </c>
      <c r="J129">
        <f>SUM(Tableau1[nb_adoptions_1985])</f>
        <v>1988</v>
      </c>
      <c r="K129">
        <f>SUM(Tableau1[nb_adoptions_1986])</f>
        <v>2227</v>
      </c>
      <c r="L129">
        <f>SUM(Tableau1[nb_adoptions_1987])</f>
        <v>1723</v>
      </c>
      <c r="M129">
        <f>SUM(Tableau1[nb_adoptions_1988])</f>
        <v>2499</v>
      </c>
      <c r="N129">
        <f>SUM(Tableau1[nb_adoptions_1989])</f>
        <v>2408</v>
      </c>
      <c r="O129">
        <f>SUM(Tableau1[nb_adoptions_1990])</f>
        <v>2956</v>
      </c>
      <c r="P129">
        <f>SUM(Tableau1[nb_adoptions_1991])</f>
        <v>2869</v>
      </c>
      <c r="Q129">
        <f>SUM(Tableau1[nb_adoptions_1992])</f>
        <v>2415</v>
      </c>
      <c r="R129">
        <f>SUM(Tableau1[nb_adoptions_1993])</f>
        <v>2779</v>
      </c>
      <c r="S129">
        <f>SUM(Tableau1[nb_adoptions_1994])</f>
        <v>3081</v>
      </c>
      <c r="T129">
        <f>SUM(Tableau1[nb_adoptions_1995])</f>
        <v>3034</v>
      </c>
      <c r="U129">
        <f>SUM(Tableau1[nb_adoptions_1996])</f>
        <v>3667</v>
      </c>
      <c r="V129">
        <f>SUM(Tableau1[nb_adoptions_1997])</f>
        <v>3535</v>
      </c>
      <c r="W129">
        <f>SUM(Tableau1[nb_adoptions_1998])</f>
        <v>3768</v>
      </c>
      <c r="X129">
        <f>SUM(Tableau1[nb_adoptions_1999])</f>
        <v>3597</v>
      </c>
      <c r="Y129">
        <f>SUM(Tableau1[nb_adoptions_2000])</f>
        <v>2969</v>
      </c>
      <c r="Z129">
        <f>SUM(Tableau1[nb_adoptions_2001])</f>
        <v>3095</v>
      </c>
      <c r="AA129">
        <f>SUM(Tableau1[nb_adoptions_2002])</f>
        <v>3548</v>
      </c>
      <c r="AB129">
        <f>SUM(Tableau1[nb_adoptions_2003])</f>
        <v>3994</v>
      </c>
      <c r="AC129">
        <f>SUM(Tableau1[nb_adoptions_2004])</f>
        <v>4079</v>
      </c>
      <c r="AD129">
        <f>SUM(Tableau1[nb_adoptions_2005])</f>
        <v>4133</v>
      </c>
      <c r="AE129">
        <f>SUM(Tableau1[nb_adoptions_2006])</f>
        <v>3976</v>
      </c>
      <c r="AF129">
        <f>SUM(Tableau1[nb_adoptions_2007])</f>
        <v>3162</v>
      </c>
      <c r="AG129">
        <f>SUM(Tableau1[nb_adoptions_2008])</f>
        <v>3271</v>
      </c>
      <c r="AH129">
        <f>SUM(Tableau1[nb_adoptions_2009])</f>
        <v>3016</v>
      </c>
      <c r="AI129">
        <f>SUM(Tableau1[nb_adoptions_2010])</f>
        <v>3503</v>
      </c>
      <c r="AJ129">
        <f>SUM(Tableau1[nb_adoptions_2011])</f>
        <v>2003</v>
      </c>
      <c r="AK129">
        <f>SUM(Tableau1[nb_adoptions_2012])</f>
        <v>1569</v>
      </c>
      <c r="AL129">
        <f>SUM(Tableau1[nb_adoptions_2013])</f>
        <v>1343</v>
      </c>
      <c r="AM129">
        <f>SUM(Tableau1[nb_adoptions_2014])</f>
        <v>1069</v>
      </c>
      <c r="AN129">
        <f>SUM(Tableau1[nb_adoptions_2015])</f>
        <v>815</v>
      </c>
      <c r="AO129">
        <f>SUM(Tableau1[nb_adoptions_2016])</f>
        <v>953</v>
      </c>
      <c r="AP129">
        <f>SUM(Tableau1[nb_adoptions_2017])</f>
        <v>685</v>
      </c>
      <c r="AQ129">
        <f>SUM(Tableau1[nb_adoptions_2018])</f>
        <v>615</v>
      </c>
      <c r="AR129">
        <f>SUM(Tableau1[nb_adoptions_2019])</f>
        <v>421</v>
      </c>
      <c r="AS129">
        <f>SUM(Tableau1[nb_adoptions_2020])</f>
        <v>244</v>
      </c>
      <c r="AT129">
        <f>SUM(Tableau1[nb_adoptions_2021])</f>
        <v>252</v>
      </c>
      <c r="AU129">
        <f>SUM(Tableau1[nb_adoptions_2022])</f>
        <v>232</v>
      </c>
      <c r="AV129">
        <f>SUM(Tableau1[nb_adoptions_2023])</f>
        <v>176</v>
      </c>
    </row>
    <row r="132" spans="2:48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2:48" x14ac:dyDescent="0.2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 x14ac:dyDescent="0.2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</sheetData>
  <phoneticPr fontId="18" type="noConversion"/>
  <conditionalFormatting sqref="D134:AV134">
    <cfRule type="containsText" dxfId="0" priority="1" operator="containsText" text="!!!">
      <formula>NOT(ISERROR(SEARCH("!!!",D134)))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adoption-1979-2023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BUFFY Julien</dc:creator>
  <cp:lastModifiedBy>BUFFY Julien</cp:lastModifiedBy>
  <dcterms:created xsi:type="dcterms:W3CDTF">2023-03-01T08:41:49Z</dcterms:created>
  <dcterms:modified xsi:type="dcterms:W3CDTF">2024-02-16T11:34:26Z</dcterms:modified>
</cp:coreProperties>
</file>