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90" windowWidth="15480" windowHeight="8430" tabRatio="745" activeTab="0"/>
  </bookViews>
  <sheets>
    <sheet name="G01" sheetId="1" r:id="rId1"/>
    <sheet name="G02" sheetId="2" r:id="rId2"/>
    <sheet name="T01" sheetId="3" r:id="rId3"/>
    <sheet name="G03" sheetId="4" r:id="rId4"/>
    <sheet name="G04" sheetId="5" r:id="rId5"/>
    <sheet name="T02" sheetId="6" r:id="rId6"/>
    <sheet name="T03" sheetId="7" r:id="rId7"/>
  </sheets>
  <definedNames>
    <definedName name="IDX48" localSheetId="1">'G02'!#REF!</definedName>
    <definedName name="IDX52" localSheetId="1">'G02'!#REF!</definedName>
  </definedNames>
  <calcPr fullCalcOnLoad="1"/>
</workbook>
</file>

<file path=xl/sharedStrings.xml><?xml version="1.0" encoding="utf-8"?>
<sst xmlns="http://schemas.openxmlformats.org/spreadsheetml/2006/main" count="190" uniqueCount="108">
  <si>
    <t>Numérus clausus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</si>
  <si>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</si>
  <si>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</si>
  <si>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</si>
  <si>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</si>
  <si>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</si>
  <si>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</si>
  <si>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</si>
  <si>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2001/2002</t>
  </si>
  <si>
    <t>1999/2000</t>
  </si>
  <si>
    <t>1994/1995</t>
  </si>
  <si>
    <t>2009/2010</t>
  </si>
  <si>
    <t>Région</t>
  </si>
  <si>
    <t>Alsace</t>
  </si>
  <si>
    <t>Aquitaine</t>
  </si>
  <si>
    <t>Antille-Guyane</t>
  </si>
  <si>
    <t>Auvergne</t>
  </si>
  <si>
    <t>Basse-Normandie</t>
  </si>
  <si>
    <t>Bourgogne</t>
  </si>
  <si>
    <t>Bretagne</t>
  </si>
  <si>
    <t>Centre</t>
  </si>
  <si>
    <t>Champagne-Ardenne</t>
  </si>
  <si>
    <t>Franche-Comté</t>
  </si>
  <si>
    <t>Haute-Normandie</t>
  </si>
  <si>
    <t>Ile-de-France</t>
  </si>
  <si>
    <t>Languedoc-Roussillon</t>
  </si>
  <si>
    <t>Limousin</t>
  </si>
  <si>
    <t>Lorraine</t>
  </si>
  <si>
    <t>Midi-Pyrénées</t>
  </si>
  <si>
    <t>Pays de la Loire</t>
  </si>
  <si>
    <t>Picardie</t>
  </si>
  <si>
    <t>Poitou-Charente</t>
  </si>
  <si>
    <t>PACA</t>
  </si>
  <si>
    <t>Rhône-Alpes</t>
  </si>
  <si>
    <t xml:space="preserve">Alsace </t>
  </si>
  <si>
    <t>Poitou-Charentes</t>
  </si>
  <si>
    <t>Rhone-Alpes</t>
  </si>
  <si>
    <t>Total des inscrits</t>
  </si>
  <si>
    <t>Diplômés</t>
  </si>
  <si>
    <t>Densité de diplômés*</t>
  </si>
  <si>
    <t>Soit en %</t>
  </si>
  <si>
    <t>-</t>
  </si>
  <si>
    <t>Corse</t>
  </si>
  <si>
    <t>sages-femmes</t>
  </si>
  <si>
    <t>PCEM2</t>
  </si>
  <si>
    <t>dentaires</t>
  </si>
  <si>
    <t>PCEM1</t>
  </si>
  <si>
    <t>Agriculteurs et retraités agriculteurs</t>
  </si>
  <si>
    <t>Professions indépendantes</t>
  </si>
  <si>
    <t>Employés</t>
  </si>
  <si>
    <t>Ouvriers</t>
  </si>
  <si>
    <t>Retraités et sans activité renseignée</t>
  </si>
  <si>
    <t>Densité de Numerus Clausus</t>
  </si>
  <si>
    <t>Graphique 4 : L’attractivité relative des régions en 2008</t>
  </si>
  <si>
    <t>**Nombre de places ouvertes en école de sages-femmes, de chirurgie dentaire et en PCEM 2 pour 100 000 bacheliers scientifiques.</t>
  </si>
  <si>
    <t>*Nombre de places ouvertes en école de sages-femmes pour 100 000 bacheliers scientifiques.</t>
  </si>
  <si>
    <t>Numerus clausus</t>
  </si>
  <si>
    <t>Effectifs</t>
  </si>
  <si>
    <t>Régions</t>
  </si>
  <si>
    <t>**Nombre de sages-femmes en exercice pour 100 000 femmes de 15 à 49 ans.</t>
  </si>
  <si>
    <t>*Nombre de diplômes de sages-femmes délivrés pour 100 000 femmes de 15 à 49 ans.</t>
  </si>
  <si>
    <t xml:space="preserve">Tableau 2 : Répartition des sages-femmes en exercice en 2010, diplômées entre 2006 et 2008, selon le lieu d'obtention du diplôme </t>
  </si>
  <si>
    <t>France métropolitaine</t>
  </si>
  <si>
    <t>Professions intermédiaires</t>
  </si>
  <si>
    <t>Cadres professions intellectuelles supérieures</t>
  </si>
  <si>
    <t>** Nombre de sages-femmes en exercice dans la région pour 100 000 femmes de 15 à 49 ans.</t>
  </si>
  <si>
    <t>Effectif des bacheliers scientifiques 2007
 (première session)</t>
  </si>
  <si>
    <t>Régions d'exercice</t>
  </si>
  <si>
    <t>Nord - Pas-de-Calais</t>
  </si>
  <si>
    <t>La Réunion</t>
  </si>
  <si>
    <t>Provence - Alpes-Côte-d'Azur</t>
  </si>
  <si>
    <t>Provences - Alpes-Côte-d'Azur</t>
  </si>
  <si>
    <t>Diplômées dans la région d'exercice (%)</t>
  </si>
  <si>
    <t>Diplômées en dehors de la région d'exercice (%)</t>
  </si>
  <si>
    <t>Dont diplômées à l'étranger (%)</t>
  </si>
  <si>
    <t xml:space="preserve">* Décrets et arrêtés fixant le nombre d'étudiants à admettre en 1re année d'école de sages-femmes. </t>
  </si>
  <si>
    <t>Graphique 2 : Origine sociale* des élèves en PCEM1 et dans les formations dont le concours est rattaché à une PCEM 1</t>
  </si>
  <si>
    <t>* Mesurée par la catégorie socioprofessionnelle la plus élevée des parents.</t>
  </si>
  <si>
    <t>Densité de sages-femmes** en activité</t>
  </si>
  <si>
    <r>
      <t>Graphique 1 : Évolution des quotas</t>
    </r>
    <r>
      <rPr>
        <b/>
        <i/>
        <sz val="8"/>
        <rFont val="Arial"/>
        <family val="0"/>
      </rPr>
      <t xml:space="preserve"> et numerus clausus*</t>
    </r>
    <r>
      <rPr>
        <b/>
        <sz val="8"/>
        <rFont val="Arial"/>
        <family val="0"/>
      </rPr>
      <t xml:space="preserve"> pour les écoles de sages-femmes entre 1994 et 2010</t>
    </r>
  </si>
  <si>
    <r>
      <t>Sources :</t>
    </r>
    <r>
      <rPr>
        <i/>
        <sz val="8"/>
        <rFont val="Arial"/>
        <family val="0"/>
      </rPr>
      <t xml:space="preserve"> </t>
    </r>
    <r>
      <rPr>
        <sz val="8"/>
        <rFont val="Arial"/>
        <family val="0"/>
      </rPr>
      <t>MESR-DGESIP-DGRI/SIES, base SISE.</t>
    </r>
  </si>
  <si>
    <r>
      <t xml:space="preserve">Graphique 3 : Densité de sages-femmes en exercice et </t>
    </r>
    <r>
      <rPr>
        <b/>
        <i/>
        <sz val="8"/>
        <rFont val="Arial"/>
        <family val="0"/>
      </rPr>
      <t>numerus clausus</t>
    </r>
    <r>
      <rPr>
        <b/>
        <sz val="8"/>
        <rFont val="Arial"/>
        <family val="0"/>
      </rPr>
      <t xml:space="preserve"> pour 100 000 femmes de 15 à 49 ans en région</t>
    </r>
  </si>
  <si>
    <r>
      <t xml:space="preserve">* </t>
    </r>
    <r>
      <rPr>
        <i/>
        <sz val="8"/>
        <rFont val="Arial"/>
        <family val="0"/>
      </rPr>
      <t>Numerus clausus</t>
    </r>
    <r>
      <rPr>
        <sz val="8"/>
        <rFont val="Arial"/>
        <family val="0"/>
      </rPr>
      <t xml:space="preserve"> à l’entrée en école de sages-femmes dans la région en 2008 rapporté à 100 000 femmes de 15 à 49 ans.</t>
    </r>
  </si>
  <si>
    <t>Densité de sages-femmes en exercice</t>
  </si>
  <si>
    <t>Champagne-ardennes</t>
  </si>
  <si>
    <t>Île-de-France</t>
  </si>
  <si>
    <t>Languedoc-roussillon</t>
  </si>
  <si>
    <t>Nord-Pas-de-Calais</t>
  </si>
  <si>
    <t>Poitou-charente</t>
  </si>
  <si>
    <t>Sources : DREES, Enquête auprès des centres de formation des professions de santé 2008.</t>
  </si>
  <si>
    <r>
      <t>Champ :</t>
    </r>
    <r>
      <rPr>
        <sz val="8"/>
        <rFont val="Arial"/>
        <family val="0"/>
      </rPr>
      <t xml:space="preserve"> France métropolitaine, hors Corse.</t>
    </r>
  </si>
  <si>
    <t>étudiants 
sages-femmes venant d'une autre région</t>
  </si>
  <si>
    <t>étudiants 
sages-femmes ayant obtenu leur baccalauréat dans cette région et l'ayant quitté</t>
  </si>
  <si>
    <t>Champ : France métropolitaine, hors Corse.</t>
  </si>
  <si>
    <r>
      <t xml:space="preserve">Tableau 1 : Part des </t>
    </r>
    <r>
      <rPr>
        <b/>
        <i/>
        <sz val="8"/>
        <rFont val="Arial"/>
        <family val="0"/>
      </rPr>
      <t>numerus clausus</t>
    </r>
    <r>
      <rPr>
        <b/>
        <sz val="8"/>
        <rFont val="Arial"/>
        <family val="0"/>
      </rPr>
      <t xml:space="preserve"> des études médicales par rapport au nombre de bacheliers scientifiques de la région</t>
    </r>
  </si>
  <si>
    <r>
      <t>Numerus clausus</t>
    </r>
    <r>
      <rPr>
        <b/>
        <sz val="8"/>
        <rFont val="Arial"/>
        <family val="0"/>
      </rPr>
      <t xml:space="preserve"> des sages-femmes* rapporté au nombre de bacheliers scientifiques </t>
    </r>
  </si>
  <si>
    <r>
      <t>Numerus clausus</t>
    </r>
    <r>
      <rPr>
        <b/>
        <sz val="8"/>
        <rFont val="Arial"/>
        <family val="0"/>
      </rPr>
      <t xml:space="preserve"> rapporté aux nombre de bacheliers scientifiques cumulés**</t>
    </r>
  </si>
  <si>
    <r>
      <t>Sources :</t>
    </r>
    <r>
      <rPr>
        <sz val="8"/>
        <rFont val="Arial"/>
        <family val="0"/>
      </rPr>
      <t xml:space="preserve"> Résultats provisoires du baccalauréat, Note d’information, n°07.35, juillet 2007, ministère de l’Éducation nationale, de l’Enseignement supérieur et de la Recherche.</t>
    </r>
  </si>
  <si>
    <r>
      <t>Champ :</t>
    </r>
    <r>
      <rPr>
        <sz val="8"/>
        <rFont val="Arial"/>
        <family val="0"/>
      </rPr>
      <t xml:space="preserve"> France métropolitaine.</t>
    </r>
  </si>
  <si>
    <r>
      <t xml:space="preserve">Sources : </t>
    </r>
    <r>
      <rPr>
        <sz val="8"/>
        <rFont val="Arial"/>
        <family val="0"/>
      </rPr>
      <t>Répertoire partagé des professionnels de santé, 2010.</t>
    </r>
  </si>
  <si>
    <r>
      <t xml:space="preserve">Tableau 3 : Répartition des </t>
    </r>
    <r>
      <rPr>
        <b/>
        <i/>
        <sz val="8"/>
        <rFont val="Arial"/>
        <family val="2"/>
      </rPr>
      <t>numerus clausus,</t>
    </r>
    <r>
      <rPr>
        <b/>
        <sz val="8"/>
        <rFont val="Arial"/>
        <family val="2"/>
      </rPr>
      <t xml:space="preserve"> des inscrits et des diplômés en 2008 par région</t>
    </r>
  </si>
  <si>
    <r>
      <t>Champ :</t>
    </r>
    <r>
      <rPr>
        <sz val="8"/>
        <rFont val="Arial"/>
        <family val="2"/>
      </rPr>
      <t xml:space="preserve"> France entière.</t>
    </r>
  </si>
  <si>
    <r>
      <t>Sources :</t>
    </r>
    <r>
      <rPr>
        <sz val="8"/>
        <rFont val="Arial"/>
        <family val="2"/>
      </rPr>
      <t xml:space="preserve"> DREES, Enquêtes auprès des centres de formation des professions de santé 2008.</t>
    </r>
  </si>
  <si>
    <t xml:space="preserve">Île-de-France </t>
  </si>
  <si>
    <t>Pays-de-la-Loire</t>
  </si>
  <si>
    <t>Provence-Alpes-Côte d'azur</t>
  </si>
  <si>
    <t>Dom</t>
  </si>
  <si>
    <t>France entière**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</si>
</sst>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&quot;€&quot;#,##0_);\(&quot;€&quot;#,##0\)"/>
    <numFmt numFmtId="168" formatCode="&quot;€&quot;#,##0_);[Red]\(&quot;€&quot;#,##0\)"/>
    <numFmt numFmtId="169" formatCode="&quot;€&quot;#,##0.00_);\(&quot;€&quot;#,##0.00\)"/>
    <numFmt numFmtId="170" formatCode="&quot;€&quot;#,##0.00_);[Red]\(&quot;€&quot;#,##0.00\)"/>
    <numFmt numFmtId="171" formatCode="_(&quot;€&quot;* #,##0_);_(&quot;€&quot;* \(#,##0\);_(&quot;€&quot;* &quot;-&quot;_);_(@_)"/>
    <numFmt numFmtId="172" formatCode="_(* #,##0_);_(* \(#,##0\);_(* &quot;-&quot;_);_(@_)"/>
    <numFmt numFmtId="173" formatCode="_(&quot;€&quot;* #,##0.00_);_(&quot;€&quot;* \(#,##0.00\);_(&quot;€&quot;* &quot;-&quot;??_);_(@_)"/>
    <numFmt numFmtId="174" formatCode="_(* #,##0.00_);_(* \(#,##0.00\);_(* &quot;-&quot;??_);_(@_)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8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0" xfId="21" applyFont="1" applyFill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wrapText="1"/>
    </xf>
    <xf numFmtId="1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0" fontId="1" fillId="2" borderId="3" xfId="0" applyNumberFormat="1" applyFont="1" applyFill="1" applyBorder="1" applyAlignment="1">
      <alignment horizontal="center"/>
    </xf>
    <xf numFmtId="3" fontId="1" fillId="2" borderId="3" xfId="21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21" applyFont="1" applyFill="1" applyBorder="1" applyAlignment="1">
      <alignment horizontal="center" vertical="center" wrapText="1"/>
      <protection/>
    </xf>
    <xf numFmtId="3" fontId="1" fillId="2" borderId="3" xfId="21" applyNumberFormat="1" applyFont="1" applyFill="1" applyBorder="1" applyAlignment="1">
      <alignment horizontal="left"/>
      <protection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3" fontId="1" fillId="2" borderId="4" xfId="21" applyNumberFormat="1" applyFont="1" applyFill="1" applyBorder="1" applyAlignment="1">
      <alignment horizontal="left"/>
      <protection/>
    </xf>
    <xf numFmtId="0" fontId="1" fillId="2" borderId="4" xfId="0" applyFont="1" applyFill="1" applyBorder="1" applyAlignment="1">
      <alignment horizontal="center"/>
    </xf>
    <xf numFmtId="3" fontId="1" fillId="2" borderId="4" xfId="21" applyNumberFormat="1" applyFont="1" applyFill="1" applyBorder="1" applyAlignment="1">
      <alignment horizontal="center"/>
      <protection/>
    </xf>
    <xf numFmtId="3" fontId="1" fillId="2" borderId="2" xfId="21" applyNumberFormat="1" applyFont="1" applyFill="1" applyBorder="1" applyAlignment="1">
      <alignment horizontal="left"/>
      <protection/>
    </xf>
    <xf numFmtId="3" fontId="1" fillId="2" borderId="2" xfId="21" applyNumberFormat="1" applyFont="1" applyFill="1" applyBorder="1" applyAlignment="1">
      <alignment horizontal="center"/>
      <protection/>
    </xf>
    <xf numFmtId="0" fontId="1" fillId="2" borderId="0" xfId="0" applyFont="1" applyFill="1" applyAlignment="1">
      <alignment wrapText="1"/>
    </xf>
    <xf numFmtId="1" fontId="1" fillId="2" borderId="2" xfId="0" applyNumberFormat="1" applyFont="1" applyFill="1" applyBorder="1" applyAlignment="1">
      <alignment horizontal="center"/>
    </xf>
    <xf numFmtId="0" fontId="4" fillId="2" borderId="1" xfId="21" applyFont="1" applyFill="1" applyBorder="1" applyAlignment="1">
      <alignment horizontal="left" vertical="center" wrapText="1"/>
      <protection/>
    </xf>
    <xf numFmtId="0" fontId="1" fillId="2" borderId="2" xfId="21" applyFont="1" applyFill="1" applyBorder="1" applyAlignment="1">
      <alignment horizontal="left" vertical="center"/>
      <protection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3" xfId="21" applyFont="1" applyFill="1" applyBorder="1" applyAlignment="1">
      <alignment horizontal="left" vertical="center"/>
      <protection/>
    </xf>
    <xf numFmtId="1" fontId="1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/>
    </xf>
    <xf numFmtId="0" fontId="4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9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0" xfId="21" applyFont="1" applyFill="1">
      <alignment/>
      <protection/>
    </xf>
    <xf numFmtId="0" fontId="4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1" fillId="2" borderId="2" xfId="21" applyNumberFormat="1" applyFont="1" applyFill="1" applyBorder="1" applyAlignment="1">
      <alignment horizontal="center"/>
      <protection/>
    </xf>
    <xf numFmtId="166" fontId="1" fillId="2" borderId="2" xfId="21" applyNumberFormat="1" applyFont="1" applyFill="1" applyBorder="1" applyAlignment="1">
      <alignment horizontal="center"/>
      <protection/>
    </xf>
    <xf numFmtId="4" fontId="1" fillId="2" borderId="2" xfId="21" applyNumberFormat="1" applyFont="1" applyFill="1" applyBorder="1" applyAlignment="1">
      <alignment horizontal="center"/>
      <protection/>
    </xf>
    <xf numFmtId="3" fontId="4" fillId="2" borderId="2" xfId="21" applyNumberFormat="1" applyFont="1" applyFill="1" applyBorder="1" applyAlignment="1">
      <alignment horizontal="center"/>
      <protection/>
    </xf>
    <xf numFmtId="166" fontId="4" fillId="2" borderId="2" xfId="21" applyNumberFormat="1" applyFont="1" applyFill="1" applyBorder="1" applyAlignment="1">
      <alignment horizontal="center"/>
      <protection/>
    </xf>
    <xf numFmtId="4" fontId="4" fillId="2" borderId="2" xfId="21" applyNumberFormat="1" applyFont="1" applyFill="1" applyBorder="1" applyAlignment="1">
      <alignment horizontal="center"/>
      <protection/>
    </xf>
    <xf numFmtId="0" fontId="1" fillId="2" borderId="2" xfId="21" applyFont="1" applyFill="1" applyBorder="1" applyAlignment="1">
      <alignment horizontal="center"/>
      <protection/>
    </xf>
    <xf numFmtId="3" fontId="4" fillId="2" borderId="3" xfId="21" applyNumberFormat="1" applyFont="1" applyFill="1" applyBorder="1" applyAlignment="1">
      <alignment horizontal="center"/>
      <protection/>
    </xf>
    <xf numFmtId="166" fontId="4" fillId="2" borderId="3" xfId="21" applyNumberFormat="1" applyFont="1" applyFill="1" applyBorder="1" applyAlignment="1">
      <alignment horizontal="center"/>
      <protection/>
    </xf>
    <xf numFmtId="4" fontId="4" fillId="2" borderId="3" xfId="21" applyNumberFormat="1" applyFont="1" applyFill="1" applyBorder="1" applyAlignment="1">
      <alignment horizontal="center"/>
      <protection/>
    </xf>
    <xf numFmtId="0" fontId="1" fillId="2" borderId="5" xfId="21" applyFont="1" applyFill="1" applyBorder="1" applyAlignment="1">
      <alignment horizontal="left"/>
      <protection/>
    </xf>
    <xf numFmtId="0" fontId="1" fillId="2" borderId="0" xfId="0" applyFont="1" applyFill="1" applyBorder="1" applyAlignment="1">
      <alignment/>
    </xf>
    <xf numFmtId="1" fontId="1" fillId="2" borderId="5" xfId="21" applyNumberFormat="1" applyFont="1" applyFill="1" applyBorder="1" applyAlignment="1">
      <alignment horizontal="center"/>
      <protection/>
    </xf>
    <xf numFmtId="3" fontId="4" fillId="2" borderId="5" xfId="21" applyNumberFormat="1" applyFont="1" applyFill="1" applyBorder="1" applyAlignment="1">
      <alignment horizontal="center"/>
      <protection/>
    </xf>
    <xf numFmtId="0" fontId="1" fillId="2" borderId="5" xfId="21" applyFont="1" applyFill="1" applyBorder="1" applyAlignment="1">
      <alignment horizontal="center"/>
      <protection/>
    </xf>
    <xf numFmtId="3" fontId="4" fillId="2" borderId="6" xfId="21" applyNumberFormat="1" applyFont="1" applyFill="1" applyBorder="1" applyAlignment="1">
      <alignment horizontal="center"/>
      <protection/>
    </xf>
    <xf numFmtId="0" fontId="1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 horizontal="justify"/>
    </xf>
    <xf numFmtId="0" fontId="1" fillId="2" borderId="0" xfId="0" applyFont="1" applyFill="1" applyAlignment="1">
      <alignment/>
    </xf>
    <xf numFmtId="0" fontId="4" fillId="2" borderId="4" xfId="21" applyFont="1" applyFill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4" customWidth="1"/>
    <col min="2" max="2" width="11.57421875" style="4" customWidth="1"/>
    <col min="3" max="3" width="15.57421875" style="4" customWidth="1"/>
    <col min="4" max="4" width="8.421875" style="4" customWidth="1"/>
    <col min="5" max="5" width="9.421875" style="4" customWidth="1"/>
    <col min="6" max="6" width="10.140625" style="4" customWidth="1"/>
    <col min="7" max="7" width="8.57421875" style="4" customWidth="1"/>
    <col min="8" max="8" width="9.7109375" style="4" customWidth="1"/>
    <col min="9" max="10" width="9.28125" style="4" customWidth="1"/>
    <col min="11" max="11" width="8.7109375" style="4" customWidth="1"/>
    <col min="12" max="12" width="7.57421875" style="4" customWidth="1"/>
    <col min="13" max="16384" width="11.421875" style="4" customWidth="1"/>
  </cols>
  <sheetData>
    <row r="1" spans="2:9" ht="11.25">
      <c r="B1" s="3" t="s">
        <v>79</v>
      </c>
      <c r="D1" s="3"/>
      <c r="E1" s="3"/>
      <c r="F1" s="3"/>
      <c r="G1" s="3"/>
      <c r="H1" s="3"/>
      <c r="I1" s="3"/>
    </row>
    <row r="3" spans="2:3" ht="21.75" customHeight="1">
      <c r="B3" s="8"/>
      <c r="C3" s="9" t="s">
        <v>0</v>
      </c>
    </row>
    <row r="4" spans="2:12" ht="11.25">
      <c r="B4" s="6" t="s">
        <v>10</v>
      </c>
      <c r="C4" s="6">
        <v>668</v>
      </c>
      <c r="D4" s="5"/>
      <c r="E4" s="5"/>
      <c r="F4" s="5"/>
      <c r="G4" s="5"/>
      <c r="H4" s="5"/>
      <c r="I4" s="5"/>
      <c r="J4" s="5"/>
      <c r="K4" s="5"/>
      <c r="L4" s="5"/>
    </row>
    <row r="5" spans="2:12" ht="11.25">
      <c r="B5" s="6" t="s">
        <v>9</v>
      </c>
      <c r="C5" s="6">
        <v>729</v>
      </c>
      <c r="D5" s="5"/>
      <c r="E5" s="5"/>
      <c r="F5" s="5"/>
      <c r="G5" s="5"/>
      <c r="H5" s="5"/>
      <c r="I5" s="5"/>
      <c r="J5" s="5"/>
      <c r="K5" s="5"/>
      <c r="L5" s="5"/>
    </row>
    <row r="6" spans="2:3" ht="11.25">
      <c r="B6" s="6" t="s">
        <v>8</v>
      </c>
      <c r="C6" s="6">
        <v>759</v>
      </c>
    </row>
    <row r="7" spans="2:3" ht="11.25">
      <c r="B7" s="6" t="s">
        <v>1</v>
      </c>
      <c r="C7" s="6">
        <v>934</v>
      </c>
    </row>
    <row r="8" spans="2:3" ht="11.25">
      <c r="B8" s="6" t="s">
        <v>2</v>
      </c>
      <c r="C8" s="6">
        <v>940</v>
      </c>
    </row>
    <row r="9" spans="2:3" ht="11.25">
      <c r="B9" s="6" t="s">
        <v>3</v>
      </c>
      <c r="C9" s="6">
        <v>975</v>
      </c>
    </row>
    <row r="10" spans="2:3" ht="11.25">
      <c r="B10" s="6" t="s">
        <v>4</v>
      </c>
      <c r="C10" s="6">
        <v>1000</v>
      </c>
    </row>
    <row r="11" spans="2:3" ht="11.25">
      <c r="B11" s="6" t="s">
        <v>5</v>
      </c>
      <c r="C11" s="6">
        <v>1000</v>
      </c>
    </row>
    <row r="12" spans="2:3" ht="11.25">
      <c r="B12" s="6" t="s">
        <v>6</v>
      </c>
      <c r="C12" s="6">
        <v>1007</v>
      </c>
    </row>
    <row r="13" spans="2:3" ht="11.25">
      <c r="B13" s="6" t="s">
        <v>7</v>
      </c>
      <c r="C13" s="6">
        <v>1015</v>
      </c>
    </row>
    <row r="14" spans="2:3" ht="11.25">
      <c r="B14" s="7" t="s">
        <v>11</v>
      </c>
      <c r="C14" s="7">
        <v>1015</v>
      </c>
    </row>
    <row r="16" ht="11.25">
      <c r="B16" s="4" t="s">
        <v>75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33.8515625" style="3" customWidth="1"/>
    <col min="3" max="3" width="16.28125" style="3" customWidth="1"/>
    <col min="4" max="16384" width="11.421875" style="3" customWidth="1"/>
  </cols>
  <sheetData>
    <row r="1" s="11" customFormat="1" ht="11.25">
      <c r="B1" s="10" t="s">
        <v>76</v>
      </c>
    </row>
    <row r="4" spans="2:6" ht="21.75" customHeight="1">
      <c r="B4" s="18"/>
      <c r="C4" s="19" t="s">
        <v>43</v>
      </c>
      <c r="D4" s="19" t="s">
        <v>45</v>
      </c>
      <c r="E4" s="19" t="s">
        <v>44</v>
      </c>
      <c r="F4" s="19" t="s">
        <v>46</v>
      </c>
    </row>
    <row r="5" spans="2:6" ht="11.25">
      <c r="B5" s="12" t="s">
        <v>47</v>
      </c>
      <c r="C5" s="13">
        <v>0.030155642023346304</v>
      </c>
      <c r="D5" s="13">
        <v>0.018787361229718188</v>
      </c>
      <c r="E5" s="13">
        <v>0.015930051503174034</v>
      </c>
      <c r="F5" s="13">
        <v>0.01548910066820024</v>
      </c>
    </row>
    <row r="6" spans="2:6" ht="11.25">
      <c r="B6" s="14" t="s">
        <v>48</v>
      </c>
      <c r="C6" s="13">
        <v>0.0632295719844358</v>
      </c>
      <c r="D6" s="13">
        <v>0.10162254483347567</v>
      </c>
      <c r="E6" s="13">
        <v>0.07042759611929572</v>
      </c>
      <c r="F6" s="13">
        <v>0.08103844889911271</v>
      </c>
    </row>
    <row r="7" spans="2:6" ht="11.25">
      <c r="B7" s="14" t="s">
        <v>64</v>
      </c>
      <c r="C7" s="13">
        <v>0.39299610894941633</v>
      </c>
      <c r="D7" s="13">
        <v>0.5362937660119556</v>
      </c>
      <c r="E7" s="13">
        <v>0.5864175350341357</v>
      </c>
      <c r="F7" s="13">
        <v>0.428568298827911</v>
      </c>
    </row>
    <row r="8" spans="2:6" ht="11.25">
      <c r="B8" s="14" t="s">
        <v>63</v>
      </c>
      <c r="C8" s="13">
        <v>0.1595330739299611</v>
      </c>
      <c r="D8" s="13">
        <v>0.11357813834329633</v>
      </c>
      <c r="E8" s="13">
        <v>0.12444604144208886</v>
      </c>
      <c r="F8" s="13">
        <v>0.148559535546062</v>
      </c>
    </row>
    <row r="9" spans="2:6" ht="11.25">
      <c r="B9" s="14" t="s">
        <v>49</v>
      </c>
      <c r="C9" s="13">
        <v>0.13715953307392997</v>
      </c>
      <c r="D9" s="13">
        <v>0.07600341588385995</v>
      </c>
      <c r="E9" s="13">
        <v>0.0827644029225057</v>
      </c>
      <c r="F9" s="13">
        <v>0.12408807098258297</v>
      </c>
    </row>
    <row r="10" spans="2:6" ht="11.25">
      <c r="B10" s="14" t="s">
        <v>50</v>
      </c>
      <c r="C10" s="13">
        <v>0.07392996108949418</v>
      </c>
      <c r="D10" s="13">
        <v>0.05294619982920581</v>
      </c>
      <c r="E10" s="13">
        <v>0.04347826086956522</v>
      </c>
      <c r="F10" s="13">
        <v>0.0866469492825063</v>
      </c>
    </row>
    <row r="11" spans="2:6" ht="11.25">
      <c r="B11" s="15" t="s">
        <v>51</v>
      </c>
      <c r="C11" s="16">
        <v>0.14299610894941633</v>
      </c>
      <c r="D11" s="16">
        <v>0.10076857386848848</v>
      </c>
      <c r="E11" s="16">
        <v>0.07653611210923464</v>
      </c>
      <c r="F11" s="16">
        <v>0.202256545076131</v>
      </c>
    </row>
    <row r="13" ht="11.25">
      <c r="B13" s="4" t="s">
        <v>77</v>
      </c>
    </row>
    <row r="14" ht="11.25">
      <c r="B14" s="4" t="s">
        <v>80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0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" customWidth="1"/>
    <col min="2" max="2" width="25.00390625" style="4" customWidth="1"/>
    <col min="3" max="3" width="20.140625" style="4" customWidth="1"/>
    <col min="4" max="4" width="19.7109375" style="4" customWidth="1"/>
    <col min="5" max="5" width="19.421875" style="4" customWidth="1"/>
    <col min="6" max="16384" width="11.421875" style="4" customWidth="1"/>
  </cols>
  <sheetData>
    <row r="1" spans="2:4" ht="11.25">
      <c r="B1" s="75" t="s">
        <v>94</v>
      </c>
      <c r="C1" s="76"/>
      <c r="D1" s="76"/>
    </row>
    <row r="2" spans="2:4" ht="11.25">
      <c r="B2" s="37"/>
      <c r="C2" s="11"/>
      <c r="D2" s="11"/>
    </row>
    <row r="3" spans="2:5" ht="62.25" customHeight="1">
      <c r="B3" s="8"/>
      <c r="C3" s="23" t="s">
        <v>66</v>
      </c>
      <c r="D3" s="44" t="s">
        <v>95</v>
      </c>
      <c r="E3" s="44" t="s">
        <v>96</v>
      </c>
    </row>
    <row r="4" spans="2:5" ht="11.25">
      <c r="B4" s="39" t="s">
        <v>34</v>
      </c>
      <c r="C4" s="40">
        <v>4369</v>
      </c>
      <c r="D4" s="31">
        <v>686.6559853513389</v>
      </c>
      <c r="E4" s="40">
        <v>5470.359349965667</v>
      </c>
    </row>
    <row r="5" spans="2:5" ht="11.25">
      <c r="B5" s="39" t="s">
        <v>14</v>
      </c>
      <c r="C5" s="40">
        <v>6658</v>
      </c>
      <c r="D5" s="31">
        <v>450.58576148993694</v>
      </c>
      <c r="E5" s="40">
        <v>5286.87293481526</v>
      </c>
    </row>
    <row r="6" spans="2:5" ht="11.25">
      <c r="B6" s="39" t="s">
        <v>16</v>
      </c>
      <c r="C6" s="40">
        <v>2621</v>
      </c>
      <c r="D6" s="31">
        <v>1030.141167493323</v>
      </c>
      <c r="E6" s="40">
        <v>6142.693628386112</v>
      </c>
    </row>
    <row r="7" spans="2:5" ht="11.25">
      <c r="B7" s="39" t="s">
        <v>18</v>
      </c>
      <c r="C7" s="40">
        <v>3516</v>
      </c>
      <c r="D7" s="31">
        <v>767.9180887372014</v>
      </c>
      <c r="E7" s="40">
        <v>5546.0750853242325</v>
      </c>
    </row>
    <row r="8" spans="2:5" ht="11.25">
      <c r="B8" s="39" t="s">
        <v>19</v>
      </c>
      <c r="C8" s="40">
        <v>7332</v>
      </c>
      <c r="D8" s="31">
        <v>681.9421713038735</v>
      </c>
      <c r="E8" s="40">
        <v>4623.567921440262</v>
      </c>
    </row>
    <row r="9" spans="2:5" ht="11.25">
      <c r="B9" s="39" t="s">
        <v>20</v>
      </c>
      <c r="C9" s="40">
        <v>5502</v>
      </c>
      <c r="D9" s="31">
        <v>545.2562704471102</v>
      </c>
      <c r="E9" s="40">
        <v>3889.4947291893855</v>
      </c>
    </row>
    <row r="10" spans="2:5" ht="11.25">
      <c r="B10" s="39" t="s">
        <v>21</v>
      </c>
      <c r="C10" s="40">
        <v>3043</v>
      </c>
      <c r="D10" s="31">
        <v>821.557673348669</v>
      </c>
      <c r="E10" s="40">
        <v>6013.802168912258</v>
      </c>
    </row>
    <row r="11" spans="2:5" ht="11.25">
      <c r="B11" s="39" t="s">
        <v>22</v>
      </c>
      <c r="C11" s="40">
        <v>2493</v>
      </c>
      <c r="D11" s="31">
        <v>1042.9201764941838</v>
      </c>
      <c r="E11" s="40">
        <v>6377.858002406739</v>
      </c>
    </row>
    <row r="12" spans="2:5" ht="11.25">
      <c r="B12" s="39" t="s">
        <v>24</v>
      </c>
      <c r="C12" s="40">
        <v>28864</v>
      </c>
      <c r="D12" s="31">
        <v>467.71064301552104</v>
      </c>
      <c r="E12" s="40">
        <v>5518.985587583148</v>
      </c>
    </row>
    <row r="13" spans="2:5" ht="11.25">
      <c r="B13" s="39" t="s">
        <v>25</v>
      </c>
      <c r="C13" s="40">
        <v>5300</v>
      </c>
      <c r="D13" s="31">
        <v>1245.2830188679245</v>
      </c>
      <c r="E13" s="40">
        <v>8377.358490566037</v>
      </c>
    </row>
    <row r="14" spans="2:5" ht="11.25">
      <c r="B14" s="39" t="s">
        <v>26</v>
      </c>
      <c r="C14" s="40">
        <v>1416</v>
      </c>
      <c r="D14" s="31">
        <v>1624.2937853107344</v>
      </c>
      <c r="E14" s="40">
        <v>8898.305084745763</v>
      </c>
    </row>
    <row r="15" spans="2:5" ht="11.25">
      <c r="B15" s="39" t="s">
        <v>27</v>
      </c>
      <c r="C15" s="40">
        <v>5214</v>
      </c>
      <c r="D15" s="31">
        <v>1131.5688530878404</v>
      </c>
      <c r="E15" s="40">
        <v>5389.33640199463</v>
      </c>
    </row>
    <row r="16" spans="2:5" ht="11.25">
      <c r="B16" s="39" t="s">
        <v>28</v>
      </c>
      <c r="C16" s="40">
        <v>6193</v>
      </c>
      <c r="D16" s="31">
        <v>516.7124172452769</v>
      </c>
      <c r="E16" s="40">
        <v>4133.699337962215</v>
      </c>
    </row>
    <row r="17" spans="2:5" ht="11.25">
      <c r="B17" s="39" t="s">
        <v>68</v>
      </c>
      <c r="C17" s="40">
        <v>9734</v>
      </c>
      <c r="D17" s="31">
        <v>698.582288884323</v>
      </c>
      <c r="E17" s="40">
        <v>5372.919663036779</v>
      </c>
    </row>
    <row r="18" spans="2:5" ht="11.25">
      <c r="B18" s="39" t="s">
        <v>17</v>
      </c>
      <c r="C18" s="40">
        <v>2971</v>
      </c>
      <c r="D18" s="31">
        <v>841.4675193537529</v>
      </c>
      <c r="E18" s="40">
        <v>5957.590037024571</v>
      </c>
    </row>
    <row r="19" spans="2:5" ht="11.25">
      <c r="B19" s="39" t="s">
        <v>23</v>
      </c>
      <c r="C19" s="40">
        <v>3881</v>
      </c>
      <c r="D19" s="31">
        <v>644.1638752898738</v>
      </c>
      <c r="E19" s="40">
        <v>5333.676887400155</v>
      </c>
    </row>
    <row r="20" spans="2:5" ht="11.25">
      <c r="B20" s="39" t="s">
        <v>29</v>
      </c>
      <c r="C20" s="40">
        <v>8115</v>
      </c>
      <c r="D20" s="31">
        <v>640.788662969809</v>
      </c>
      <c r="E20" s="40">
        <v>4411.583487369069</v>
      </c>
    </row>
    <row r="21" spans="2:5" ht="11.25">
      <c r="B21" s="39" t="s">
        <v>30</v>
      </c>
      <c r="C21" s="40">
        <v>3527</v>
      </c>
      <c r="D21" s="31">
        <v>992.3447689254324</v>
      </c>
      <c r="E21" s="40">
        <v>5330.309044513751</v>
      </c>
    </row>
    <row r="22" spans="2:5" ht="11.25">
      <c r="B22" s="39" t="s">
        <v>35</v>
      </c>
      <c r="C22" s="40">
        <v>3363</v>
      </c>
      <c r="D22" s="31">
        <v>743.3838834374071</v>
      </c>
      <c r="E22" s="40">
        <v>5441.5700267618195</v>
      </c>
    </row>
    <row r="23" spans="2:5" ht="11.25">
      <c r="B23" s="39" t="s">
        <v>70</v>
      </c>
      <c r="C23" s="40">
        <v>10793</v>
      </c>
      <c r="D23" s="31">
        <v>611.5074585379413</v>
      </c>
      <c r="E23" s="40">
        <v>4354.674325952006</v>
      </c>
    </row>
    <row r="24" spans="2:5" ht="11.25">
      <c r="B24" s="39" t="s">
        <v>36</v>
      </c>
      <c r="C24" s="40">
        <v>15306</v>
      </c>
      <c r="D24" s="31">
        <v>627.2050176401411</v>
      </c>
      <c r="E24" s="40">
        <v>4645.237161897295</v>
      </c>
    </row>
    <row r="25" spans="2:5" s="3" customFormat="1" ht="11.25">
      <c r="B25" s="41" t="s">
        <v>62</v>
      </c>
      <c r="C25" s="42">
        <v>140211</v>
      </c>
      <c r="D25" s="43">
        <v>678.9766851388265</v>
      </c>
      <c r="E25" s="42">
        <v>5248.518304555278</v>
      </c>
    </row>
    <row r="27" ht="11.25">
      <c r="B27" s="4" t="s">
        <v>55</v>
      </c>
    </row>
    <row r="28" ht="11.25">
      <c r="B28" s="4" t="s">
        <v>54</v>
      </c>
    </row>
    <row r="29" ht="11.25">
      <c r="B29" s="38" t="s">
        <v>90</v>
      </c>
    </row>
    <row r="30" ht="11.25">
      <c r="B30" s="3" t="s">
        <v>97</v>
      </c>
    </row>
  </sheetData>
  <mergeCells count="1">
    <mergeCell ref="B1:D1"/>
  </mergeCells>
  <printOptions/>
  <pageMargins left="0.75" right="0.75" top="1" bottom="1" header="0.4921259845" footer="0.492125984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" customWidth="1"/>
    <col min="2" max="2" width="17.140625" style="4" customWidth="1"/>
    <col min="3" max="3" width="17.421875" style="4" customWidth="1"/>
    <col min="4" max="4" width="13.7109375" style="4" customWidth="1"/>
    <col min="5" max="5" width="17.140625" style="4" customWidth="1"/>
    <col min="6" max="6" width="12.421875" style="4" bestFit="1" customWidth="1"/>
    <col min="7" max="8" width="11.421875" style="4" customWidth="1"/>
    <col min="9" max="9" width="15.00390625" style="4" customWidth="1"/>
    <col min="10" max="16384" width="11.421875" style="4" customWidth="1"/>
  </cols>
  <sheetData>
    <row r="1" ht="11.25">
      <c r="B1" s="3" t="s">
        <v>81</v>
      </c>
    </row>
    <row r="4" spans="2:4" ht="39" customHeight="1">
      <c r="B4" s="22" t="s">
        <v>12</v>
      </c>
      <c r="C4" s="23" t="s">
        <v>52</v>
      </c>
      <c r="D4" s="23" t="s">
        <v>83</v>
      </c>
    </row>
    <row r="5" spans="2:4" ht="11.25">
      <c r="B5" s="25" t="s">
        <v>13</v>
      </c>
      <c r="C5" s="26">
        <v>6.695860618965356</v>
      </c>
      <c r="D5" s="27">
        <v>145</v>
      </c>
    </row>
    <row r="6" spans="2:4" ht="11.25">
      <c r="B6" s="28" t="s">
        <v>14</v>
      </c>
      <c r="C6" s="6">
        <v>4.282319018492481</v>
      </c>
      <c r="D6" s="29">
        <v>130</v>
      </c>
    </row>
    <row r="7" spans="2:4" ht="11.25">
      <c r="B7" s="28" t="s">
        <v>16</v>
      </c>
      <c r="C7" s="6">
        <v>9.27968985214361</v>
      </c>
      <c r="D7" s="29">
        <v>129</v>
      </c>
    </row>
    <row r="8" spans="2:4" ht="11.25">
      <c r="B8" s="28" t="s">
        <v>17</v>
      </c>
      <c r="C8" s="6">
        <v>7.721268388200666</v>
      </c>
      <c r="D8" s="29">
        <v>142</v>
      </c>
    </row>
    <row r="9" spans="2:4" ht="11.25">
      <c r="B9" s="28" t="s">
        <v>18</v>
      </c>
      <c r="C9" s="6">
        <v>7.5706170333275375</v>
      </c>
      <c r="D9" s="29">
        <v>140</v>
      </c>
    </row>
    <row r="10" spans="2:4" ht="11.25">
      <c r="B10" s="28" t="s">
        <v>19</v>
      </c>
      <c r="C10" s="6">
        <v>7.309278983483954</v>
      </c>
      <c r="D10" s="29">
        <v>135</v>
      </c>
    </row>
    <row r="11" spans="2:4" ht="11.25">
      <c r="B11" s="28" t="s">
        <v>20</v>
      </c>
      <c r="C11" s="6">
        <v>5.338961785491193</v>
      </c>
      <c r="D11" s="29">
        <v>107</v>
      </c>
    </row>
    <row r="12" spans="2:4" ht="11.25">
      <c r="B12" s="28" t="s">
        <v>84</v>
      </c>
      <c r="C12" s="6">
        <v>8.0210729628881</v>
      </c>
      <c r="D12" s="29">
        <v>131</v>
      </c>
    </row>
    <row r="13" spans="2:4" ht="11.25">
      <c r="B13" s="28" t="s">
        <v>42</v>
      </c>
      <c r="C13" s="6">
        <v>0</v>
      </c>
      <c r="D13" s="29">
        <v>103</v>
      </c>
    </row>
    <row r="14" spans="2:4" ht="11.25">
      <c r="B14" s="28" t="s">
        <v>22</v>
      </c>
      <c r="C14" s="6">
        <v>9.909254099953884</v>
      </c>
      <c r="D14" s="29">
        <v>155</v>
      </c>
    </row>
    <row r="15" spans="2:4" ht="11.25">
      <c r="B15" s="28" t="s">
        <v>23</v>
      </c>
      <c r="C15" s="6">
        <v>5.779772184499575</v>
      </c>
      <c r="D15" s="29">
        <v>122</v>
      </c>
    </row>
    <row r="16" spans="2:4" ht="11.25">
      <c r="B16" s="28" t="s">
        <v>85</v>
      </c>
      <c r="C16" s="6">
        <v>4.5354932584092245</v>
      </c>
      <c r="D16" s="29">
        <v>102</v>
      </c>
    </row>
    <row r="17" spans="2:4" ht="11.25">
      <c r="B17" s="28" t="s">
        <v>86</v>
      </c>
      <c r="C17" s="6">
        <v>11.481455709414796</v>
      </c>
      <c r="D17" s="29">
        <v>142</v>
      </c>
    </row>
    <row r="18" spans="2:4" ht="11.25">
      <c r="B18" s="28" t="s">
        <v>26</v>
      </c>
      <c r="C18" s="6">
        <v>15.070503747968758</v>
      </c>
      <c r="D18" s="29">
        <v>138</v>
      </c>
    </row>
    <row r="19" spans="2:4" ht="11.25">
      <c r="B19" s="28" t="s">
        <v>27</v>
      </c>
      <c r="C19" s="6">
        <v>10.64657171368301</v>
      </c>
      <c r="D19" s="29">
        <v>147</v>
      </c>
    </row>
    <row r="20" spans="2:4" ht="11.25">
      <c r="B20" s="28" t="s">
        <v>28</v>
      </c>
      <c r="C20" s="6">
        <v>5.130786966518408</v>
      </c>
      <c r="D20" s="29">
        <v>137</v>
      </c>
    </row>
    <row r="21" spans="2:4" ht="11.25">
      <c r="B21" s="28" t="s">
        <v>87</v>
      </c>
      <c r="C21" s="6">
        <v>6.880856950019681</v>
      </c>
      <c r="D21" s="29">
        <v>107</v>
      </c>
    </row>
    <row r="22" spans="2:4" ht="11.25">
      <c r="B22" s="28" t="s">
        <v>29</v>
      </c>
      <c r="C22" s="6">
        <v>6.658761521578229</v>
      </c>
      <c r="D22" s="29">
        <v>117</v>
      </c>
    </row>
    <row r="23" spans="2:4" ht="11.25">
      <c r="B23" s="28" t="s">
        <v>30</v>
      </c>
      <c r="C23" s="6">
        <v>7.845704140738483</v>
      </c>
      <c r="D23" s="29">
        <v>88</v>
      </c>
    </row>
    <row r="24" spans="2:4" ht="11.25">
      <c r="B24" s="28" t="s">
        <v>88</v>
      </c>
      <c r="C24" s="6">
        <v>6.714888519420801</v>
      </c>
      <c r="D24" s="29">
        <v>118</v>
      </c>
    </row>
    <row r="25" spans="2:4" ht="11.25">
      <c r="B25" s="28" t="s">
        <v>32</v>
      </c>
      <c r="C25" s="6">
        <v>6.005016918680243</v>
      </c>
      <c r="D25" s="29">
        <v>129</v>
      </c>
    </row>
    <row r="26" spans="2:4" ht="11.25">
      <c r="B26" s="21" t="s">
        <v>33</v>
      </c>
      <c r="C26" s="7">
        <v>6.72288209955608</v>
      </c>
      <c r="D26" s="17">
        <v>156</v>
      </c>
    </row>
    <row r="28" ht="11.25">
      <c r="B28" s="4" t="s">
        <v>82</v>
      </c>
    </row>
    <row r="29" s="11" customFormat="1" ht="12.75" customHeight="1">
      <c r="B29" s="4" t="s">
        <v>65</v>
      </c>
    </row>
    <row r="30" ht="11.25">
      <c r="B30" s="24" t="s">
        <v>89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0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" customWidth="1"/>
    <col min="2" max="2" width="23.28125" style="4" customWidth="1"/>
    <col min="3" max="3" width="15.140625" style="4" customWidth="1"/>
    <col min="4" max="4" width="20.57421875" style="4" customWidth="1"/>
    <col min="5" max="16384" width="11.421875" style="4" customWidth="1"/>
  </cols>
  <sheetData>
    <row r="1" ht="11.25">
      <c r="B1" s="3" t="s">
        <v>53</v>
      </c>
    </row>
    <row r="4" spans="2:4" ht="59.25" customHeight="1">
      <c r="B4" s="32" t="s">
        <v>12</v>
      </c>
      <c r="C4" s="20" t="s">
        <v>91</v>
      </c>
      <c r="D4" s="20" t="s">
        <v>92</v>
      </c>
    </row>
    <row r="5" spans="2:4" ht="11.25">
      <c r="B5" s="33" t="s">
        <v>13</v>
      </c>
      <c r="C5" s="34">
        <v>10</v>
      </c>
      <c r="D5" s="34">
        <v>0</v>
      </c>
    </row>
    <row r="6" spans="2:4" ht="11.25">
      <c r="B6" s="33" t="s">
        <v>14</v>
      </c>
      <c r="C6" s="34">
        <v>0</v>
      </c>
      <c r="D6" s="34">
        <v>21.212121212121215</v>
      </c>
    </row>
    <row r="7" spans="2:4" ht="11.25">
      <c r="B7" s="33" t="s">
        <v>15</v>
      </c>
      <c r="C7" s="34">
        <v>0</v>
      </c>
      <c r="D7" s="34">
        <v>0</v>
      </c>
    </row>
    <row r="8" spans="2:4" ht="11.25">
      <c r="B8" s="33" t="s">
        <v>16</v>
      </c>
      <c r="C8" s="34">
        <v>22.22</v>
      </c>
      <c r="D8" s="34">
        <v>4.545454545454546</v>
      </c>
    </row>
    <row r="9" spans="2:4" ht="11.25">
      <c r="B9" s="33" t="s">
        <v>17</v>
      </c>
      <c r="C9" s="34">
        <v>3.85</v>
      </c>
      <c r="D9" s="34">
        <v>7.4074074074074066</v>
      </c>
    </row>
    <row r="10" spans="2:4" ht="11.25">
      <c r="B10" s="33" t="s">
        <v>18</v>
      </c>
      <c r="C10" s="34">
        <v>11.11</v>
      </c>
      <c r="D10" s="34">
        <v>7.6923076923076925</v>
      </c>
    </row>
    <row r="11" spans="2:4" ht="11.25">
      <c r="B11" s="33" t="s">
        <v>19</v>
      </c>
      <c r="C11" s="34">
        <v>4</v>
      </c>
      <c r="D11" s="34">
        <v>5.88235294117647</v>
      </c>
    </row>
    <row r="12" spans="2:4" ht="11.25">
      <c r="B12" s="33" t="s">
        <v>20</v>
      </c>
      <c r="C12" s="34">
        <v>10</v>
      </c>
      <c r="D12" s="34">
        <v>20.588235294117652</v>
      </c>
    </row>
    <row r="13" spans="2:4" ht="11.25">
      <c r="B13" s="33" t="s">
        <v>21</v>
      </c>
      <c r="C13" s="34">
        <v>20</v>
      </c>
      <c r="D13" s="34">
        <v>13.043478260869565</v>
      </c>
    </row>
    <row r="14" spans="2:4" ht="11.25">
      <c r="B14" s="33" t="s">
        <v>22</v>
      </c>
      <c r="C14" s="34">
        <v>0</v>
      </c>
      <c r="D14" s="34">
        <v>3.8461538461538463</v>
      </c>
    </row>
    <row r="15" spans="2:4" ht="11.25">
      <c r="B15" s="33" t="s">
        <v>23</v>
      </c>
      <c r="C15" s="34">
        <v>0</v>
      </c>
      <c r="D15" s="34">
        <v>6.666666666666667</v>
      </c>
    </row>
    <row r="16" spans="2:4" ht="11.25">
      <c r="B16" s="33" t="s">
        <v>24</v>
      </c>
      <c r="C16" s="34">
        <v>2.46</v>
      </c>
      <c r="D16" s="34">
        <v>6.299212598425196</v>
      </c>
    </row>
    <row r="17" spans="2:4" ht="11.25">
      <c r="B17" s="33" t="s">
        <v>25</v>
      </c>
      <c r="C17" s="34">
        <v>12.9</v>
      </c>
      <c r="D17" s="34">
        <v>10</v>
      </c>
    </row>
    <row r="18" spans="2:4" ht="11.25">
      <c r="B18" s="33" t="s">
        <v>26</v>
      </c>
      <c r="C18" s="34">
        <v>45.45</v>
      </c>
      <c r="D18" s="34">
        <v>0</v>
      </c>
    </row>
    <row r="19" spans="2:4" ht="11.25">
      <c r="B19" s="33" t="s">
        <v>27</v>
      </c>
      <c r="C19" s="34">
        <v>3.57</v>
      </c>
      <c r="D19" s="34">
        <v>6.896551724137931</v>
      </c>
    </row>
    <row r="20" spans="2:4" ht="11.25">
      <c r="B20" s="33" t="s">
        <v>28</v>
      </c>
      <c r="C20" s="34">
        <v>19.35</v>
      </c>
      <c r="D20" s="34">
        <v>7.4074074074074066</v>
      </c>
    </row>
    <row r="21" spans="2:4" ht="11.25">
      <c r="B21" s="33" t="s">
        <v>68</v>
      </c>
      <c r="C21" s="34">
        <v>13.43</v>
      </c>
      <c r="D21" s="34">
        <v>3.3333333333333335</v>
      </c>
    </row>
    <row r="22" spans="2:4" ht="11.25">
      <c r="B22" s="33" t="s">
        <v>29</v>
      </c>
      <c r="C22" s="34">
        <v>8.33</v>
      </c>
      <c r="D22" s="34">
        <v>12</v>
      </c>
    </row>
    <row r="23" spans="2:4" ht="11.25">
      <c r="B23" s="33" t="s">
        <v>30</v>
      </c>
      <c r="C23" s="34">
        <v>14.29</v>
      </c>
      <c r="D23" s="34">
        <v>25</v>
      </c>
    </row>
    <row r="24" spans="2:4" ht="11.25">
      <c r="B24" s="33" t="s">
        <v>31</v>
      </c>
      <c r="C24" s="34">
        <v>12.5</v>
      </c>
      <c r="D24" s="34">
        <v>16</v>
      </c>
    </row>
    <row r="25" spans="2:4" ht="11.25">
      <c r="B25" s="33" t="s">
        <v>32</v>
      </c>
      <c r="C25" s="34">
        <v>4.62</v>
      </c>
      <c r="D25" s="34">
        <v>11.428571428571429</v>
      </c>
    </row>
    <row r="26" spans="2:4" ht="11.25">
      <c r="B26" s="33" t="s">
        <v>33</v>
      </c>
      <c r="C26" s="34">
        <v>6.32</v>
      </c>
      <c r="D26" s="34">
        <v>4.301075268817205</v>
      </c>
    </row>
    <row r="27" spans="2:5" ht="11.25">
      <c r="B27" s="35" t="s">
        <v>69</v>
      </c>
      <c r="C27" s="36">
        <v>0</v>
      </c>
      <c r="D27" s="36">
        <v>6.25</v>
      </c>
      <c r="E27" s="30"/>
    </row>
    <row r="29" ht="11.25">
      <c r="B29" s="24" t="s">
        <v>93</v>
      </c>
    </row>
    <row r="30" ht="11.25">
      <c r="B30" s="24" t="s">
        <v>89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" customWidth="1"/>
    <col min="2" max="2" width="22.57421875" style="4" customWidth="1"/>
    <col min="3" max="3" width="12.7109375" style="4" customWidth="1"/>
    <col min="4" max="4" width="17.421875" style="4" customWidth="1"/>
    <col min="5" max="5" width="13.421875" style="4" customWidth="1"/>
    <col min="6" max="16384" width="11.421875" style="4" customWidth="1"/>
  </cols>
  <sheetData>
    <row r="1" ht="11.25">
      <c r="B1" s="3" t="s">
        <v>61</v>
      </c>
    </row>
    <row r="3" spans="2:5" ht="51" customHeight="1">
      <c r="B3" s="50" t="s">
        <v>67</v>
      </c>
      <c r="C3" s="23" t="s">
        <v>72</v>
      </c>
      <c r="D3" s="23" t="s">
        <v>73</v>
      </c>
      <c r="E3" s="23" t="s">
        <v>74</v>
      </c>
    </row>
    <row r="4" spans="2:5" ht="11.25">
      <c r="B4" s="39" t="s">
        <v>13</v>
      </c>
      <c r="C4" s="47">
        <f>41/59</f>
        <v>0.6949152542372882</v>
      </c>
      <c r="D4" s="47">
        <f>1-C4</f>
        <v>0.30508474576271183</v>
      </c>
      <c r="E4" s="47">
        <f>5/59</f>
        <v>0.0847457627118644</v>
      </c>
    </row>
    <row r="5" spans="2:5" ht="11.25">
      <c r="B5" s="39" t="s">
        <v>14</v>
      </c>
      <c r="C5" s="47">
        <f>31/84</f>
        <v>0.36904761904761907</v>
      </c>
      <c r="D5" s="47">
        <f aca="true" t="shared" si="0" ref="D5:D25">1-C5</f>
        <v>0.6309523809523809</v>
      </c>
      <c r="E5" s="47">
        <f>9/84</f>
        <v>0.10714285714285714</v>
      </c>
    </row>
    <row r="6" spans="2:5" ht="11.25">
      <c r="B6" s="39" t="s">
        <v>16</v>
      </c>
      <c r="C6" s="47">
        <f>18/27</f>
        <v>0.6666666666666666</v>
      </c>
      <c r="D6" s="47">
        <f t="shared" si="0"/>
        <v>0.33333333333333337</v>
      </c>
      <c r="E6" s="47">
        <f>2/27</f>
        <v>0.07407407407407407</v>
      </c>
    </row>
    <row r="7" spans="2:5" ht="11.25">
      <c r="B7" s="39" t="s">
        <v>18</v>
      </c>
      <c r="C7" s="47">
        <f>30/43</f>
        <v>0.6976744186046512</v>
      </c>
      <c r="D7" s="47">
        <f t="shared" si="0"/>
        <v>0.3023255813953488</v>
      </c>
      <c r="E7" s="47">
        <f>4/43</f>
        <v>0.09302325581395349</v>
      </c>
    </row>
    <row r="8" spans="2:5" ht="11.25">
      <c r="B8" s="39" t="s">
        <v>19</v>
      </c>
      <c r="C8" s="47">
        <f>0.6</f>
        <v>0.6</v>
      </c>
      <c r="D8" s="47">
        <f t="shared" si="0"/>
        <v>0.4</v>
      </c>
      <c r="E8" s="47">
        <v>0.13</v>
      </c>
    </row>
    <row r="9" spans="2:5" ht="11.25">
      <c r="B9" s="39" t="s">
        <v>20</v>
      </c>
      <c r="C9" s="47">
        <f>38/89</f>
        <v>0.42696629213483145</v>
      </c>
      <c r="D9" s="47">
        <f t="shared" si="0"/>
        <v>0.5730337078651686</v>
      </c>
      <c r="E9" s="47">
        <f>15/89</f>
        <v>0.16853932584269662</v>
      </c>
    </row>
    <row r="10" spans="2:5" ht="11.25">
      <c r="B10" s="39" t="s">
        <v>21</v>
      </c>
      <c r="C10" s="47">
        <f>24/53</f>
        <v>0.4528301886792453</v>
      </c>
      <c r="D10" s="47">
        <f t="shared" si="0"/>
        <v>0.5471698113207547</v>
      </c>
      <c r="E10" s="47">
        <f>9/53</f>
        <v>0.16981132075471697</v>
      </c>
    </row>
    <row r="11" spans="2:5" ht="11.25">
      <c r="B11" s="39" t="s">
        <v>42</v>
      </c>
      <c r="C11" s="47">
        <v>0</v>
      </c>
      <c r="D11" s="47">
        <f t="shared" si="0"/>
        <v>1</v>
      </c>
      <c r="E11" s="47">
        <f>1/6</f>
        <v>0.16666666666666666</v>
      </c>
    </row>
    <row r="12" spans="2:5" ht="11.25">
      <c r="B12" s="39" t="s">
        <v>22</v>
      </c>
      <c r="C12" s="47">
        <f>25/41</f>
        <v>0.6097560975609756</v>
      </c>
      <c r="D12" s="47">
        <f t="shared" si="0"/>
        <v>0.3902439024390244</v>
      </c>
      <c r="E12" s="47">
        <f>3/41</f>
        <v>0.07317073170731707</v>
      </c>
    </row>
    <row r="13" spans="2:5" ht="11.25">
      <c r="B13" s="39" t="s">
        <v>24</v>
      </c>
      <c r="C13" s="47">
        <f>243/468</f>
        <v>0.5192307692307693</v>
      </c>
      <c r="D13" s="47">
        <f t="shared" si="0"/>
        <v>0.4807692307692307</v>
      </c>
      <c r="E13" s="47">
        <f>64/468</f>
        <v>0.13675213675213677</v>
      </c>
    </row>
    <row r="14" spans="2:5" ht="11.25">
      <c r="B14" s="39" t="s">
        <v>25</v>
      </c>
      <c r="C14" s="47">
        <f>57/85</f>
        <v>0.6705882352941176</v>
      </c>
      <c r="D14" s="47">
        <f t="shared" si="0"/>
        <v>0.3294117647058824</v>
      </c>
      <c r="E14" s="47">
        <f>10/85</f>
        <v>0.11764705882352941</v>
      </c>
    </row>
    <row r="15" spans="2:5" ht="11.25">
      <c r="B15" s="39" t="s">
        <v>26</v>
      </c>
      <c r="C15" s="47">
        <f>20/24</f>
        <v>0.8333333333333334</v>
      </c>
      <c r="D15" s="47">
        <f t="shared" si="0"/>
        <v>0.16666666666666663</v>
      </c>
      <c r="E15" s="47">
        <f>1/24</f>
        <v>0.041666666666666664</v>
      </c>
    </row>
    <row r="16" spans="2:5" ht="11.25">
      <c r="B16" s="39" t="s">
        <v>27</v>
      </c>
      <c r="C16" s="47">
        <f>52/65</f>
        <v>0.8</v>
      </c>
      <c r="D16" s="47">
        <f t="shared" si="0"/>
        <v>0.19999999999999996</v>
      </c>
      <c r="E16" s="47">
        <f>7/65</f>
        <v>0.1076923076923077</v>
      </c>
    </row>
    <row r="17" spans="2:5" ht="11.25">
      <c r="B17" s="39" t="s">
        <v>28</v>
      </c>
      <c r="C17" s="47">
        <f>32/82</f>
        <v>0.3902439024390244</v>
      </c>
      <c r="D17" s="47">
        <f t="shared" si="0"/>
        <v>0.6097560975609756</v>
      </c>
      <c r="E17" s="47">
        <f>13/82</f>
        <v>0.15853658536585366</v>
      </c>
    </row>
    <row r="18" spans="2:5" ht="11.25">
      <c r="B18" s="39" t="s">
        <v>68</v>
      </c>
      <c r="C18" s="47">
        <f>87/130</f>
        <v>0.6692307692307692</v>
      </c>
      <c r="D18" s="47">
        <f t="shared" si="0"/>
        <v>0.3307692307692308</v>
      </c>
      <c r="E18" s="47">
        <f>28/130</f>
        <v>0.2153846153846154</v>
      </c>
    </row>
    <row r="19" spans="2:5" ht="11.25">
      <c r="B19" s="39" t="s">
        <v>17</v>
      </c>
      <c r="C19" s="47">
        <f>36/48</f>
        <v>0.75</v>
      </c>
      <c r="D19" s="47">
        <f t="shared" si="0"/>
        <v>0.25</v>
      </c>
      <c r="E19" s="47">
        <f>3/48</f>
        <v>0.0625</v>
      </c>
    </row>
    <row r="20" spans="2:5" ht="11.25">
      <c r="B20" s="39" t="s">
        <v>23</v>
      </c>
      <c r="C20" s="47">
        <f>43/60</f>
        <v>0.7166666666666667</v>
      </c>
      <c r="D20" s="47">
        <f t="shared" si="0"/>
        <v>0.2833333333333333</v>
      </c>
      <c r="E20" s="47">
        <f>4/60</f>
        <v>0.06666666666666667</v>
      </c>
    </row>
    <row r="21" spans="2:5" ht="11.25">
      <c r="B21" s="39" t="s">
        <v>29</v>
      </c>
      <c r="C21" s="47">
        <f>65/107</f>
        <v>0.6074766355140186</v>
      </c>
      <c r="D21" s="47">
        <f t="shared" si="0"/>
        <v>0.39252336448598135</v>
      </c>
      <c r="E21" s="47">
        <f>13/107</f>
        <v>0.12149532710280374</v>
      </c>
    </row>
    <row r="22" spans="2:5" ht="11.25">
      <c r="B22" s="39" t="s">
        <v>30</v>
      </c>
      <c r="C22" s="47">
        <f>26/52</f>
        <v>0.5</v>
      </c>
      <c r="D22" s="47">
        <f t="shared" si="0"/>
        <v>0.5</v>
      </c>
      <c r="E22" s="47">
        <f>9/52</f>
        <v>0.17307692307692307</v>
      </c>
    </row>
    <row r="23" spans="2:5" ht="11.25">
      <c r="B23" s="39" t="s">
        <v>35</v>
      </c>
      <c r="C23" s="47">
        <f>29/56</f>
        <v>0.5178571428571429</v>
      </c>
      <c r="D23" s="47">
        <f t="shared" si="0"/>
        <v>0.4821428571428571</v>
      </c>
      <c r="E23" s="47">
        <f>5/56</f>
        <v>0.08928571428571429</v>
      </c>
    </row>
    <row r="24" spans="2:5" ht="11.25">
      <c r="B24" s="39" t="s">
        <v>71</v>
      </c>
      <c r="C24" s="47">
        <f>104/198</f>
        <v>0.5252525252525253</v>
      </c>
      <c r="D24" s="47">
        <f t="shared" si="0"/>
        <v>0.4747474747474747</v>
      </c>
      <c r="E24" s="47">
        <f>15/198</f>
        <v>0.07575757575757576</v>
      </c>
    </row>
    <row r="25" spans="2:5" ht="11.25">
      <c r="B25" s="39" t="s">
        <v>33</v>
      </c>
      <c r="C25" s="47">
        <f>163/269</f>
        <v>0.6059479553903345</v>
      </c>
      <c r="D25" s="47">
        <f t="shared" si="0"/>
        <v>0.3940520446096655</v>
      </c>
      <c r="E25" s="47">
        <f>33/269</f>
        <v>0.12267657992565056</v>
      </c>
    </row>
    <row r="26" spans="2:5" ht="11.25">
      <c r="B26" s="48" t="s">
        <v>62</v>
      </c>
      <c r="C26" s="49">
        <v>0.57</v>
      </c>
      <c r="D26" s="49">
        <v>0.43</v>
      </c>
      <c r="E26" s="49">
        <v>0.12</v>
      </c>
    </row>
    <row r="27" spans="2:5" ht="11.25">
      <c r="B27" s="45"/>
      <c r="C27" s="46"/>
      <c r="D27" s="46"/>
      <c r="E27" s="46"/>
    </row>
    <row r="28" ht="11.25">
      <c r="B28" s="3" t="s">
        <v>98</v>
      </c>
    </row>
    <row r="29" spans="2:4" ht="11.25">
      <c r="B29" s="75" t="s">
        <v>99</v>
      </c>
      <c r="C29" s="76"/>
      <c r="D29" s="76"/>
    </row>
  </sheetData>
  <mergeCells count="1">
    <mergeCell ref="B29:D2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24" customWidth="1"/>
    <col min="2" max="2" width="25.140625" style="24" customWidth="1"/>
    <col min="3" max="3" width="14.421875" style="24" customWidth="1"/>
    <col min="4" max="4" width="20.140625" style="24" customWidth="1"/>
    <col min="5" max="5" width="8.421875" style="24" customWidth="1"/>
    <col min="6" max="6" width="12.421875" style="24" bestFit="1" customWidth="1"/>
    <col min="7" max="7" width="9.8515625" style="24" customWidth="1"/>
    <col min="8" max="8" width="10.00390625" style="24" customWidth="1"/>
    <col min="9" max="9" width="14.00390625" style="24" customWidth="1"/>
    <col min="10" max="16384" width="11.421875" style="24" customWidth="1"/>
  </cols>
  <sheetData>
    <row r="1" spans="2:9" ht="11.25">
      <c r="B1" s="51" t="s">
        <v>100</v>
      </c>
      <c r="C1" s="1"/>
      <c r="D1" s="1"/>
      <c r="E1" s="1"/>
      <c r="F1" s="1"/>
      <c r="G1" s="1"/>
      <c r="H1" s="1"/>
      <c r="I1" s="1"/>
    </row>
    <row r="2" spans="2:9" ht="11.25">
      <c r="B2" s="1"/>
      <c r="C2" s="1"/>
      <c r="D2" s="1"/>
      <c r="E2" s="1"/>
      <c r="F2" s="1"/>
      <c r="G2" s="1"/>
      <c r="H2" s="1"/>
      <c r="I2" s="1"/>
    </row>
    <row r="3" spans="2:9" ht="27" customHeight="1">
      <c r="B3" s="79" t="s">
        <v>58</v>
      </c>
      <c r="C3" s="79" t="s">
        <v>56</v>
      </c>
      <c r="D3" s="77" t="s">
        <v>37</v>
      </c>
      <c r="E3" s="77"/>
      <c r="F3" s="77" t="s">
        <v>38</v>
      </c>
      <c r="G3" s="77"/>
      <c r="H3" s="77" t="s">
        <v>39</v>
      </c>
      <c r="I3" s="77" t="s">
        <v>78</v>
      </c>
    </row>
    <row r="4" spans="2:9" ht="17.25" customHeight="1">
      <c r="B4" s="80"/>
      <c r="C4" s="80"/>
      <c r="D4" s="2" t="s">
        <v>57</v>
      </c>
      <c r="E4" s="2" t="s">
        <v>40</v>
      </c>
      <c r="F4" s="2" t="s">
        <v>57</v>
      </c>
      <c r="G4" s="2" t="s">
        <v>40</v>
      </c>
      <c r="H4" s="78"/>
      <c r="I4" s="78"/>
    </row>
    <row r="5" spans="2:9" ht="11.25">
      <c r="B5" s="72" t="s">
        <v>13</v>
      </c>
      <c r="C5" s="68">
        <v>30</v>
      </c>
      <c r="D5" s="56">
        <v>117</v>
      </c>
      <c r="E5" s="57">
        <v>0.030660377358490566</v>
      </c>
      <c r="F5" s="56">
        <v>27</v>
      </c>
      <c r="G5" s="57">
        <v>0.031141868512110725</v>
      </c>
      <c r="H5" s="58">
        <v>6.02627455706882</v>
      </c>
      <c r="I5" s="56">
        <v>145</v>
      </c>
    </row>
    <row r="6" spans="2:9" ht="11.25">
      <c r="B6" s="14" t="s">
        <v>14</v>
      </c>
      <c r="C6" s="68">
        <v>30</v>
      </c>
      <c r="D6" s="56">
        <v>125</v>
      </c>
      <c r="E6" s="57">
        <v>0.03275681341719078</v>
      </c>
      <c r="F6" s="56">
        <v>28</v>
      </c>
      <c r="G6" s="57">
        <v>0.03229527104959631</v>
      </c>
      <c r="H6" s="58">
        <v>3.9968310839263155</v>
      </c>
      <c r="I6" s="56">
        <v>130</v>
      </c>
    </row>
    <row r="7" spans="2:9" ht="11.25">
      <c r="B7" s="14" t="s">
        <v>16</v>
      </c>
      <c r="C7" s="68">
        <v>27</v>
      </c>
      <c r="D7" s="56">
        <v>106</v>
      </c>
      <c r="E7" s="57">
        <v>0.027777777777777776</v>
      </c>
      <c r="F7" s="56">
        <v>25</v>
      </c>
      <c r="G7" s="57">
        <v>0.02883506343713956</v>
      </c>
      <c r="H7" s="58">
        <v>8.59230541865149</v>
      </c>
      <c r="I7" s="56">
        <v>129</v>
      </c>
    </row>
    <row r="8" spans="2:9" ht="11.25">
      <c r="B8" s="14" t="s">
        <v>17</v>
      </c>
      <c r="C8" s="68">
        <v>25</v>
      </c>
      <c r="D8" s="56">
        <v>96</v>
      </c>
      <c r="E8" s="57">
        <v>0.025157232704402517</v>
      </c>
      <c r="F8" s="56">
        <v>21</v>
      </c>
      <c r="G8" s="57">
        <v>0.02422145328719723</v>
      </c>
      <c r="H8" s="58">
        <v>6.485865446088559</v>
      </c>
      <c r="I8" s="56">
        <v>142</v>
      </c>
    </row>
    <row r="9" spans="2:9" ht="11.25">
      <c r="B9" s="14" t="s">
        <v>18</v>
      </c>
      <c r="C9" s="68">
        <v>27</v>
      </c>
      <c r="D9" s="56">
        <v>109</v>
      </c>
      <c r="E9" s="57">
        <v>0.028563941299790355</v>
      </c>
      <c r="F9" s="56">
        <v>22</v>
      </c>
      <c r="G9" s="57">
        <v>0.025374855824682813</v>
      </c>
      <c r="H9" s="58">
        <v>6.168650916044661</v>
      </c>
      <c r="I9" s="56">
        <v>140</v>
      </c>
    </row>
    <row r="10" spans="2:9" ht="11.25">
      <c r="B10" s="14" t="s">
        <v>19</v>
      </c>
      <c r="C10" s="68">
        <v>50</v>
      </c>
      <c r="D10" s="56">
        <v>206</v>
      </c>
      <c r="E10" s="57">
        <v>0.053983228511530396</v>
      </c>
      <c r="F10" s="56">
        <v>38</v>
      </c>
      <c r="G10" s="57">
        <v>0.04382929642445214</v>
      </c>
      <c r="H10" s="58">
        <v>5.555052027447805</v>
      </c>
      <c r="I10" s="56">
        <v>135</v>
      </c>
    </row>
    <row r="11" spans="2:9" ht="11.25">
      <c r="B11" s="14" t="s">
        <v>20</v>
      </c>
      <c r="C11" s="68">
        <v>30</v>
      </c>
      <c r="D11" s="56">
        <v>123</v>
      </c>
      <c r="E11" s="57">
        <v>0.03223270440251572</v>
      </c>
      <c r="F11" s="56">
        <v>32</v>
      </c>
      <c r="G11" s="57">
        <v>0.03690888119953864</v>
      </c>
      <c r="H11" s="58">
        <v>5.694892571190606</v>
      </c>
      <c r="I11" s="56">
        <v>107</v>
      </c>
    </row>
    <row r="12" spans="2:9" ht="11.25">
      <c r="B12" s="14" t="s">
        <v>21</v>
      </c>
      <c r="C12" s="68">
        <v>25</v>
      </c>
      <c r="D12" s="56">
        <v>92</v>
      </c>
      <c r="E12" s="57">
        <v>0.02410901467505241</v>
      </c>
      <c r="F12" s="56">
        <v>22</v>
      </c>
      <c r="G12" s="57">
        <v>0.025374855824682813</v>
      </c>
      <c r="H12" s="58">
        <v>7.058544207341527</v>
      </c>
      <c r="I12" s="56">
        <v>131</v>
      </c>
    </row>
    <row r="13" spans="2:9" ht="11.25">
      <c r="B13" s="14" t="s">
        <v>42</v>
      </c>
      <c r="C13" s="68">
        <v>0</v>
      </c>
      <c r="D13" s="56">
        <v>0</v>
      </c>
      <c r="E13" s="57">
        <v>0</v>
      </c>
      <c r="F13" s="56">
        <v>0</v>
      </c>
      <c r="G13" s="57">
        <v>0</v>
      </c>
      <c r="H13" s="58">
        <v>0</v>
      </c>
      <c r="I13" s="56">
        <v>103</v>
      </c>
    </row>
    <row r="14" spans="2:9" ht="11.25">
      <c r="B14" s="14" t="s">
        <v>22</v>
      </c>
      <c r="C14" s="68">
        <v>26</v>
      </c>
      <c r="D14" s="56">
        <v>102</v>
      </c>
      <c r="E14" s="57">
        <v>0.026729559748427674</v>
      </c>
      <c r="F14" s="56">
        <v>17</v>
      </c>
      <c r="G14" s="57">
        <v>0.0196078431372549</v>
      </c>
      <c r="H14" s="58">
        <v>6.479127680739078</v>
      </c>
      <c r="I14" s="56">
        <v>155</v>
      </c>
    </row>
    <row r="15" spans="2:9" ht="11.25">
      <c r="B15" s="14" t="s">
        <v>23</v>
      </c>
      <c r="C15" s="68">
        <v>25</v>
      </c>
      <c r="D15" s="56">
        <v>103</v>
      </c>
      <c r="E15" s="57">
        <v>0.026991614255765198</v>
      </c>
      <c r="F15" s="56">
        <v>22</v>
      </c>
      <c r="G15" s="57">
        <v>0.025374855824682813</v>
      </c>
      <c r="H15" s="58">
        <v>5.086199522359626</v>
      </c>
      <c r="I15" s="56">
        <v>122</v>
      </c>
    </row>
    <row r="16" spans="2:9" ht="11.25">
      <c r="B16" s="14" t="s">
        <v>103</v>
      </c>
      <c r="C16" s="68">
        <v>135</v>
      </c>
      <c r="D16" s="56">
        <v>529</v>
      </c>
      <c r="E16" s="57">
        <v>0.13862683438155135</v>
      </c>
      <c r="F16" s="56">
        <v>117</v>
      </c>
      <c r="G16" s="57">
        <v>0.13494809688581316</v>
      </c>
      <c r="H16" s="58">
        <v>3.930760823954661</v>
      </c>
      <c r="I16" s="56">
        <v>102</v>
      </c>
    </row>
    <row r="17" spans="2:9" ht="11.25">
      <c r="B17" s="14" t="s">
        <v>25</v>
      </c>
      <c r="C17" s="68">
        <v>66</v>
      </c>
      <c r="D17" s="56">
        <v>253</v>
      </c>
      <c r="E17" s="57">
        <v>0.06629979035639413</v>
      </c>
      <c r="F17" s="56">
        <v>57</v>
      </c>
      <c r="G17" s="57">
        <v>0.0657439446366782</v>
      </c>
      <c r="H17" s="58">
        <v>9.915802658130959</v>
      </c>
      <c r="I17" s="56">
        <v>142</v>
      </c>
    </row>
    <row r="18" spans="2:9" ht="11.25">
      <c r="B18" s="14" t="s">
        <v>26</v>
      </c>
      <c r="C18" s="68">
        <v>23</v>
      </c>
      <c r="D18" s="56">
        <v>89</v>
      </c>
      <c r="E18" s="57">
        <v>0.023322851153039833</v>
      </c>
      <c r="F18" s="56">
        <v>18</v>
      </c>
      <c r="G18" s="57">
        <v>0.020761245674740483</v>
      </c>
      <c r="H18" s="58">
        <v>11.794307281019028</v>
      </c>
      <c r="I18" s="56">
        <v>138</v>
      </c>
    </row>
    <row r="19" spans="2:9" ht="11.25">
      <c r="B19" s="14" t="s">
        <v>27</v>
      </c>
      <c r="C19" s="68">
        <v>59</v>
      </c>
      <c r="D19" s="56">
        <v>219</v>
      </c>
      <c r="E19" s="57">
        <v>0.05738993710691824</v>
      </c>
      <c r="F19" s="56">
        <v>49</v>
      </c>
      <c r="G19" s="57">
        <v>0.05651672433679354</v>
      </c>
      <c r="H19" s="58">
        <v>8.842068033397753</v>
      </c>
      <c r="I19" s="56">
        <v>147</v>
      </c>
    </row>
    <row r="20" spans="2:9" ht="11.25">
      <c r="B20" s="14" t="s">
        <v>28</v>
      </c>
      <c r="C20" s="68">
        <v>32</v>
      </c>
      <c r="D20" s="56">
        <v>127</v>
      </c>
      <c r="E20" s="57">
        <v>0.033280922431865825</v>
      </c>
      <c r="F20" s="56">
        <v>29</v>
      </c>
      <c r="G20" s="57">
        <v>0.03344867358708189</v>
      </c>
      <c r="H20" s="58">
        <v>4.649775688407307</v>
      </c>
      <c r="I20" s="56">
        <v>137</v>
      </c>
    </row>
    <row r="21" spans="2:9" ht="11.25">
      <c r="B21" s="14" t="s">
        <v>87</v>
      </c>
      <c r="C21" s="68">
        <v>68</v>
      </c>
      <c r="D21" s="56">
        <v>150</v>
      </c>
      <c r="E21" s="57">
        <v>0.03930817610062893</v>
      </c>
      <c r="F21" s="56">
        <v>61</v>
      </c>
      <c r="G21" s="57">
        <v>0.07035755478662054</v>
      </c>
      <c r="H21" s="58">
        <v>6.172533440458832</v>
      </c>
      <c r="I21" s="56">
        <v>107</v>
      </c>
    </row>
    <row r="22" spans="2:9" ht="11.25">
      <c r="B22" s="14" t="s">
        <v>104</v>
      </c>
      <c r="C22" s="68">
        <v>52</v>
      </c>
      <c r="D22" s="56">
        <v>197</v>
      </c>
      <c r="E22" s="57">
        <v>0.05162473794549266</v>
      </c>
      <c r="F22" s="56">
        <v>47</v>
      </c>
      <c r="G22" s="57">
        <v>0.05420991926182238</v>
      </c>
      <c r="H22" s="58">
        <v>6.018495990657246</v>
      </c>
      <c r="I22" s="56">
        <v>117</v>
      </c>
    </row>
    <row r="23" spans="2:9" ht="11.25">
      <c r="B23" s="14" t="s">
        <v>30</v>
      </c>
      <c r="C23" s="68">
        <v>35</v>
      </c>
      <c r="D23" s="56">
        <v>142</v>
      </c>
      <c r="E23" s="57">
        <v>0.037211740041928724</v>
      </c>
      <c r="F23" s="56">
        <v>31</v>
      </c>
      <c r="G23" s="57">
        <v>0.03575547866205306</v>
      </c>
      <c r="H23" s="58">
        <v>6.949052238939799</v>
      </c>
      <c r="I23" s="56">
        <v>88</v>
      </c>
    </row>
    <row r="24" spans="2:9" ht="11.25">
      <c r="B24" s="14" t="s">
        <v>35</v>
      </c>
      <c r="C24" s="68">
        <v>25</v>
      </c>
      <c r="D24" s="56">
        <v>100</v>
      </c>
      <c r="E24" s="57">
        <v>0.02620545073375262</v>
      </c>
      <c r="F24" s="56">
        <v>23</v>
      </c>
      <c r="G24" s="57">
        <v>0.0265282583621684</v>
      </c>
      <c r="H24" s="58">
        <v>6.1776974378671365</v>
      </c>
      <c r="I24" s="56">
        <v>118</v>
      </c>
    </row>
    <row r="25" spans="2:9" ht="11.25">
      <c r="B25" s="14" t="s">
        <v>105</v>
      </c>
      <c r="C25" s="68">
        <v>66</v>
      </c>
      <c r="D25" s="56">
        <v>268</v>
      </c>
      <c r="E25" s="57">
        <v>0.07023060796645703</v>
      </c>
      <c r="F25" s="56">
        <v>57</v>
      </c>
      <c r="G25" s="57">
        <v>0.0657439446366782</v>
      </c>
      <c r="H25" s="58">
        <v>5.186150975223846</v>
      </c>
      <c r="I25" s="56">
        <v>129</v>
      </c>
    </row>
    <row r="26" spans="2:9" ht="11.25">
      <c r="B26" s="14" t="s">
        <v>33</v>
      </c>
      <c r="C26" s="68">
        <v>96</v>
      </c>
      <c r="D26" s="56">
        <v>385</v>
      </c>
      <c r="E26" s="57">
        <v>0.10089098532494759</v>
      </c>
      <c r="F26" s="56">
        <v>93</v>
      </c>
      <c r="G26" s="57">
        <v>0.10726643598615918</v>
      </c>
      <c r="H26" s="58">
        <v>6.512792033944952</v>
      </c>
      <c r="I26" s="56">
        <v>156</v>
      </c>
    </row>
    <row r="27" spans="2:15" ht="11.25">
      <c r="B27" s="73" t="s">
        <v>62</v>
      </c>
      <c r="C27" s="69">
        <v>952</v>
      </c>
      <c r="D27" s="59">
        <v>3638</v>
      </c>
      <c r="E27" s="60">
        <v>0.9533542976939203</v>
      </c>
      <c r="F27" s="59">
        <v>836</v>
      </c>
      <c r="G27" s="60">
        <v>0.9642445213379469</v>
      </c>
      <c r="H27" s="61">
        <v>5.792188471715829</v>
      </c>
      <c r="I27" s="59">
        <v>125</v>
      </c>
      <c r="J27" s="53"/>
      <c r="K27" s="54"/>
      <c r="L27" s="54"/>
      <c r="M27" s="54"/>
      <c r="N27" s="53"/>
      <c r="O27" s="53"/>
    </row>
    <row r="28" spans="2:13" ht="11.25">
      <c r="B28" s="14" t="s">
        <v>106</v>
      </c>
      <c r="C28" s="70">
        <v>51</v>
      </c>
      <c r="D28" s="62">
        <v>178</v>
      </c>
      <c r="E28" s="57">
        <f>E29-E27</f>
        <v>0.04664570230607967</v>
      </c>
      <c r="F28" s="62">
        <v>31</v>
      </c>
      <c r="G28" s="57">
        <f>G29-G27</f>
        <v>0.035755478662053086</v>
      </c>
      <c r="H28" s="62" t="s">
        <v>41</v>
      </c>
      <c r="I28" s="56" t="s">
        <v>41</v>
      </c>
      <c r="K28" s="55"/>
      <c r="L28" s="55"/>
      <c r="M28" s="55"/>
    </row>
    <row r="29" spans="2:13" ht="11.25">
      <c r="B29" s="74" t="s">
        <v>107</v>
      </c>
      <c r="C29" s="71">
        <v>1003</v>
      </c>
      <c r="D29" s="63">
        <v>3816</v>
      </c>
      <c r="E29" s="64">
        <v>1</v>
      </c>
      <c r="F29" s="63">
        <v>867</v>
      </c>
      <c r="G29" s="64">
        <v>1</v>
      </c>
      <c r="H29" s="65" t="s">
        <v>41</v>
      </c>
      <c r="I29" s="63" t="s">
        <v>41</v>
      </c>
      <c r="K29" s="54"/>
      <c r="L29" s="54"/>
      <c r="M29" s="54"/>
    </row>
    <row r="30" ht="11.25">
      <c r="B30" s="67"/>
    </row>
    <row r="31" ht="11.25">
      <c r="B31" s="66" t="s">
        <v>60</v>
      </c>
    </row>
    <row r="32" ht="11.25">
      <c r="B32" s="66" t="s">
        <v>59</v>
      </c>
    </row>
    <row r="33" ht="11.25">
      <c r="B33" s="52" t="s">
        <v>101</v>
      </c>
    </row>
    <row r="34" ht="12" customHeight="1">
      <c r="B34" s="53" t="s">
        <v>102</v>
      </c>
    </row>
  </sheetData>
  <mergeCells count="6">
    <mergeCell ref="H3:H4"/>
    <mergeCell ref="I3:I4"/>
    <mergeCell ref="B3:B4"/>
    <mergeCell ref="C3:C4"/>
    <mergeCell ref="D3:E3"/>
    <mergeCell ref="F3:G3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sjakoubovitch</dc:creator>
  <cp:keywords/>
  <dc:description/>
  <cp:lastModifiedBy>bardetfl</cp:lastModifiedBy>
  <cp:lastPrinted>2011-05-23T15:46:17Z</cp:lastPrinted>
  <dcterms:created xsi:type="dcterms:W3CDTF">2010-11-25T15:52:26Z</dcterms:created>
  <dcterms:modified xsi:type="dcterms:W3CDTF">2011-10-27T13:30:42Z</dcterms:modified>
  <cp:category/>
  <cp:version/>
  <cp:contentType/>
  <cp:contentStatus/>
</cp:coreProperties>
</file>