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6225" firstSheet="1" activeTab="1"/>
  </bookViews>
  <sheets>
    <sheet name="1T 23 mars 2014" sheetId="1" r:id="rId1"/>
    <sheet name="2T 30 mars 2014" sheetId="2" r:id="rId2"/>
    <sheet name="calcul sièges CM" sheetId="3" r:id="rId3"/>
    <sheet name="calcul sièges CC" sheetId="4" r:id="rId4"/>
    <sheet name="CANDIDATS" sheetId="5" r:id="rId5"/>
    <sheet name="Elus CM" sheetId="6" r:id="rId6"/>
    <sheet name="Elus CC" sheetId="7" r:id="rId7"/>
  </sheets>
  <definedNames>
    <definedName name="_xlnm.Print_Area" localSheetId="0">'1T 23 mars 2014'!$A$1:$N$31</definedName>
    <definedName name="_xlnm.Print_Area" localSheetId="1">'2T 30 mars 2014'!$A$1:$H$28</definedName>
    <definedName name="_xlnm.Print_Area" localSheetId="6">'Elus CC'!$A$1:$G$34</definedName>
    <definedName name="_xlnm.Print_Area" localSheetId="5">'Elus CM'!$A$1:$G$34</definedName>
  </definedNames>
  <calcPr fullCalcOnLoad="1"/>
</workbook>
</file>

<file path=xl/sharedStrings.xml><?xml version="1.0" encoding="utf-8"?>
<sst xmlns="http://schemas.openxmlformats.org/spreadsheetml/2006/main" count="442" uniqueCount="256">
  <si>
    <t>BUREAUX</t>
  </si>
  <si>
    <t>INSCRITS</t>
  </si>
  <si>
    <t>VOTANTS</t>
  </si>
  <si>
    <t>NULS</t>
  </si>
  <si>
    <t>SUFFRAGES
EXPRIMES</t>
  </si>
  <si>
    <t>N°1</t>
  </si>
  <si>
    <t>N°2</t>
  </si>
  <si>
    <t>N°3</t>
  </si>
  <si>
    <t>N°4</t>
  </si>
  <si>
    <t>N°5</t>
  </si>
  <si>
    <t>N°6</t>
  </si>
  <si>
    <t>N°7</t>
  </si>
  <si>
    <t>N°8</t>
  </si>
  <si>
    <t>Total Canton Est</t>
  </si>
  <si>
    <t>N°9</t>
  </si>
  <si>
    <t>N°10</t>
  </si>
  <si>
    <t>N°11</t>
  </si>
  <si>
    <t>N°12</t>
  </si>
  <si>
    <t>N°13</t>
  </si>
  <si>
    <t>N°14</t>
  </si>
  <si>
    <t>N°15</t>
  </si>
  <si>
    <t>Total Canton Ouest</t>
  </si>
  <si>
    <t>TOTAL GENERAL :</t>
  </si>
  <si>
    <t>Taux participation :</t>
  </si>
  <si>
    <t>Calculs intermédiaires :</t>
  </si>
  <si>
    <t>Christian TEYSSEDRE</t>
  </si>
  <si>
    <t>Monique HERMENT</t>
  </si>
  <si>
    <t>Liste 1</t>
  </si>
  <si>
    <t>Liste 2</t>
  </si>
  <si>
    <t>TOUR DE L'ELECTION</t>
  </si>
  <si>
    <t>Sièges à pourvoir</t>
  </si>
  <si>
    <t xml:space="preserve">Suffrages </t>
  </si>
  <si>
    <t>Pourcentage</t>
  </si>
  <si>
    <t>Nombre de sièges majoritaire</t>
  </si>
  <si>
    <t>Quotient électoral/suffrages utiles</t>
  </si>
  <si>
    <t>Nombre de sièges à la proportionnelle</t>
  </si>
  <si>
    <t>Sièges restant à pourvoir à la plus forte moyenne</t>
  </si>
  <si>
    <t>Moyennes 1</t>
  </si>
  <si>
    <t>Siège 1 à la plus forte moyenne</t>
  </si>
  <si>
    <t>Moyennes 2</t>
  </si>
  <si>
    <t>Siège 2 à la plus forte moyenne</t>
  </si>
  <si>
    <t>Total sièges</t>
  </si>
  <si>
    <t>Liste 3</t>
  </si>
  <si>
    <t>Liste 4</t>
  </si>
  <si>
    <t>Total Canton NORD</t>
  </si>
  <si>
    <t>N° 16</t>
  </si>
  <si>
    <t>N° 17</t>
  </si>
  <si>
    <t>Liste conduite par
M. Christian TEYSSEDRE</t>
  </si>
  <si>
    <t>Contrôles</t>
  </si>
  <si>
    <t>Votants / exprimés</t>
  </si>
  <si>
    <t>Voix / exprimés</t>
  </si>
  <si>
    <t>Liste n° 1</t>
  </si>
  <si>
    <t>Liste n° 2</t>
  </si>
  <si>
    <t>Liste n° 3</t>
  </si>
  <si>
    <t>Liste n° 4</t>
  </si>
  <si>
    <t>Nombre provisoire de sièges attribués :</t>
  </si>
  <si>
    <t>Nombre sièges restant à attribuer :</t>
  </si>
  <si>
    <t>PROCURATIONS</t>
  </si>
  <si>
    <t>annexée au procès-verbal du recensement général des votes</t>
  </si>
  <si>
    <t>Liste 5</t>
  </si>
  <si>
    <t>ELECTION DES CONSEILLERS MUNICIPAUX du 23 MARS 2014</t>
  </si>
  <si>
    <t>Liste n° 5</t>
  </si>
  <si>
    <t>RODEZ CITOYEN</t>
  </si>
  <si>
    <t>Liste conduite par
M. Bruno BERARDI</t>
  </si>
  <si>
    <t>RASSEMBLEMENT POUR RODEZ</t>
  </si>
  <si>
    <t>Liste conduite par
M. Matthieu DANEN</t>
  </si>
  <si>
    <t>Liste conduite par
M. Guilhem SERIEYS</t>
  </si>
  <si>
    <t>Liste conduite par
M. Yves CENSI</t>
  </si>
  <si>
    <t>A Rodez, l'Humain d'abord</t>
  </si>
  <si>
    <t>RODEZ UNI RODEZ EN GRAND AVEC YVES CENSI</t>
  </si>
  <si>
    <t>ENSEMBLE REUSSIR RODEZ CHRISTIAN TEYSSEDRE</t>
  </si>
  <si>
    <r>
      <t>1</t>
    </r>
    <r>
      <rPr>
        <vertAlign val="superscript"/>
        <sz val="20"/>
        <rFont val="Trebuchet MS"/>
        <family val="2"/>
      </rPr>
      <t>er</t>
    </r>
    <r>
      <rPr>
        <sz val="20"/>
        <rFont val="Trebuchet MS"/>
        <family val="2"/>
      </rPr>
      <t xml:space="preserve"> tour du 23 mars 2014</t>
    </r>
  </si>
  <si>
    <t>Stéphane MAZARS</t>
  </si>
  <si>
    <t>Marie-Claude CARLIN</t>
  </si>
  <si>
    <t>Jean-Louis CHAUZY</t>
  </si>
  <si>
    <t>Sarah VIDAL</t>
  </si>
  <si>
    <t>Claude ALBAGNAC</t>
  </si>
  <si>
    <t>Muriel COMBETTES</t>
  </si>
  <si>
    <t>Jean-Albert BESSIERE</t>
  </si>
  <si>
    <t>Anne-Christine HER</t>
  </si>
  <si>
    <t>Arnaud COMBET</t>
  </si>
  <si>
    <t>Martine BEZOMBES</t>
  </si>
  <si>
    <t>Pierre BESSIERE</t>
  </si>
  <si>
    <t>Maïté LAUR</t>
  </si>
  <si>
    <t>Jean-Michel COSSON</t>
  </si>
  <si>
    <t>Nathalie SEPART-MAZENQ</t>
  </si>
  <si>
    <t>Serge BORIES</t>
  </si>
  <si>
    <t>Jacqueline CRANSAC</t>
  </si>
  <si>
    <t>Christian BARY</t>
  </si>
  <si>
    <t>Carole COURNAND</t>
  </si>
  <si>
    <t>Francis FOURNIE</t>
  </si>
  <si>
    <t>Geneviève CAMPREDON</t>
  </si>
  <si>
    <t>Gilbert ANTOINE</t>
  </si>
  <si>
    <t>Laure COLIN</t>
  </si>
  <si>
    <t>Daniel ROZOY</t>
  </si>
  <si>
    <t>Lucie LABADENS</t>
  </si>
  <si>
    <t>Guy ROUQUAYROL</t>
  </si>
  <si>
    <t>Claire LATAPIE</t>
  </si>
  <si>
    <t>Michel MAZARS</t>
  </si>
  <si>
    <t>Odette ANTOINE</t>
  </si>
  <si>
    <t>Patrick LIEGEOIS</t>
  </si>
  <si>
    <t>Madeleine PUECH</t>
  </si>
  <si>
    <t>Aymeric SANCHEZ</t>
  </si>
  <si>
    <t>Anne TABARY</t>
  </si>
  <si>
    <t>Jean DELPUECH</t>
  </si>
  <si>
    <t>Bruno BERARDI</t>
  </si>
  <si>
    <t>Chantal COMBELLES</t>
  </si>
  <si>
    <t>Matthieu LEBRUN</t>
  </si>
  <si>
    <t>Claudine BONHOMME</t>
  </si>
  <si>
    <t>Michel BONNEMAIRE</t>
  </si>
  <si>
    <t>Alexandra DUBOIS</t>
  </si>
  <si>
    <t>Pierre RAYNAL</t>
  </si>
  <si>
    <t>Elisabeth AYRAL</t>
  </si>
  <si>
    <t>Casimir KAM</t>
  </si>
  <si>
    <t>Danielle ROGER</t>
  </si>
  <si>
    <t>Eric SANCHIS</t>
  </si>
  <si>
    <t>Corinne TAYLOR</t>
  </si>
  <si>
    <t>Jean-Philippe ARMET</t>
  </si>
  <si>
    <t>Chantal LEBARBIER</t>
  </si>
  <si>
    <t>Jean-Claude GARRIGOU</t>
  </si>
  <si>
    <t>Francette LAGARRIGUE</t>
  </si>
  <si>
    <t>Patrice LABASCOULE</t>
  </si>
  <si>
    <t>Isabelle PETIT</t>
  </si>
  <si>
    <t>Pierre CAUSSE</t>
  </si>
  <si>
    <t>Eléonore ECHENE</t>
  </si>
  <si>
    <t>Bernard MEJANE</t>
  </si>
  <si>
    <t>Pascale GILLES</t>
  </si>
  <si>
    <t>Pierre BAYLE</t>
  </si>
  <si>
    <t>Marika BLANC</t>
  </si>
  <si>
    <t>Thierry TOUYA</t>
  </si>
  <si>
    <t>Habiba EL BAKOURI</t>
  </si>
  <si>
    <t>André ESPINASSE</t>
  </si>
  <si>
    <t>Sylvie LACAZE-MASMONTEIL</t>
  </si>
  <si>
    <t>Sébastien ROUMEC</t>
  </si>
  <si>
    <t>Danielle TOURNEMIRE</t>
  </si>
  <si>
    <t>René DURAN</t>
  </si>
  <si>
    <t>Elisabeth SALVAN</t>
  </si>
  <si>
    <t>François DORVAULT</t>
  </si>
  <si>
    <t>Nicole LAROMIGUIERE</t>
  </si>
  <si>
    <t>Jean MALIE</t>
  </si>
  <si>
    <t>Matthieu DANEN</t>
  </si>
  <si>
    <t>Valérie ASTOUL-ROCHE</t>
  </si>
  <si>
    <t>Jean-Guilllaume REMISE</t>
  </si>
  <si>
    <t>Noémie DESFORGES</t>
  </si>
  <si>
    <t>Bernard DEPRECQ</t>
  </si>
  <si>
    <t>Annie-Claude THERINCA</t>
  </si>
  <si>
    <t>Gérard VIRENQUE</t>
  </si>
  <si>
    <t>Anne VIGUIÉ</t>
  </si>
  <si>
    <t>Frédéric MALIÉ</t>
  </si>
  <si>
    <t>Marie SOULAGES</t>
  </si>
  <si>
    <t>Jean-Luc FOREY</t>
  </si>
  <si>
    <t>Béatrice DE LA HOUPLIERE</t>
  </si>
  <si>
    <t>Bruno PERRINET</t>
  </si>
  <si>
    <t>Eliane BONAL</t>
  </si>
  <si>
    <t>Alexandre ROCHE</t>
  </si>
  <si>
    <t>Valérie VIGNOLLES</t>
  </si>
  <si>
    <t>Laurent BOURRILLON</t>
  </si>
  <si>
    <t>Perrinne SAGUIN</t>
  </si>
  <si>
    <t>Hervé BLONDEAU</t>
  </si>
  <si>
    <t>Laure FOURCAUD</t>
  </si>
  <si>
    <t>Arnaud CAGNAC</t>
  </si>
  <si>
    <t>Caroline DESCAMPS</t>
  </si>
  <si>
    <t>Jean AZAÏS</t>
  </si>
  <si>
    <t>Estelle GREGOIRE</t>
  </si>
  <si>
    <t>Grégory RUIZ</t>
  </si>
  <si>
    <t>Marguerite CHARVET</t>
  </si>
  <si>
    <t>Guillaume HENRY</t>
  </si>
  <si>
    <t>Marie DE JERPHANION</t>
  </si>
  <si>
    <t>Michel ASSAS</t>
  </si>
  <si>
    <t>Brigitte VELIA</t>
  </si>
  <si>
    <t>Matthieu SIRGUE</t>
  </si>
  <si>
    <t>Martine CLARENSON</t>
  </si>
  <si>
    <t>Alexandre PIROUX</t>
  </si>
  <si>
    <t>Paulette ESPINASSE</t>
  </si>
  <si>
    <t>Louis DUPONT</t>
  </si>
  <si>
    <t>Guilhem SERIEYS</t>
  </si>
  <si>
    <t>Anne MINIER</t>
  </si>
  <si>
    <t>Guillaume HALB</t>
  </si>
  <si>
    <t>Maryse DELBOS</t>
  </si>
  <si>
    <t>Philippe GASTREIN</t>
  </si>
  <si>
    <t>Danielle OLIER</t>
  </si>
  <si>
    <t>Xavier RAVEL</t>
  </si>
  <si>
    <t>Jacqueline ABDESSELEM</t>
  </si>
  <si>
    <t>Nicolas FAUVEL</t>
  </si>
  <si>
    <t>Camille NAIL</t>
  </si>
  <si>
    <t>William JEANJEAN</t>
  </si>
  <si>
    <t>Dominique VEDEL</t>
  </si>
  <si>
    <t>Christophe MARION</t>
  </si>
  <si>
    <t>Corinne DEMISSY-FERDINAND</t>
  </si>
  <si>
    <t>David OLIER</t>
  </si>
  <si>
    <t>Amandine GUIGONET</t>
  </si>
  <si>
    <t>Alexis CESAR</t>
  </si>
  <si>
    <t>Sammira HAMMADI</t>
  </si>
  <si>
    <t>Edgar BOUTONNET</t>
  </si>
  <si>
    <t>Myriam VIGUIER</t>
  </si>
  <si>
    <t>Pierre COURNEDE</t>
  </si>
  <si>
    <t>Sophie COSTA</t>
  </si>
  <si>
    <t>Fabien SCHNEIDER</t>
  </si>
  <si>
    <t>Sandrine MAZENQ</t>
  </si>
  <si>
    <t>Vincent SENEGAS</t>
  </si>
  <si>
    <t>Alice PREVOST</t>
  </si>
  <si>
    <t>Axel ANDRIEU</t>
  </si>
  <si>
    <t>Catherine ABDESSELEM</t>
  </si>
  <si>
    <t>Alain DELBOS</t>
  </si>
  <si>
    <t>Charlotte TOUREAU</t>
  </si>
  <si>
    <t>Michel NARANJO</t>
  </si>
  <si>
    <t>Eva HERRERO HERRANZ</t>
  </si>
  <si>
    <t>Daniel SALEL</t>
  </si>
  <si>
    <t>Michèle BARTHELEMY</t>
  </si>
  <si>
    <t>Alain BARNIER</t>
  </si>
  <si>
    <t>Yves CENSI</t>
  </si>
  <si>
    <t>Anne-Sophie MONESTIER-CHARRIÉ</t>
  </si>
  <si>
    <t>Serge JULIEN</t>
  </si>
  <si>
    <t>Nathalie AUGUY-PERIE</t>
  </si>
  <si>
    <t>Joseph DONORE</t>
  </si>
  <si>
    <t>Régine TAUSSAT</t>
  </si>
  <si>
    <t>Claude CROS</t>
  </si>
  <si>
    <t>Isabelle SUDRE</t>
  </si>
  <si>
    <t>Claude VERDU</t>
  </si>
  <si>
    <t>Caroline GIL</t>
  </si>
  <si>
    <t>Christian VERDIER</t>
  </si>
  <si>
    <t>Delphine DESBOIS</t>
  </si>
  <si>
    <t>Guillaume VESCO</t>
  </si>
  <si>
    <t>Sophie LUCAS</t>
  </si>
  <si>
    <t>Ulysse LACOMBE</t>
  </si>
  <si>
    <t>Marie-Anne VIDAL-CHANCELIER</t>
  </si>
  <si>
    <t>Jacques GARRIC</t>
  </si>
  <si>
    <t>Marie-Claude GERMANE</t>
  </si>
  <si>
    <t>Eric MAZZETTI</t>
  </si>
  <si>
    <t>Corinne ANDRIEU-HERRERA</t>
  </si>
  <si>
    <t>Fabien AUSTRUY</t>
  </si>
  <si>
    <t>Myriam LAUR</t>
  </si>
  <si>
    <t>Eric HATT</t>
  </si>
  <si>
    <t>Marine DURAND</t>
  </si>
  <si>
    <t>Louis VIDEIRA</t>
  </si>
  <si>
    <t>Marie-Christine HYVER</t>
  </si>
  <si>
    <t>Maximilien DE BOUSSIERS</t>
  </si>
  <si>
    <t>Karen GARCIA</t>
  </si>
  <si>
    <t>Grégory BROUILLET</t>
  </si>
  <si>
    <t>Nathalie DELMAS</t>
  </si>
  <si>
    <t>Jean-Marc MOLINIER</t>
  </si>
  <si>
    <t>Stéphanie BARTHELEMY</t>
  </si>
  <si>
    <t>Alexandre MARTINEZ</t>
  </si>
  <si>
    <t>Eliette BIELANSKY</t>
  </si>
  <si>
    <t>Christophe CANEVET</t>
  </si>
  <si>
    <t>ELECTION DES CONSEILLERS COMMUNAUTAIRES du 23 MARS 2014</t>
  </si>
  <si>
    <t>Pourcentage (suff. exprimés) :</t>
  </si>
  <si>
    <t>Quotient électoral =</t>
  </si>
  <si>
    <t>nombre sièges restant à pourvoir</t>
  </si>
  <si>
    <t>nombre total suffrages exprimés</t>
  </si>
  <si>
    <t>+ forte moyenne =</t>
  </si>
  <si>
    <t>nombre suffrages exprimés liste</t>
  </si>
  <si>
    <t>nombre sièges attribués + 1</t>
  </si>
  <si>
    <t>5 % (exprimés) représente :</t>
  </si>
  <si>
    <r>
      <t>2</t>
    </r>
    <r>
      <rPr>
        <vertAlign val="superscript"/>
        <sz val="20"/>
        <rFont val="Trebuchet MS"/>
        <family val="2"/>
      </rPr>
      <t>ème</t>
    </r>
    <r>
      <rPr>
        <sz val="20"/>
        <rFont val="Trebuchet MS"/>
        <family val="2"/>
      </rPr>
      <t xml:space="preserve"> tour du 30 mars 2014</t>
    </r>
  </si>
  <si>
    <t>Election des Conseillers Municipaux &amp; des Conseillers Communautaires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</si>
</sst>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.0%"/>
    <numFmt numFmtId="184" formatCode="0.00_ ;[Red]\-0.00\ "/>
    <numFmt numFmtId="185" formatCode="0_ ;[Red]\-0\ "/>
  </numFmts>
  <fonts count="3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8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i/>
      <sz val="14"/>
      <name val="Trebuchet MS"/>
      <family val="2"/>
    </font>
    <font>
      <b/>
      <i/>
      <sz val="16"/>
      <name val="Trebuchet MS"/>
      <family val="2"/>
    </font>
    <font>
      <i/>
      <u val="single"/>
      <sz val="11"/>
      <name val="Trebuchet MS"/>
      <family val="2"/>
    </font>
    <font>
      <i/>
      <u val="single"/>
      <sz val="16"/>
      <name val="Trebuchet MS"/>
      <family val="2"/>
    </font>
    <font>
      <sz val="12"/>
      <color indexed="9"/>
      <name val="Trebuchet MS"/>
      <family val="2"/>
    </font>
    <font>
      <b/>
      <u val="single"/>
      <sz val="24"/>
      <name val="Trebuchet MS"/>
      <family val="2"/>
    </font>
    <font>
      <sz val="24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24"/>
      <name val="Trebuchet MS"/>
      <family val="2"/>
    </font>
    <font>
      <b/>
      <sz val="18"/>
      <name val="Trebuchet MS"/>
      <family val="2"/>
    </font>
    <font>
      <b/>
      <u val="single"/>
      <sz val="18"/>
      <name val="Trebuchet MS"/>
      <family val="2"/>
    </font>
    <font>
      <sz val="8"/>
      <name val="Helv"/>
      <family val="0"/>
    </font>
    <font>
      <vertAlign val="superscript"/>
      <sz val="20"/>
      <name val="Trebuchet MS"/>
      <family val="2"/>
    </font>
    <font>
      <strike/>
      <sz val="14"/>
      <name val="Trebuchet MS"/>
      <family val="2"/>
    </font>
    <font>
      <sz val="9"/>
      <name val="Trebuchet MS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</fonts>
  <fills count="1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ill="0" applyBorder="0" applyAlignment="0" applyProtection="0"/>
    <xf numFmtId="175" fontId="0" fillId="0" borderId="0" applyFont="0" applyFill="0" applyBorder="0" applyAlignment="0" applyProtection="0"/>
    <xf numFmtId="42" fontId="4" fillId="0" borderId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2" borderId="1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right"/>
      <protection/>
    </xf>
    <xf numFmtId="0" fontId="5" fillId="3" borderId="0" xfId="21" applyFont="1" applyFill="1">
      <alignment/>
      <protection/>
    </xf>
    <xf numFmtId="0" fontId="6" fillId="3" borderId="2" xfId="21" applyFont="1" applyFill="1" applyBorder="1">
      <alignment/>
      <protection/>
    </xf>
    <xf numFmtId="0" fontId="5" fillId="4" borderId="1" xfId="21" applyFont="1" applyFill="1" applyBorder="1" applyAlignment="1">
      <alignment horizontal="right"/>
      <protection/>
    </xf>
    <xf numFmtId="0" fontId="5" fillId="4" borderId="3" xfId="21" applyFont="1" applyFill="1" applyBorder="1" applyAlignment="1">
      <alignment horizontal="center"/>
      <protection/>
    </xf>
    <xf numFmtId="0" fontId="6" fillId="4" borderId="2" xfId="21" applyFont="1" applyFill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5" fillId="4" borderId="0" xfId="21" applyFont="1" applyFill="1" applyAlignment="1">
      <alignment horizontal="right"/>
      <protection/>
    </xf>
    <xf numFmtId="0" fontId="5" fillId="3" borderId="2" xfId="21" applyFont="1" applyFill="1" applyBorder="1">
      <alignment/>
      <protection/>
    </xf>
    <xf numFmtId="10" fontId="5" fillId="3" borderId="2" xfId="21" applyNumberFormat="1" applyFont="1" applyFill="1" applyBorder="1">
      <alignment/>
      <protection/>
    </xf>
    <xf numFmtId="0" fontId="8" fillId="3" borderId="0" xfId="21" applyFont="1" applyFill="1">
      <alignment/>
      <protection/>
    </xf>
    <xf numFmtId="1" fontId="5" fillId="3" borderId="2" xfId="21" applyNumberFormat="1" applyFont="1" applyFill="1" applyBorder="1">
      <alignment/>
      <protection/>
    </xf>
    <xf numFmtId="1" fontId="8" fillId="3" borderId="2" xfId="21" applyNumberFormat="1" applyFont="1" applyFill="1" applyBorder="1">
      <alignment/>
      <protection/>
    </xf>
    <xf numFmtId="0" fontId="5" fillId="4" borderId="0" xfId="21" applyFont="1" applyFill="1">
      <alignment/>
      <protection/>
    </xf>
    <xf numFmtId="1" fontId="5" fillId="4" borderId="2" xfId="21" applyNumberFormat="1" applyFont="1" applyFill="1" applyBorder="1">
      <alignment/>
      <protection/>
    </xf>
    <xf numFmtId="1" fontId="8" fillId="3" borderId="4" xfId="21" applyNumberFormat="1" applyFont="1" applyFill="1" applyBorder="1">
      <alignment/>
      <protection/>
    </xf>
    <xf numFmtId="2" fontId="5" fillId="3" borderId="2" xfId="21" applyNumberFormat="1" applyFont="1" applyFill="1" applyBorder="1">
      <alignment/>
      <protection/>
    </xf>
    <xf numFmtId="0" fontId="8" fillId="5" borderId="0" xfId="21" applyFont="1" applyFill="1">
      <alignment/>
      <protection/>
    </xf>
    <xf numFmtId="0" fontId="5" fillId="5" borderId="0" xfId="21" applyFont="1" applyFill="1">
      <alignment/>
      <protection/>
    </xf>
    <xf numFmtId="0" fontId="8" fillId="5" borderId="4" xfId="21" applyFont="1" applyFill="1" applyBorder="1">
      <alignment/>
      <protection/>
    </xf>
    <xf numFmtId="0" fontId="8" fillId="3" borderId="4" xfId="21" applyFont="1" applyFill="1" applyBorder="1">
      <alignment/>
      <protection/>
    </xf>
    <xf numFmtId="3" fontId="5" fillId="0" borderId="4" xfId="21" applyNumberFormat="1" applyFont="1" applyBorder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5" fontId="10" fillId="0" borderId="0" xfId="0" applyNumberFormat="1" applyFont="1" applyAlignment="1">
      <alignment horizontal="centerContinuous"/>
    </xf>
    <xf numFmtId="0" fontId="13" fillId="0" borderId="5" xfId="0" applyFont="1" applyBorder="1" applyAlignment="1" applyProtection="1">
      <alignment vertical="center" wrapText="1"/>
      <protection/>
    </xf>
    <xf numFmtId="0" fontId="13" fillId="0" borderId="5" xfId="0" applyFont="1" applyBorder="1" applyAlignment="1">
      <alignment vertical="center" wrapText="1"/>
    </xf>
    <xf numFmtId="0" fontId="14" fillId="0" borderId="6" xfId="0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 horizontal="center"/>
      <protection locked="0"/>
    </xf>
    <xf numFmtId="18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7" fillId="6" borderId="6" xfId="0" applyNumberFormat="1" applyFont="1" applyFill="1" applyBorder="1" applyAlignment="1" applyProtection="1">
      <alignment horizontal="right"/>
      <protection/>
    </xf>
    <xf numFmtId="3" fontId="7" fillId="6" borderId="6" xfId="0" applyNumberFormat="1" applyFont="1" applyFill="1" applyBorder="1" applyAlignment="1" applyProtection="1">
      <alignment horizontal="center"/>
      <protection/>
    </xf>
    <xf numFmtId="3" fontId="14" fillId="0" borderId="6" xfId="0" applyNumberFormat="1" applyFont="1" applyBorder="1" applyAlignment="1" applyProtection="1">
      <alignment/>
      <protection locked="0"/>
    </xf>
    <xf numFmtId="3" fontId="14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3" fontId="7" fillId="7" borderId="6" xfId="0" applyNumberFormat="1" applyFont="1" applyFill="1" applyBorder="1" applyAlignment="1" applyProtection="1">
      <alignment/>
      <protection hidden="1"/>
    </xf>
    <xf numFmtId="3" fontId="7" fillId="7" borderId="6" xfId="0" applyNumberFormat="1" applyFont="1" applyFill="1" applyBorder="1" applyAlignment="1">
      <alignment/>
    </xf>
    <xf numFmtId="3" fontId="7" fillId="7" borderId="6" xfId="0" applyNumberFormat="1" applyFont="1" applyFill="1" applyBorder="1" applyAlignment="1" applyProtection="1">
      <alignment/>
      <protection/>
    </xf>
    <xf numFmtId="3" fontId="7" fillId="7" borderId="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3" fontId="15" fillId="1" borderId="6" xfId="0" applyNumberFormat="1" applyFont="1" applyFill="1" applyBorder="1" applyAlignment="1" applyProtection="1">
      <alignment/>
      <protection hidden="1" locked="0"/>
    </xf>
    <xf numFmtId="0" fontId="17" fillId="8" borderId="0" xfId="0" applyFont="1" applyFill="1" applyBorder="1" applyAlignment="1" applyProtection="1">
      <alignment horizontal="center" wrapText="1"/>
      <protection hidden="1"/>
    </xf>
    <xf numFmtId="3" fontId="18" fillId="8" borderId="0" xfId="0" applyNumberFormat="1" applyFont="1" applyFill="1" applyBorder="1" applyAlignment="1" applyProtection="1">
      <alignment/>
      <protection hidden="1"/>
    </xf>
    <xf numFmtId="3" fontId="18" fillId="8" borderId="0" xfId="0" applyNumberFormat="1" applyFont="1" applyFill="1" applyBorder="1" applyAlignment="1">
      <alignment/>
    </xf>
    <xf numFmtId="10" fontId="19" fillId="8" borderId="6" xfId="22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centerContinuous"/>
      <protection/>
    </xf>
    <xf numFmtId="2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19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16" fillId="0" borderId="0" xfId="21" applyFont="1" applyAlignment="1">
      <alignment horizontal="center" vertical="top"/>
      <protection/>
    </xf>
    <xf numFmtId="0" fontId="22" fillId="2" borderId="1" xfId="21" applyFont="1" applyFill="1" applyBorder="1" applyAlignment="1">
      <alignment horizontal="center" vertical="top"/>
      <protection/>
    </xf>
    <xf numFmtId="0" fontId="5" fillId="0" borderId="0" xfId="0" applyFont="1" applyAlignment="1">
      <alignment horizontal="center" vertical="center"/>
    </xf>
    <xf numFmtId="3" fontId="18" fillId="8" borderId="0" xfId="0" applyNumberFormat="1" applyFont="1" applyFill="1" applyBorder="1" applyAlignment="1" applyProtection="1">
      <alignment horizontal="right"/>
      <protection/>
    </xf>
    <xf numFmtId="0" fontId="5" fillId="0" borderId="5" xfId="0" applyFont="1" applyBorder="1" applyAlignment="1">
      <alignment horizontal="center" vertical="top" wrapText="1"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/>
    </xf>
    <xf numFmtId="185" fontId="7" fillId="0" borderId="0" xfId="0" applyNumberFormat="1" applyFont="1" applyAlignment="1">
      <alignment/>
    </xf>
    <xf numFmtId="0" fontId="26" fillId="0" borderId="0" xfId="0" applyFont="1" applyAlignment="1">
      <alignment/>
    </xf>
    <xf numFmtId="0" fontId="15" fillId="1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/>
      <protection/>
    </xf>
    <xf numFmtId="2" fontId="14" fillId="0" borderId="0" xfId="0" applyNumberFormat="1" applyFont="1" applyAlignment="1">
      <alignment/>
    </xf>
    <xf numFmtId="3" fontId="9" fillId="0" borderId="6" xfId="0" applyNumberFormat="1" applyFont="1" applyBorder="1" applyAlignment="1" applyProtection="1">
      <alignment horizontal="right"/>
      <protection hidden="1"/>
    </xf>
    <xf numFmtId="0" fontId="9" fillId="0" borderId="6" xfId="0" applyFont="1" applyBorder="1" applyAlignment="1" applyProtection="1">
      <alignment/>
      <protection/>
    </xf>
    <xf numFmtId="3" fontId="9" fillId="0" borderId="6" xfId="0" applyNumberFormat="1" applyFont="1" applyBorder="1" applyAlignment="1" applyProtection="1">
      <alignment/>
      <protection hidden="1"/>
    </xf>
    <xf numFmtId="3" fontId="27" fillId="1" borderId="6" xfId="0" applyNumberFormat="1" applyFont="1" applyFill="1" applyBorder="1" applyAlignment="1" applyProtection="1">
      <alignment/>
      <protection hidden="1" locked="0"/>
    </xf>
    <xf numFmtId="3" fontId="15" fillId="7" borderId="6" xfId="0" applyNumberFormat="1" applyFont="1" applyFill="1" applyBorder="1" applyAlignment="1" applyProtection="1">
      <alignment/>
      <protection hidden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3" fontId="5" fillId="3" borderId="2" xfId="21" applyNumberFormat="1" applyFont="1" applyFill="1" applyBorder="1">
      <alignment/>
      <protection/>
    </xf>
    <xf numFmtId="0" fontId="14" fillId="0" borderId="8" xfId="0" applyFont="1" applyBorder="1" applyAlignment="1">
      <alignment/>
    </xf>
    <xf numFmtId="0" fontId="6" fillId="2" borderId="7" xfId="21" applyFont="1" applyFill="1" applyBorder="1" applyAlignment="1">
      <alignment horizontal="center"/>
      <protection/>
    </xf>
    <xf numFmtId="0" fontId="14" fillId="0" borderId="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"/>
      <protection locked="0"/>
    </xf>
    <xf numFmtId="10" fontId="5" fillId="0" borderId="0" xfId="0" applyNumberFormat="1" applyFont="1" applyAlignment="1">
      <alignment/>
    </xf>
    <xf numFmtId="1" fontId="11" fillId="0" borderId="2" xfId="21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1" fillId="0" borderId="0" xfId="21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13" xfId="21" applyFont="1" applyFill="1" applyBorder="1">
      <alignment/>
      <protection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9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>
      <alignment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8" fillId="9" borderId="4" xfId="21" applyFont="1" applyFill="1" applyBorder="1" applyAlignment="1">
      <alignment horizontal="center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Alignment="1" quotePrefix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0" fontId="32" fillId="0" borderId="9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14" fillId="0" borderId="0" xfId="21" applyFont="1" applyAlignment="1">
      <alignment horizontal="center" vertical="top"/>
      <protection/>
    </xf>
    <xf numFmtId="0" fontId="10" fillId="0" borderId="15" xfId="0" applyFont="1" applyBorder="1" applyAlignment="1">
      <alignment horizontal="center" vertical="top" wrapText="1"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7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15" fillId="10" borderId="15" xfId="0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21" applyFont="1" applyBorder="1" applyAlignment="1">
      <alignment horizontal="center"/>
      <protection/>
    </xf>
    <xf numFmtId="1" fontId="11" fillId="0" borderId="8" xfId="21" applyNumberFormat="1" applyFont="1" applyFill="1" applyBorder="1" applyAlignment="1">
      <alignment horizontal="center"/>
      <protection/>
    </xf>
    <xf numFmtId="1" fontId="11" fillId="0" borderId="19" xfId="21" applyNumberFormat="1" applyFont="1" applyFill="1" applyBorder="1" applyAlignment="1">
      <alignment horizontal="center"/>
      <protection/>
    </xf>
    <xf numFmtId="1" fontId="11" fillId="0" borderId="20" xfId="21" applyNumberFormat="1" applyFont="1" applyFill="1" applyBorder="1" applyAlignment="1">
      <alignment horizontal="center"/>
      <protection/>
    </xf>
    <xf numFmtId="0" fontId="5" fillId="0" borderId="22" xfId="21" applyFont="1" applyBorder="1" applyAlignment="1">
      <alignment horizontal="center"/>
      <protection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lcul_siege essai ty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J1"/>
    </sheetView>
  </sheetViews>
  <sheetFormatPr defaultColWidth="11.421875" defaultRowHeight="12.75"/>
  <cols>
    <col min="1" max="1" width="21.140625" style="26" customWidth="1"/>
    <col min="2" max="2" width="20.7109375" style="26" customWidth="1"/>
    <col min="3" max="3" width="17.421875" style="26" customWidth="1"/>
    <col min="4" max="4" width="10.7109375" style="26" customWidth="1"/>
    <col min="5" max="5" width="15.8515625" style="26" customWidth="1"/>
    <col min="6" max="10" width="26.7109375" style="26" customWidth="1"/>
    <col min="11" max="11" width="13.140625" style="26" customWidth="1"/>
    <col min="12" max="12" width="5.57421875" style="26" customWidth="1"/>
    <col min="13" max="13" width="11.28125" style="26" customWidth="1"/>
    <col min="14" max="14" width="15.421875" style="100" customWidth="1"/>
    <col min="15" max="15" width="8.7109375" style="26" customWidth="1"/>
    <col min="16" max="16384" width="11.421875" style="26" customWidth="1"/>
  </cols>
  <sheetData>
    <row r="1" spans="1:14" s="68" customFormat="1" ht="36" customHeight="1">
      <c r="A1" s="131" t="s">
        <v>255</v>
      </c>
      <c r="B1" s="131"/>
      <c r="C1" s="131"/>
      <c r="D1" s="131"/>
      <c r="E1" s="131"/>
      <c r="F1" s="131"/>
      <c r="G1" s="131"/>
      <c r="H1" s="131"/>
      <c r="I1" s="131"/>
      <c r="J1" s="131"/>
      <c r="N1" s="99"/>
    </row>
    <row r="2" spans="1:14" s="69" customFormat="1" ht="26.25" customHeight="1" thickBot="1">
      <c r="A2" s="130" t="s">
        <v>71</v>
      </c>
      <c r="B2" s="130"/>
      <c r="C2" s="130"/>
      <c r="D2" s="130"/>
      <c r="E2" s="130"/>
      <c r="F2" s="130"/>
      <c r="G2" s="130"/>
      <c r="H2" s="130"/>
      <c r="I2" s="130"/>
      <c r="J2" s="130"/>
      <c r="N2" s="101"/>
    </row>
    <row r="3" spans="1:10" ht="21" customHeight="1" thickBot="1">
      <c r="A3" s="27"/>
      <c r="B3" s="25"/>
      <c r="C3" s="25"/>
      <c r="D3" s="25"/>
      <c r="E3" s="25"/>
      <c r="F3" s="91" t="s">
        <v>51</v>
      </c>
      <c r="G3" s="91" t="s">
        <v>52</v>
      </c>
      <c r="H3" s="91" t="s">
        <v>53</v>
      </c>
      <c r="I3" s="91" t="s">
        <v>54</v>
      </c>
      <c r="J3" s="91" t="s">
        <v>61</v>
      </c>
    </row>
    <row r="4" spans="1:14" s="63" customFormat="1" ht="84">
      <c r="A4" s="66" t="s">
        <v>0</v>
      </c>
      <c r="B4" s="66" t="s">
        <v>1</v>
      </c>
      <c r="C4" s="67" t="s">
        <v>2</v>
      </c>
      <c r="D4" s="67" t="s">
        <v>3</v>
      </c>
      <c r="E4" s="89" t="s">
        <v>4</v>
      </c>
      <c r="F4" s="108" t="s">
        <v>70</v>
      </c>
      <c r="G4" s="108" t="s">
        <v>62</v>
      </c>
      <c r="H4" s="108" t="s">
        <v>64</v>
      </c>
      <c r="I4" s="108" t="s">
        <v>68</v>
      </c>
      <c r="J4" s="108" t="s">
        <v>69</v>
      </c>
      <c r="K4" s="132" t="s">
        <v>48</v>
      </c>
      <c r="L4" s="132"/>
      <c r="M4" s="133"/>
      <c r="N4" s="102" t="s">
        <v>57</v>
      </c>
    </row>
    <row r="5" spans="1:13" ht="51" customHeight="1" thickBot="1">
      <c r="A5" s="28"/>
      <c r="B5" s="28"/>
      <c r="C5" s="29"/>
      <c r="D5" s="29"/>
      <c r="E5" s="90"/>
      <c r="F5" s="109" t="s">
        <v>47</v>
      </c>
      <c r="G5" s="109" t="s">
        <v>63</v>
      </c>
      <c r="H5" s="109" t="s">
        <v>65</v>
      </c>
      <c r="I5" s="109" t="s">
        <v>66</v>
      </c>
      <c r="J5" s="109" t="s">
        <v>67</v>
      </c>
      <c r="K5" s="84" t="s">
        <v>49</v>
      </c>
      <c r="M5" s="84" t="s">
        <v>50</v>
      </c>
    </row>
    <row r="6" spans="1:14" s="33" customFormat="1" ht="36" customHeight="1">
      <c r="A6" s="70" t="s">
        <v>5</v>
      </c>
      <c r="B6" s="78">
        <v>937</v>
      </c>
      <c r="C6" s="30">
        <v>578</v>
      </c>
      <c r="D6" s="30">
        <v>28</v>
      </c>
      <c r="E6" s="30">
        <f>C6-D6</f>
        <v>550</v>
      </c>
      <c r="F6" s="92">
        <v>249</v>
      </c>
      <c r="G6" s="31">
        <v>53</v>
      </c>
      <c r="H6" s="31">
        <v>44</v>
      </c>
      <c r="I6" s="31">
        <v>19</v>
      </c>
      <c r="J6" s="31">
        <v>185</v>
      </c>
      <c r="K6" s="32">
        <f>C6-D6-E6</f>
        <v>0</v>
      </c>
      <c r="M6" s="33">
        <f aca="true" t="shared" si="0" ref="M6:M26">SUM(F6:J6)-E6</f>
        <v>0</v>
      </c>
      <c r="N6" s="59">
        <v>29</v>
      </c>
    </row>
    <row r="7" spans="1:14" s="33" customFormat="1" ht="36" customHeight="1">
      <c r="A7" s="70" t="s">
        <v>6</v>
      </c>
      <c r="B7" s="78">
        <v>1071</v>
      </c>
      <c r="C7" s="30">
        <v>723</v>
      </c>
      <c r="D7" s="30">
        <v>36</v>
      </c>
      <c r="E7" s="30">
        <f aca="true" t="shared" si="1" ref="E7:E13">C7-D7</f>
        <v>687</v>
      </c>
      <c r="F7" s="31">
        <v>293</v>
      </c>
      <c r="G7" s="31">
        <v>94</v>
      </c>
      <c r="H7" s="31">
        <v>82</v>
      </c>
      <c r="I7" s="31">
        <v>34</v>
      </c>
      <c r="J7" s="31">
        <v>184</v>
      </c>
      <c r="K7" s="32">
        <f aca="true" t="shared" si="2" ref="K7:K22">C7-D7-E7</f>
        <v>0</v>
      </c>
      <c r="M7" s="33">
        <f t="shared" si="0"/>
        <v>0</v>
      </c>
      <c r="N7" s="59">
        <v>32</v>
      </c>
    </row>
    <row r="8" spans="1:14" s="33" customFormat="1" ht="36" customHeight="1">
      <c r="A8" s="70" t="s">
        <v>7</v>
      </c>
      <c r="B8" s="78">
        <v>752</v>
      </c>
      <c r="C8" s="30">
        <v>476</v>
      </c>
      <c r="D8" s="30">
        <v>16</v>
      </c>
      <c r="E8" s="30">
        <f t="shared" si="1"/>
        <v>460</v>
      </c>
      <c r="F8" s="31">
        <v>200</v>
      </c>
      <c r="G8" s="31">
        <v>64</v>
      </c>
      <c r="H8" s="31">
        <v>47</v>
      </c>
      <c r="I8" s="31">
        <v>26</v>
      </c>
      <c r="J8" s="31">
        <v>123</v>
      </c>
      <c r="K8" s="32">
        <f t="shared" si="2"/>
        <v>0</v>
      </c>
      <c r="M8" s="33">
        <f t="shared" si="0"/>
        <v>0</v>
      </c>
      <c r="N8" s="59">
        <v>29</v>
      </c>
    </row>
    <row r="9" spans="1:14" s="33" customFormat="1" ht="36" customHeight="1">
      <c r="A9" s="70" t="s">
        <v>8</v>
      </c>
      <c r="B9" s="78">
        <v>745</v>
      </c>
      <c r="C9" s="30">
        <v>447</v>
      </c>
      <c r="D9" s="30">
        <v>23</v>
      </c>
      <c r="E9" s="30">
        <f t="shared" si="1"/>
        <v>424</v>
      </c>
      <c r="F9" s="31">
        <v>129</v>
      </c>
      <c r="G9" s="31">
        <v>57</v>
      </c>
      <c r="H9" s="31">
        <v>43</v>
      </c>
      <c r="I9" s="31">
        <v>32</v>
      </c>
      <c r="J9" s="31">
        <v>163</v>
      </c>
      <c r="K9" s="32">
        <f t="shared" si="2"/>
        <v>0</v>
      </c>
      <c r="M9" s="33">
        <f t="shared" si="0"/>
        <v>0</v>
      </c>
      <c r="N9" s="59">
        <v>26</v>
      </c>
    </row>
    <row r="10" spans="1:14" s="33" customFormat="1" ht="36" customHeight="1">
      <c r="A10" s="70" t="s">
        <v>9</v>
      </c>
      <c r="B10" s="79">
        <v>732</v>
      </c>
      <c r="C10" s="30">
        <v>454</v>
      </c>
      <c r="D10" s="30">
        <v>16</v>
      </c>
      <c r="E10" s="30">
        <f t="shared" si="1"/>
        <v>438</v>
      </c>
      <c r="F10" s="31">
        <v>121</v>
      </c>
      <c r="G10" s="31">
        <v>60</v>
      </c>
      <c r="H10" s="31">
        <v>56</v>
      </c>
      <c r="I10" s="31">
        <v>22</v>
      </c>
      <c r="J10" s="31">
        <v>179</v>
      </c>
      <c r="K10" s="32">
        <f t="shared" si="2"/>
        <v>0</v>
      </c>
      <c r="M10" s="33">
        <f t="shared" si="0"/>
        <v>0</v>
      </c>
      <c r="N10" s="59">
        <v>34</v>
      </c>
    </row>
    <row r="11" spans="1:14" s="33" customFormat="1" ht="36" customHeight="1">
      <c r="A11" s="70" t="s">
        <v>10</v>
      </c>
      <c r="B11" s="79">
        <v>739</v>
      </c>
      <c r="C11" s="30">
        <v>455</v>
      </c>
      <c r="D11" s="30">
        <v>14</v>
      </c>
      <c r="E11" s="30">
        <f t="shared" si="1"/>
        <v>441</v>
      </c>
      <c r="F11" s="31">
        <v>154</v>
      </c>
      <c r="G11" s="31">
        <v>57</v>
      </c>
      <c r="H11" s="31">
        <v>43</v>
      </c>
      <c r="I11" s="31">
        <v>26</v>
      </c>
      <c r="J11" s="31">
        <v>161</v>
      </c>
      <c r="K11" s="32">
        <f t="shared" si="2"/>
        <v>0</v>
      </c>
      <c r="M11" s="33">
        <f t="shared" si="0"/>
        <v>0</v>
      </c>
      <c r="N11" s="59">
        <v>35</v>
      </c>
    </row>
    <row r="12" spans="1:14" s="33" customFormat="1" ht="36" customHeight="1">
      <c r="A12" s="70" t="s">
        <v>11</v>
      </c>
      <c r="B12" s="79">
        <v>655</v>
      </c>
      <c r="C12" s="30">
        <v>433</v>
      </c>
      <c r="D12" s="30">
        <v>13</v>
      </c>
      <c r="E12" s="30">
        <f t="shared" si="1"/>
        <v>420</v>
      </c>
      <c r="F12" s="31">
        <v>169</v>
      </c>
      <c r="G12" s="31">
        <v>59</v>
      </c>
      <c r="H12" s="31">
        <v>35</v>
      </c>
      <c r="I12" s="31">
        <v>19</v>
      </c>
      <c r="J12" s="31">
        <v>138</v>
      </c>
      <c r="K12" s="32">
        <f t="shared" si="2"/>
        <v>0</v>
      </c>
      <c r="M12" s="33">
        <f t="shared" si="0"/>
        <v>0</v>
      </c>
      <c r="N12" s="59">
        <v>24</v>
      </c>
    </row>
    <row r="13" spans="1:14" s="33" customFormat="1" ht="36" customHeight="1">
      <c r="A13" s="70" t="s">
        <v>12</v>
      </c>
      <c r="B13" s="79">
        <v>791</v>
      </c>
      <c r="C13" s="30">
        <v>531</v>
      </c>
      <c r="D13" s="30">
        <v>26</v>
      </c>
      <c r="E13" s="30">
        <f t="shared" si="1"/>
        <v>505</v>
      </c>
      <c r="F13" s="31">
        <v>207</v>
      </c>
      <c r="G13" s="31">
        <v>78</v>
      </c>
      <c r="H13" s="31">
        <v>49</v>
      </c>
      <c r="I13" s="31">
        <v>39</v>
      </c>
      <c r="J13" s="31">
        <v>132</v>
      </c>
      <c r="K13" s="32">
        <f t="shared" si="2"/>
        <v>0</v>
      </c>
      <c r="M13" s="33">
        <f t="shared" si="0"/>
        <v>0</v>
      </c>
      <c r="N13" s="59">
        <v>33</v>
      </c>
    </row>
    <row r="14" spans="1:14" s="74" customFormat="1" ht="48" customHeight="1">
      <c r="A14" s="72" t="s">
        <v>13</v>
      </c>
      <c r="B14" s="34">
        <f aca="true" t="shared" si="3" ref="B14:J14">SUM(B6:B13)</f>
        <v>6422</v>
      </c>
      <c r="C14" s="34">
        <f t="shared" si="3"/>
        <v>4097</v>
      </c>
      <c r="D14" s="34">
        <f t="shared" si="3"/>
        <v>172</v>
      </c>
      <c r="E14" s="34">
        <f t="shared" si="3"/>
        <v>3925</v>
      </c>
      <c r="F14" s="35">
        <f t="shared" si="3"/>
        <v>1522</v>
      </c>
      <c r="G14" s="35">
        <f>SUM(G6:G13)</f>
        <v>522</v>
      </c>
      <c r="H14" s="35">
        <f>SUM(H6:H13)</f>
        <v>399</v>
      </c>
      <c r="I14" s="35">
        <f>SUM(I6:I13)</f>
        <v>217</v>
      </c>
      <c r="J14" s="35">
        <f t="shared" si="3"/>
        <v>1265</v>
      </c>
      <c r="K14" s="73">
        <f t="shared" si="2"/>
        <v>0</v>
      </c>
      <c r="M14" s="33">
        <f t="shared" si="0"/>
        <v>0</v>
      </c>
      <c r="N14" s="103"/>
    </row>
    <row r="15" spans="1:14" s="33" customFormat="1" ht="36" customHeight="1">
      <c r="A15" s="70" t="s">
        <v>14</v>
      </c>
      <c r="B15" s="79">
        <v>1256</v>
      </c>
      <c r="C15" s="36">
        <v>819</v>
      </c>
      <c r="D15" s="36">
        <v>34</v>
      </c>
      <c r="E15" s="36">
        <f>C15-D15</f>
        <v>785</v>
      </c>
      <c r="F15" s="37">
        <v>346</v>
      </c>
      <c r="G15" s="37">
        <v>75</v>
      </c>
      <c r="H15" s="37">
        <v>65</v>
      </c>
      <c r="I15" s="37">
        <v>49</v>
      </c>
      <c r="J15" s="37">
        <v>250</v>
      </c>
      <c r="K15" s="32">
        <f t="shared" si="2"/>
        <v>0</v>
      </c>
      <c r="M15" s="33">
        <f t="shared" si="0"/>
        <v>0</v>
      </c>
      <c r="N15" s="59">
        <v>25</v>
      </c>
    </row>
    <row r="16" spans="1:14" s="33" customFormat="1" ht="36" customHeight="1">
      <c r="A16" s="70" t="s">
        <v>15</v>
      </c>
      <c r="B16" s="79">
        <v>971</v>
      </c>
      <c r="C16" s="36">
        <v>615</v>
      </c>
      <c r="D16" s="36">
        <v>24</v>
      </c>
      <c r="E16" s="36">
        <f aca="true" t="shared" si="4" ref="E16:E24">C16-D16</f>
        <v>591</v>
      </c>
      <c r="F16" s="37">
        <v>273</v>
      </c>
      <c r="G16" s="37">
        <v>74</v>
      </c>
      <c r="H16" s="37">
        <v>50</v>
      </c>
      <c r="I16" s="37">
        <v>41</v>
      </c>
      <c r="J16" s="37">
        <v>153</v>
      </c>
      <c r="K16" s="32">
        <f t="shared" si="2"/>
        <v>0</v>
      </c>
      <c r="M16" s="33">
        <f t="shared" si="0"/>
        <v>0</v>
      </c>
      <c r="N16" s="59">
        <v>21</v>
      </c>
    </row>
    <row r="17" spans="1:14" s="33" customFormat="1" ht="36" customHeight="1">
      <c r="A17" s="70" t="s">
        <v>16</v>
      </c>
      <c r="B17" s="79">
        <v>896</v>
      </c>
      <c r="C17" s="36">
        <v>488</v>
      </c>
      <c r="D17" s="36">
        <v>20</v>
      </c>
      <c r="E17" s="36">
        <f t="shared" si="4"/>
        <v>468</v>
      </c>
      <c r="F17" s="37">
        <v>213</v>
      </c>
      <c r="G17" s="37">
        <v>61</v>
      </c>
      <c r="H17" s="37">
        <v>37</v>
      </c>
      <c r="I17" s="37">
        <v>39</v>
      </c>
      <c r="J17" s="37">
        <v>118</v>
      </c>
      <c r="K17" s="32">
        <f t="shared" si="2"/>
        <v>0</v>
      </c>
      <c r="M17" s="33">
        <f t="shared" si="0"/>
        <v>0</v>
      </c>
      <c r="N17" s="59">
        <v>15</v>
      </c>
    </row>
    <row r="18" spans="1:14" s="33" customFormat="1" ht="36" customHeight="1">
      <c r="A18" s="70" t="s">
        <v>17</v>
      </c>
      <c r="B18" s="79">
        <v>966</v>
      </c>
      <c r="C18" s="36">
        <v>614</v>
      </c>
      <c r="D18" s="36">
        <v>30</v>
      </c>
      <c r="E18" s="36">
        <f t="shared" si="4"/>
        <v>584</v>
      </c>
      <c r="F18" s="37">
        <v>224</v>
      </c>
      <c r="G18" s="37">
        <v>112</v>
      </c>
      <c r="H18" s="37">
        <v>47</v>
      </c>
      <c r="I18" s="37">
        <v>48</v>
      </c>
      <c r="J18" s="37">
        <v>153</v>
      </c>
      <c r="K18" s="32">
        <f t="shared" si="2"/>
        <v>0</v>
      </c>
      <c r="M18" s="33">
        <f t="shared" si="0"/>
        <v>0</v>
      </c>
      <c r="N18" s="59">
        <v>30</v>
      </c>
    </row>
    <row r="19" spans="1:14" s="33" customFormat="1" ht="36" customHeight="1">
      <c r="A19" s="70" t="s">
        <v>18</v>
      </c>
      <c r="B19" s="79">
        <v>876</v>
      </c>
      <c r="C19" s="36">
        <v>587</v>
      </c>
      <c r="D19" s="36">
        <v>21</v>
      </c>
      <c r="E19" s="36">
        <f t="shared" si="4"/>
        <v>566</v>
      </c>
      <c r="F19" s="37">
        <v>219</v>
      </c>
      <c r="G19" s="37">
        <v>57</v>
      </c>
      <c r="H19" s="37">
        <v>53</v>
      </c>
      <c r="I19" s="37">
        <v>31</v>
      </c>
      <c r="J19" s="37">
        <v>206</v>
      </c>
      <c r="K19" s="32">
        <f t="shared" si="2"/>
        <v>0</v>
      </c>
      <c r="M19" s="33">
        <f t="shared" si="0"/>
        <v>0</v>
      </c>
      <c r="N19" s="59">
        <v>48</v>
      </c>
    </row>
    <row r="20" spans="1:14" s="33" customFormat="1" ht="36" customHeight="1">
      <c r="A20" s="71" t="s">
        <v>19</v>
      </c>
      <c r="B20" s="79">
        <v>1062</v>
      </c>
      <c r="C20" s="36">
        <v>697</v>
      </c>
      <c r="D20" s="36">
        <v>28</v>
      </c>
      <c r="E20" s="36">
        <f t="shared" si="4"/>
        <v>669</v>
      </c>
      <c r="F20" s="37">
        <v>290</v>
      </c>
      <c r="G20" s="37">
        <v>129</v>
      </c>
      <c r="H20" s="37">
        <v>63</v>
      </c>
      <c r="I20" s="37">
        <v>35</v>
      </c>
      <c r="J20" s="37">
        <v>152</v>
      </c>
      <c r="K20" s="32">
        <f t="shared" si="2"/>
        <v>0</v>
      </c>
      <c r="M20" s="33">
        <f t="shared" si="0"/>
        <v>0</v>
      </c>
      <c r="N20" s="59">
        <v>32</v>
      </c>
    </row>
    <row r="21" spans="1:14" s="33" customFormat="1" ht="36" customHeight="1">
      <c r="A21" s="71" t="s">
        <v>20</v>
      </c>
      <c r="B21" s="79">
        <v>662</v>
      </c>
      <c r="C21" s="36">
        <v>383</v>
      </c>
      <c r="D21" s="36">
        <v>26</v>
      </c>
      <c r="E21" s="36">
        <f t="shared" si="4"/>
        <v>357</v>
      </c>
      <c r="F21" s="37">
        <v>201</v>
      </c>
      <c r="G21" s="37">
        <v>37</v>
      </c>
      <c r="H21" s="37">
        <v>22</v>
      </c>
      <c r="I21" s="37">
        <v>19</v>
      </c>
      <c r="J21" s="37">
        <v>78</v>
      </c>
      <c r="K21" s="32">
        <f t="shared" si="2"/>
        <v>0</v>
      </c>
      <c r="M21" s="33">
        <f t="shared" si="0"/>
        <v>0</v>
      </c>
      <c r="N21" s="59">
        <v>7</v>
      </c>
    </row>
    <row r="22" spans="1:13" ht="48" customHeight="1">
      <c r="A22" s="39" t="s">
        <v>21</v>
      </c>
      <c r="B22" s="41">
        <f aca="true" t="shared" si="5" ref="B22:J22">SUM(B15:B21)</f>
        <v>6689</v>
      </c>
      <c r="C22" s="41">
        <f t="shared" si="5"/>
        <v>4203</v>
      </c>
      <c r="D22" s="41">
        <f t="shared" si="5"/>
        <v>183</v>
      </c>
      <c r="E22" s="42">
        <f t="shared" si="5"/>
        <v>4020</v>
      </c>
      <c r="F22" s="43">
        <f t="shared" si="5"/>
        <v>1766</v>
      </c>
      <c r="G22" s="43">
        <f>SUM(G15:G21)</f>
        <v>545</v>
      </c>
      <c r="H22" s="43">
        <f>SUM(H15:H21)</f>
        <v>337</v>
      </c>
      <c r="I22" s="43">
        <f>SUM(I15:I21)</f>
        <v>262</v>
      </c>
      <c r="J22" s="43">
        <f t="shared" si="5"/>
        <v>1110</v>
      </c>
      <c r="K22" s="32">
        <f t="shared" si="2"/>
        <v>0</v>
      </c>
      <c r="M22" s="33">
        <f t="shared" si="0"/>
        <v>0</v>
      </c>
    </row>
    <row r="23" spans="1:14" s="44" customFormat="1" ht="36" customHeight="1">
      <c r="A23" s="38" t="s">
        <v>45</v>
      </c>
      <c r="B23" s="80">
        <v>590</v>
      </c>
      <c r="C23" s="36">
        <v>416</v>
      </c>
      <c r="D23" s="36">
        <v>25</v>
      </c>
      <c r="E23" s="36">
        <f t="shared" si="4"/>
        <v>391</v>
      </c>
      <c r="F23" s="37">
        <v>183</v>
      </c>
      <c r="G23" s="37">
        <v>53</v>
      </c>
      <c r="H23" s="37">
        <v>29</v>
      </c>
      <c r="I23" s="37">
        <v>23</v>
      </c>
      <c r="J23" s="37">
        <v>103</v>
      </c>
      <c r="K23" s="32">
        <f>C23-D23-E23</f>
        <v>0</v>
      </c>
      <c r="M23" s="33">
        <f t="shared" si="0"/>
        <v>0</v>
      </c>
      <c r="N23" s="104">
        <v>8</v>
      </c>
    </row>
    <row r="24" spans="1:14" s="44" customFormat="1" ht="36" customHeight="1">
      <c r="A24" s="38" t="s">
        <v>46</v>
      </c>
      <c r="B24" s="80">
        <v>1120</v>
      </c>
      <c r="C24" s="36">
        <v>762</v>
      </c>
      <c r="D24" s="36">
        <v>19</v>
      </c>
      <c r="E24" s="36">
        <f t="shared" si="4"/>
        <v>743</v>
      </c>
      <c r="F24" s="37">
        <v>386</v>
      </c>
      <c r="G24" s="37">
        <v>80</v>
      </c>
      <c r="H24" s="37">
        <v>51</v>
      </c>
      <c r="I24" s="37">
        <v>38</v>
      </c>
      <c r="J24" s="37">
        <v>188</v>
      </c>
      <c r="K24" s="32">
        <f>C24-D24-E24</f>
        <v>0</v>
      </c>
      <c r="M24" s="33">
        <f t="shared" si="0"/>
        <v>0</v>
      </c>
      <c r="N24" s="104">
        <v>30</v>
      </c>
    </row>
    <row r="25" spans="1:13" ht="48" customHeight="1">
      <c r="A25" s="39" t="s">
        <v>44</v>
      </c>
      <c r="B25" s="82">
        <f aca="true" t="shared" si="6" ref="B25:J25">SUM(B23:B24)</f>
        <v>1710</v>
      </c>
      <c r="C25" s="40">
        <f t="shared" si="6"/>
        <v>1178</v>
      </c>
      <c r="D25" s="40">
        <f t="shared" si="6"/>
        <v>44</v>
      </c>
      <c r="E25" s="40">
        <f t="shared" si="6"/>
        <v>1134</v>
      </c>
      <c r="F25" s="43">
        <f t="shared" si="6"/>
        <v>569</v>
      </c>
      <c r="G25" s="43">
        <f t="shared" si="6"/>
        <v>133</v>
      </c>
      <c r="H25" s="43">
        <f t="shared" si="6"/>
        <v>80</v>
      </c>
      <c r="I25" s="43">
        <f t="shared" si="6"/>
        <v>61</v>
      </c>
      <c r="J25" s="43">
        <f t="shared" si="6"/>
        <v>291</v>
      </c>
      <c r="K25" s="32">
        <f>C25-D25-E25</f>
        <v>0</v>
      </c>
      <c r="M25" s="33">
        <f t="shared" si="0"/>
        <v>0</v>
      </c>
    </row>
    <row r="26" spans="1:14" s="69" customFormat="1" ht="60" customHeight="1">
      <c r="A26" s="75" t="s">
        <v>22</v>
      </c>
      <c r="B26" s="81">
        <f aca="true" t="shared" si="7" ref="B26:J26">B14+B22+B25</f>
        <v>14821</v>
      </c>
      <c r="C26" s="45">
        <f t="shared" si="7"/>
        <v>9478</v>
      </c>
      <c r="D26" s="45">
        <f t="shared" si="7"/>
        <v>399</v>
      </c>
      <c r="E26" s="45">
        <f t="shared" si="7"/>
        <v>9079</v>
      </c>
      <c r="F26" s="45">
        <f t="shared" si="7"/>
        <v>3857</v>
      </c>
      <c r="G26" s="45">
        <f t="shared" si="7"/>
        <v>1200</v>
      </c>
      <c r="H26" s="45">
        <f t="shared" si="7"/>
        <v>816</v>
      </c>
      <c r="I26" s="45">
        <f t="shared" si="7"/>
        <v>540</v>
      </c>
      <c r="J26" s="45">
        <f t="shared" si="7"/>
        <v>2666</v>
      </c>
      <c r="K26" s="32">
        <f>C26-D26-E26</f>
        <v>0</v>
      </c>
      <c r="M26" s="33">
        <f t="shared" si="0"/>
        <v>0</v>
      </c>
      <c r="N26" s="101">
        <f>SUM(N5:N24)</f>
        <v>458</v>
      </c>
    </row>
    <row r="27" spans="1:11" ht="25.5" customHeight="1">
      <c r="A27" s="46"/>
      <c r="B27" s="47"/>
      <c r="C27" s="47"/>
      <c r="D27" s="48"/>
      <c r="E27" s="64" t="s">
        <v>246</v>
      </c>
      <c r="F27" s="49">
        <f>F26/$E$26</f>
        <v>0.4248265227447957</v>
      </c>
      <c r="G27" s="49">
        <f>G26/$E$26</f>
        <v>0.13217314682233727</v>
      </c>
      <c r="H27" s="49">
        <f>H26/$E$26</f>
        <v>0.08987773983918934</v>
      </c>
      <c r="I27" s="49">
        <f>I26/$E$26</f>
        <v>0.05947791607005177</v>
      </c>
      <c r="J27" s="49">
        <f>J26/$E$26</f>
        <v>0.29364467452362597</v>
      </c>
      <c r="K27" s="93">
        <f>SUM(F27:J27)</f>
        <v>1</v>
      </c>
    </row>
    <row r="28" spans="1:4" ht="27" customHeight="1">
      <c r="A28" s="76"/>
      <c r="B28" s="76" t="s">
        <v>23</v>
      </c>
      <c r="C28" s="77">
        <f>(C26*100/B26)</f>
        <v>63.94980095809999</v>
      </c>
      <c r="D28" s="52"/>
    </row>
    <row r="29" spans="1:11" ht="23.25" customHeight="1">
      <c r="A29" s="53" t="s">
        <v>24</v>
      </c>
      <c r="B29" s="54"/>
      <c r="C29" s="55"/>
      <c r="D29" s="56"/>
      <c r="E29" s="57"/>
      <c r="F29" s="58"/>
      <c r="G29" s="58"/>
      <c r="H29" s="58"/>
      <c r="I29" s="58"/>
      <c r="J29" s="58"/>
      <c r="K29" s="60"/>
    </row>
    <row r="30" spans="1:10" ht="12" customHeight="1">
      <c r="A30" s="50"/>
      <c r="B30" s="50"/>
      <c r="C30" s="51"/>
      <c r="D30" s="56"/>
      <c r="E30" s="57"/>
      <c r="F30" s="58"/>
      <c r="G30" s="58"/>
      <c r="H30" s="58"/>
      <c r="I30" s="58"/>
      <c r="J30" s="58"/>
    </row>
    <row r="31" spans="1:10" ht="21" customHeight="1">
      <c r="A31" s="117" t="s">
        <v>253</v>
      </c>
      <c r="B31" s="76"/>
      <c r="C31" s="118">
        <f>INT(E26*5%)</f>
        <v>453</v>
      </c>
      <c r="D31" s="119"/>
      <c r="E31" s="57"/>
      <c r="F31" s="58"/>
      <c r="G31" s="58"/>
      <c r="H31" s="58"/>
      <c r="I31" s="58"/>
      <c r="J31" s="58"/>
    </row>
    <row r="32" spans="4:10" ht="21" customHeight="1">
      <c r="D32" s="56"/>
      <c r="E32" s="57"/>
      <c r="F32" s="58"/>
      <c r="G32" s="58"/>
      <c r="H32" s="58"/>
      <c r="I32" s="58"/>
      <c r="J32" s="58"/>
    </row>
    <row r="33" spans="4:10" ht="21" customHeight="1">
      <c r="D33" s="56"/>
      <c r="E33" s="57"/>
      <c r="F33" s="58"/>
      <c r="G33" s="58"/>
      <c r="H33" s="58"/>
      <c r="I33" s="58"/>
      <c r="J33" s="58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spans="1:14" s="33" customFormat="1" ht="2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N41" s="59"/>
    </row>
    <row r="43" ht="21" customHeight="1"/>
    <row r="44" ht="21" customHeight="1"/>
    <row r="46" ht="21" customHeight="1"/>
    <row r="47" ht="21" customHeight="1"/>
    <row r="49" ht="24" customHeight="1"/>
    <row r="50" ht="22.5" customHeight="1"/>
    <row r="51" ht="22.5" customHeight="1"/>
  </sheetData>
  <mergeCells count="3">
    <mergeCell ref="A2:J2"/>
    <mergeCell ref="A1:J1"/>
    <mergeCell ref="K4:M4"/>
  </mergeCells>
  <printOptions horizontalCentered="1"/>
  <pageMargins left="0.2362204724409449" right="0.2362204724409449" top="0.4" bottom="0" header="0.17" footer="0.1968503937007874"/>
  <pageSetup fitToHeight="1" fitToWidth="1" horizontalDpi="600" verticalDpi="600" orientation="landscape" paperSize="9" scale="49" r:id="rId1"/>
  <headerFooter alignWithMargins="0">
    <oddHeader>&amp;L&amp;"Trebuchet MS,Gras"&amp;12MAIRIEde RODEZ
Service Population&amp;C
&amp;R&amp;"Trebuchet MS,Normal"&amp;11&amp;D
&amp;T</oddHeader>
  </headerFooter>
  <rowBreaks count="1" manualBreakCount="1">
    <brk id="4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0" sqref="F10"/>
    </sheetView>
  </sheetViews>
  <sheetFormatPr defaultColWidth="11.421875" defaultRowHeight="12.75"/>
  <cols>
    <col min="1" max="1" width="21.140625" style="26" customWidth="1"/>
    <col min="2" max="2" width="20.7109375" style="26" customWidth="1"/>
    <col min="3" max="3" width="17.421875" style="26" customWidth="1"/>
    <col min="4" max="4" width="10.7109375" style="26" customWidth="1"/>
    <col min="5" max="5" width="15.8515625" style="26" customWidth="1"/>
    <col min="6" max="8" width="47.00390625" style="26" customWidth="1"/>
    <col min="9" max="9" width="13.140625" style="26" customWidth="1"/>
    <col min="10" max="10" width="5.57421875" style="26" customWidth="1"/>
    <col min="11" max="11" width="11.28125" style="26" customWidth="1"/>
    <col min="12" max="12" width="15.421875" style="100" customWidth="1"/>
    <col min="13" max="13" width="8.7109375" style="26" customWidth="1"/>
    <col min="14" max="16384" width="11.421875" style="26" customWidth="1"/>
  </cols>
  <sheetData>
    <row r="1" spans="1:12" s="68" customFormat="1" ht="36" customHeight="1">
      <c r="A1" s="131" t="s">
        <v>255</v>
      </c>
      <c r="B1" s="131"/>
      <c r="C1" s="131"/>
      <c r="D1" s="131"/>
      <c r="E1" s="131"/>
      <c r="F1" s="131"/>
      <c r="G1" s="131"/>
      <c r="H1" s="131"/>
      <c r="L1" s="99"/>
    </row>
    <row r="2" spans="1:12" s="69" customFormat="1" ht="26.25" customHeight="1" thickBot="1">
      <c r="A2" s="130" t="s">
        <v>254</v>
      </c>
      <c r="B2" s="130"/>
      <c r="C2" s="130"/>
      <c r="D2" s="130"/>
      <c r="E2" s="130"/>
      <c r="F2" s="130"/>
      <c r="G2" s="130"/>
      <c r="H2" s="130"/>
      <c r="L2" s="101"/>
    </row>
    <row r="3" spans="1:8" ht="21" customHeight="1" thickBot="1">
      <c r="A3" s="27"/>
      <c r="B3" s="25"/>
      <c r="C3" s="25"/>
      <c r="D3" s="25"/>
      <c r="E3" s="25"/>
      <c r="F3" s="91" t="s">
        <v>51</v>
      </c>
      <c r="G3" s="91" t="s">
        <v>52</v>
      </c>
      <c r="H3" s="91" t="s">
        <v>61</v>
      </c>
    </row>
    <row r="4" spans="1:12" s="63" customFormat="1" ht="83.25">
      <c r="A4" s="66" t="s">
        <v>0</v>
      </c>
      <c r="B4" s="66" t="s">
        <v>1</v>
      </c>
      <c r="C4" s="67" t="s">
        <v>2</v>
      </c>
      <c r="D4" s="67" t="s">
        <v>3</v>
      </c>
      <c r="E4" s="89" t="s">
        <v>4</v>
      </c>
      <c r="F4" s="128" t="s">
        <v>70</v>
      </c>
      <c r="G4" s="128" t="s">
        <v>62</v>
      </c>
      <c r="H4" s="128" t="s">
        <v>69</v>
      </c>
      <c r="I4" s="132" t="s">
        <v>48</v>
      </c>
      <c r="J4" s="132"/>
      <c r="K4" s="133"/>
      <c r="L4" s="102" t="s">
        <v>57</v>
      </c>
    </row>
    <row r="5" spans="1:11" ht="36.75" thickBot="1">
      <c r="A5" s="28"/>
      <c r="B5" s="28"/>
      <c r="C5" s="29"/>
      <c r="D5" s="29"/>
      <c r="E5" s="90"/>
      <c r="F5" s="109" t="s">
        <v>47</v>
      </c>
      <c r="G5" s="109" t="s">
        <v>63</v>
      </c>
      <c r="H5" s="109" t="s">
        <v>67</v>
      </c>
      <c r="I5" s="84" t="s">
        <v>49</v>
      </c>
      <c r="K5" s="84" t="s">
        <v>50</v>
      </c>
    </row>
    <row r="6" spans="1:12" s="33" customFormat="1" ht="36" customHeight="1">
      <c r="A6" s="70" t="s">
        <v>5</v>
      </c>
      <c r="B6" s="78">
        <v>937</v>
      </c>
      <c r="C6" s="30">
        <v>583</v>
      </c>
      <c r="D6" s="30">
        <v>18</v>
      </c>
      <c r="E6" s="30">
        <f aca="true" t="shared" si="0" ref="E6:E13">C6-D6</f>
        <v>565</v>
      </c>
      <c r="F6" s="92">
        <v>276</v>
      </c>
      <c r="G6" s="31">
        <v>77</v>
      </c>
      <c r="H6" s="31">
        <v>212</v>
      </c>
      <c r="I6" s="32">
        <f aca="true" t="shared" si="1" ref="I6:I26">C6-D6-E6</f>
        <v>0</v>
      </c>
      <c r="K6" s="33">
        <f aca="true" t="shared" si="2" ref="K6:K26">SUM(F6:H6)-E6</f>
        <v>0</v>
      </c>
      <c r="L6" s="59">
        <v>27</v>
      </c>
    </row>
    <row r="7" spans="1:12" s="33" customFormat="1" ht="36" customHeight="1">
      <c r="A7" s="70" t="s">
        <v>6</v>
      </c>
      <c r="B7" s="78">
        <v>1071</v>
      </c>
      <c r="C7" s="30">
        <v>701</v>
      </c>
      <c r="D7" s="30">
        <v>33</v>
      </c>
      <c r="E7" s="30">
        <f t="shared" si="0"/>
        <v>668</v>
      </c>
      <c r="F7" s="31">
        <v>325</v>
      </c>
      <c r="G7" s="31">
        <v>106</v>
      </c>
      <c r="H7" s="31">
        <v>237</v>
      </c>
      <c r="I7" s="32">
        <f t="shared" si="1"/>
        <v>0</v>
      </c>
      <c r="K7" s="33">
        <f t="shared" si="2"/>
        <v>0</v>
      </c>
      <c r="L7" s="59">
        <v>37</v>
      </c>
    </row>
    <row r="8" spans="1:12" s="33" customFormat="1" ht="36" customHeight="1">
      <c r="A8" s="70" t="s">
        <v>7</v>
      </c>
      <c r="B8" s="78">
        <v>752</v>
      </c>
      <c r="C8" s="30">
        <v>489</v>
      </c>
      <c r="D8" s="30">
        <v>25</v>
      </c>
      <c r="E8" s="30">
        <f t="shared" si="0"/>
        <v>464</v>
      </c>
      <c r="F8" s="31">
        <v>225</v>
      </c>
      <c r="G8" s="31">
        <v>79</v>
      </c>
      <c r="H8" s="31">
        <v>160</v>
      </c>
      <c r="I8" s="32">
        <f t="shared" si="1"/>
        <v>0</v>
      </c>
      <c r="K8" s="33">
        <f t="shared" si="2"/>
        <v>0</v>
      </c>
      <c r="L8" s="59">
        <v>34</v>
      </c>
    </row>
    <row r="9" spans="1:12" s="33" customFormat="1" ht="36" customHeight="1">
      <c r="A9" s="70" t="s">
        <v>8</v>
      </c>
      <c r="B9" s="78">
        <v>745</v>
      </c>
      <c r="C9" s="30">
        <v>450</v>
      </c>
      <c r="D9" s="30">
        <v>21</v>
      </c>
      <c r="E9" s="30">
        <f t="shared" si="0"/>
        <v>429</v>
      </c>
      <c r="F9" s="31">
        <v>156</v>
      </c>
      <c r="G9" s="31">
        <v>83</v>
      </c>
      <c r="H9" s="31">
        <v>190</v>
      </c>
      <c r="I9" s="32">
        <f t="shared" si="1"/>
        <v>0</v>
      </c>
      <c r="K9" s="33">
        <f t="shared" si="2"/>
        <v>0</v>
      </c>
      <c r="L9" s="59">
        <v>25</v>
      </c>
    </row>
    <row r="10" spans="1:12" s="33" customFormat="1" ht="36" customHeight="1">
      <c r="A10" s="70" t="s">
        <v>9</v>
      </c>
      <c r="B10" s="79">
        <v>732</v>
      </c>
      <c r="C10" s="30">
        <v>465</v>
      </c>
      <c r="D10" s="30">
        <v>17</v>
      </c>
      <c r="E10" s="30">
        <f t="shared" si="0"/>
        <v>448</v>
      </c>
      <c r="F10" s="31">
        <v>155</v>
      </c>
      <c r="G10" s="31">
        <v>67</v>
      </c>
      <c r="H10" s="31">
        <v>226</v>
      </c>
      <c r="I10" s="32">
        <f t="shared" si="1"/>
        <v>0</v>
      </c>
      <c r="K10" s="33">
        <f t="shared" si="2"/>
        <v>0</v>
      </c>
      <c r="L10" s="59">
        <v>39</v>
      </c>
    </row>
    <row r="11" spans="1:12" s="33" customFormat="1" ht="36" customHeight="1">
      <c r="A11" s="70" t="s">
        <v>10</v>
      </c>
      <c r="B11" s="79">
        <v>739</v>
      </c>
      <c r="C11" s="30">
        <v>448</v>
      </c>
      <c r="D11" s="30">
        <v>12</v>
      </c>
      <c r="E11" s="30">
        <f t="shared" si="0"/>
        <v>436</v>
      </c>
      <c r="F11" s="31">
        <v>179</v>
      </c>
      <c r="G11" s="31">
        <v>54</v>
      </c>
      <c r="H11" s="31">
        <v>203</v>
      </c>
      <c r="I11" s="32">
        <f t="shared" si="1"/>
        <v>0</v>
      </c>
      <c r="K11" s="33">
        <f t="shared" si="2"/>
        <v>0</v>
      </c>
      <c r="L11" s="59">
        <v>36</v>
      </c>
    </row>
    <row r="12" spans="1:12" s="33" customFormat="1" ht="36" customHeight="1">
      <c r="A12" s="70" t="s">
        <v>11</v>
      </c>
      <c r="B12" s="79">
        <v>655</v>
      </c>
      <c r="C12" s="30">
        <v>431</v>
      </c>
      <c r="D12" s="30">
        <v>16</v>
      </c>
      <c r="E12" s="30">
        <f t="shared" si="0"/>
        <v>415</v>
      </c>
      <c r="F12" s="31">
        <v>184</v>
      </c>
      <c r="G12" s="31">
        <v>63</v>
      </c>
      <c r="H12" s="31">
        <v>168</v>
      </c>
      <c r="I12" s="32">
        <f t="shared" si="1"/>
        <v>0</v>
      </c>
      <c r="K12" s="33">
        <f t="shared" si="2"/>
        <v>0</v>
      </c>
      <c r="L12" s="59">
        <v>16</v>
      </c>
    </row>
    <row r="13" spans="1:12" s="33" customFormat="1" ht="36" customHeight="1">
      <c r="A13" s="70" t="s">
        <v>12</v>
      </c>
      <c r="B13" s="79">
        <v>791</v>
      </c>
      <c r="C13" s="30">
        <v>537</v>
      </c>
      <c r="D13" s="30">
        <v>40</v>
      </c>
      <c r="E13" s="30">
        <f t="shared" si="0"/>
        <v>497</v>
      </c>
      <c r="F13" s="31">
        <v>219</v>
      </c>
      <c r="G13" s="31">
        <v>96</v>
      </c>
      <c r="H13" s="31">
        <v>182</v>
      </c>
      <c r="I13" s="32">
        <f t="shared" si="1"/>
        <v>0</v>
      </c>
      <c r="K13" s="33">
        <f t="shared" si="2"/>
        <v>0</v>
      </c>
      <c r="L13" s="59">
        <v>51</v>
      </c>
    </row>
    <row r="14" spans="1:12" s="74" customFormat="1" ht="48" customHeight="1">
      <c r="A14" s="72" t="s">
        <v>13</v>
      </c>
      <c r="B14" s="34">
        <f aca="true" t="shared" si="3" ref="B14:H14">SUM(B6:B13)</f>
        <v>6422</v>
      </c>
      <c r="C14" s="34">
        <f t="shared" si="3"/>
        <v>4104</v>
      </c>
      <c r="D14" s="34">
        <f t="shared" si="3"/>
        <v>182</v>
      </c>
      <c r="E14" s="34">
        <f t="shared" si="3"/>
        <v>3922</v>
      </c>
      <c r="F14" s="35">
        <f t="shared" si="3"/>
        <v>1719</v>
      </c>
      <c r="G14" s="35">
        <f t="shared" si="3"/>
        <v>625</v>
      </c>
      <c r="H14" s="35">
        <f t="shared" si="3"/>
        <v>1578</v>
      </c>
      <c r="I14" s="73">
        <f t="shared" si="1"/>
        <v>0</v>
      </c>
      <c r="K14" s="33">
        <f t="shared" si="2"/>
        <v>0</v>
      </c>
      <c r="L14" s="103"/>
    </row>
    <row r="15" spans="1:12" s="33" customFormat="1" ht="36" customHeight="1">
      <c r="A15" s="70" t="s">
        <v>14</v>
      </c>
      <c r="B15" s="79">
        <v>1256</v>
      </c>
      <c r="C15" s="36">
        <v>835</v>
      </c>
      <c r="D15" s="36">
        <v>36</v>
      </c>
      <c r="E15" s="36">
        <f aca="true" t="shared" si="4" ref="E15:E24">C15-D15</f>
        <v>799</v>
      </c>
      <c r="F15" s="37">
        <v>406</v>
      </c>
      <c r="G15" s="37">
        <v>106</v>
      </c>
      <c r="H15" s="37">
        <v>287</v>
      </c>
      <c r="I15" s="32">
        <f t="shared" si="1"/>
        <v>0</v>
      </c>
      <c r="K15" s="33">
        <f t="shared" si="2"/>
        <v>0</v>
      </c>
      <c r="L15" s="59">
        <v>29</v>
      </c>
    </row>
    <row r="16" spans="1:12" s="33" customFormat="1" ht="36" customHeight="1">
      <c r="A16" s="70" t="s">
        <v>15</v>
      </c>
      <c r="B16" s="79">
        <v>971</v>
      </c>
      <c r="C16" s="36">
        <v>602</v>
      </c>
      <c r="D16" s="36">
        <v>26</v>
      </c>
      <c r="E16" s="36">
        <f t="shared" si="4"/>
        <v>576</v>
      </c>
      <c r="F16" s="37">
        <v>320</v>
      </c>
      <c r="G16" s="37">
        <v>92</v>
      </c>
      <c r="H16" s="37">
        <v>164</v>
      </c>
      <c r="I16" s="32">
        <f t="shared" si="1"/>
        <v>0</v>
      </c>
      <c r="K16" s="33">
        <f t="shared" si="2"/>
        <v>0</v>
      </c>
      <c r="L16" s="59">
        <v>24</v>
      </c>
    </row>
    <row r="17" spans="1:12" s="33" customFormat="1" ht="36" customHeight="1">
      <c r="A17" s="70" t="s">
        <v>16</v>
      </c>
      <c r="B17" s="79">
        <v>896</v>
      </c>
      <c r="C17" s="36">
        <v>494</v>
      </c>
      <c r="D17" s="36">
        <v>21</v>
      </c>
      <c r="E17" s="36">
        <f t="shared" si="4"/>
        <v>473</v>
      </c>
      <c r="F17" s="37">
        <v>252</v>
      </c>
      <c r="G17" s="37">
        <v>84</v>
      </c>
      <c r="H17" s="37">
        <v>137</v>
      </c>
      <c r="I17" s="32">
        <f t="shared" si="1"/>
        <v>0</v>
      </c>
      <c r="K17" s="33">
        <f t="shared" si="2"/>
        <v>0</v>
      </c>
      <c r="L17" s="59">
        <v>15</v>
      </c>
    </row>
    <row r="18" spans="1:12" s="33" customFormat="1" ht="36" customHeight="1">
      <c r="A18" s="70" t="s">
        <v>17</v>
      </c>
      <c r="B18" s="79">
        <v>966</v>
      </c>
      <c r="C18" s="36">
        <v>638</v>
      </c>
      <c r="D18" s="36">
        <v>24</v>
      </c>
      <c r="E18" s="36">
        <f t="shared" si="4"/>
        <v>614</v>
      </c>
      <c r="F18" s="37">
        <v>283</v>
      </c>
      <c r="G18" s="37">
        <v>138</v>
      </c>
      <c r="H18" s="37">
        <v>193</v>
      </c>
      <c r="I18" s="32">
        <f t="shared" si="1"/>
        <v>0</v>
      </c>
      <c r="K18" s="33">
        <f t="shared" si="2"/>
        <v>0</v>
      </c>
      <c r="L18" s="59">
        <v>31</v>
      </c>
    </row>
    <row r="19" spans="1:12" s="33" customFormat="1" ht="36" customHeight="1">
      <c r="A19" s="70" t="s">
        <v>18</v>
      </c>
      <c r="B19" s="79">
        <v>876</v>
      </c>
      <c r="C19" s="36">
        <v>583</v>
      </c>
      <c r="D19" s="36">
        <v>21</v>
      </c>
      <c r="E19" s="36">
        <f t="shared" si="4"/>
        <v>562</v>
      </c>
      <c r="F19" s="37">
        <v>260</v>
      </c>
      <c r="G19" s="37">
        <v>86</v>
      </c>
      <c r="H19" s="37">
        <v>216</v>
      </c>
      <c r="I19" s="32">
        <f t="shared" si="1"/>
        <v>0</v>
      </c>
      <c r="K19" s="33">
        <f t="shared" si="2"/>
        <v>0</v>
      </c>
      <c r="L19" s="59">
        <v>44</v>
      </c>
    </row>
    <row r="20" spans="1:12" s="33" customFormat="1" ht="36" customHeight="1">
      <c r="A20" s="71" t="s">
        <v>19</v>
      </c>
      <c r="B20" s="79">
        <v>1062</v>
      </c>
      <c r="C20" s="36">
        <v>731</v>
      </c>
      <c r="D20" s="36">
        <v>34</v>
      </c>
      <c r="E20" s="36">
        <f t="shared" si="4"/>
        <v>697</v>
      </c>
      <c r="F20" s="37">
        <v>347</v>
      </c>
      <c r="G20" s="37">
        <v>136</v>
      </c>
      <c r="H20" s="37">
        <v>214</v>
      </c>
      <c r="I20" s="32">
        <f t="shared" si="1"/>
        <v>0</v>
      </c>
      <c r="K20" s="33">
        <f t="shared" si="2"/>
        <v>0</v>
      </c>
      <c r="L20" s="59">
        <v>33</v>
      </c>
    </row>
    <row r="21" spans="1:12" s="33" customFormat="1" ht="36" customHeight="1">
      <c r="A21" s="71" t="s">
        <v>20</v>
      </c>
      <c r="B21" s="79">
        <v>662</v>
      </c>
      <c r="C21" s="36">
        <v>395</v>
      </c>
      <c r="D21" s="36">
        <v>17</v>
      </c>
      <c r="E21" s="36">
        <f t="shared" si="4"/>
        <v>378</v>
      </c>
      <c r="F21" s="37">
        <v>219</v>
      </c>
      <c r="G21" s="37">
        <v>55</v>
      </c>
      <c r="H21" s="37">
        <v>104</v>
      </c>
      <c r="I21" s="32">
        <f t="shared" si="1"/>
        <v>0</v>
      </c>
      <c r="K21" s="33">
        <f t="shared" si="2"/>
        <v>0</v>
      </c>
      <c r="L21" s="59">
        <v>18</v>
      </c>
    </row>
    <row r="22" spans="1:11" ht="48" customHeight="1">
      <c r="A22" s="39" t="s">
        <v>21</v>
      </c>
      <c r="B22" s="41">
        <f aca="true" t="shared" si="5" ref="B22:H22">SUM(B15:B21)</f>
        <v>6689</v>
      </c>
      <c r="C22" s="41">
        <f t="shared" si="5"/>
        <v>4278</v>
      </c>
      <c r="D22" s="41">
        <f t="shared" si="5"/>
        <v>179</v>
      </c>
      <c r="E22" s="42">
        <f t="shared" si="5"/>
        <v>4099</v>
      </c>
      <c r="F22" s="43">
        <f t="shared" si="5"/>
        <v>2087</v>
      </c>
      <c r="G22" s="43">
        <f t="shared" si="5"/>
        <v>697</v>
      </c>
      <c r="H22" s="43">
        <f t="shared" si="5"/>
        <v>1315</v>
      </c>
      <c r="I22" s="32">
        <f t="shared" si="1"/>
        <v>0</v>
      </c>
      <c r="K22" s="33">
        <f t="shared" si="2"/>
        <v>0</v>
      </c>
    </row>
    <row r="23" spans="1:12" s="44" customFormat="1" ht="36" customHeight="1">
      <c r="A23" s="38" t="s">
        <v>45</v>
      </c>
      <c r="B23" s="80">
        <v>590</v>
      </c>
      <c r="C23" s="36">
        <v>404</v>
      </c>
      <c r="D23" s="36">
        <v>23</v>
      </c>
      <c r="E23" s="36">
        <f t="shared" si="4"/>
        <v>381</v>
      </c>
      <c r="F23" s="37">
        <v>200</v>
      </c>
      <c r="G23" s="37">
        <v>69</v>
      </c>
      <c r="H23" s="37">
        <v>112</v>
      </c>
      <c r="I23" s="32">
        <f t="shared" si="1"/>
        <v>0</v>
      </c>
      <c r="K23" s="33">
        <f t="shared" si="2"/>
        <v>0</v>
      </c>
      <c r="L23" s="104">
        <v>9</v>
      </c>
    </row>
    <row r="24" spans="1:12" s="44" customFormat="1" ht="36" customHeight="1">
      <c r="A24" s="38" t="s">
        <v>46</v>
      </c>
      <c r="B24" s="80">
        <v>1120</v>
      </c>
      <c r="C24" s="36">
        <v>766</v>
      </c>
      <c r="D24" s="36">
        <v>28</v>
      </c>
      <c r="E24" s="36">
        <f t="shared" si="4"/>
        <v>738</v>
      </c>
      <c r="F24" s="129">
        <v>427</v>
      </c>
      <c r="G24" s="129">
        <v>96</v>
      </c>
      <c r="H24" s="129">
        <v>215</v>
      </c>
      <c r="I24" s="32">
        <f t="shared" si="1"/>
        <v>0</v>
      </c>
      <c r="K24" s="33">
        <f t="shared" si="2"/>
        <v>0</v>
      </c>
      <c r="L24" s="104">
        <v>30</v>
      </c>
    </row>
    <row r="25" spans="1:11" ht="48" customHeight="1">
      <c r="A25" s="39" t="s">
        <v>44</v>
      </c>
      <c r="B25" s="82">
        <f aca="true" t="shared" si="6" ref="B25:H25">SUM(B23:B24)</f>
        <v>1710</v>
      </c>
      <c r="C25" s="40">
        <f t="shared" si="6"/>
        <v>1170</v>
      </c>
      <c r="D25" s="40">
        <f t="shared" si="6"/>
        <v>51</v>
      </c>
      <c r="E25" s="40">
        <f t="shared" si="6"/>
        <v>1119</v>
      </c>
      <c r="F25" s="43">
        <f t="shared" si="6"/>
        <v>627</v>
      </c>
      <c r="G25" s="43">
        <f t="shared" si="6"/>
        <v>165</v>
      </c>
      <c r="H25" s="43">
        <f t="shared" si="6"/>
        <v>327</v>
      </c>
      <c r="I25" s="32">
        <f t="shared" si="1"/>
        <v>0</v>
      </c>
      <c r="K25" s="33">
        <f t="shared" si="2"/>
        <v>0</v>
      </c>
    </row>
    <row r="26" spans="1:12" s="69" customFormat="1" ht="60" customHeight="1">
      <c r="A26" s="75" t="s">
        <v>22</v>
      </c>
      <c r="B26" s="81">
        <f aca="true" t="shared" si="7" ref="B26:H26">B14+B22+B25</f>
        <v>14821</v>
      </c>
      <c r="C26" s="45">
        <f t="shared" si="7"/>
        <v>9552</v>
      </c>
      <c r="D26" s="45">
        <f t="shared" si="7"/>
        <v>412</v>
      </c>
      <c r="E26" s="45">
        <f t="shared" si="7"/>
        <v>9140</v>
      </c>
      <c r="F26" s="45">
        <f t="shared" si="7"/>
        <v>4433</v>
      </c>
      <c r="G26" s="45">
        <f t="shared" si="7"/>
        <v>1487</v>
      </c>
      <c r="H26" s="45">
        <f t="shared" si="7"/>
        <v>3220</v>
      </c>
      <c r="I26" s="32">
        <f t="shared" si="1"/>
        <v>0</v>
      </c>
      <c r="K26" s="33">
        <f t="shared" si="2"/>
        <v>0</v>
      </c>
      <c r="L26" s="101">
        <f>SUM(L5:L24)</f>
        <v>498</v>
      </c>
    </row>
    <row r="27" spans="1:9" ht="25.5" customHeight="1">
      <c r="A27" s="46"/>
      <c r="B27" s="47"/>
      <c r="C27" s="47"/>
      <c r="D27" s="48"/>
      <c r="E27" s="64" t="s">
        <v>246</v>
      </c>
      <c r="F27" s="49">
        <f>F26/$E$26</f>
        <v>0.4850109409190372</v>
      </c>
      <c r="G27" s="49">
        <f>G26/$E$26</f>
        <v>0.162691466083151</v>
      </c>
      <c r="H27" s="49">
        <f>H26/$E$26</f>
        <v>0.3522975929978118</v>
      </c>
      <c r="I27" s="93">
        <f>SUM(F27:H27)</f>
        <v>1</v>
      </c>
    </row>
    <row r="28" spans="1:4" ht="27" customHeight="1">
      <c r="A28" s="76"/>
      <c r="B28" s="76" t="s">
        <v>23</v>
      </c>
      <c r="C28" s="77">
        <f>(C26*100/B26)</f>
        <v>64.44909250387963</v>
      </c>
      <c r="D28" s="52"/>
    </row>
    <row r="29" spans="1:9" ht="23.25" customHeight="1">
      <c r="A29" s="53" t="s">
        <v>24</v>
      </c>
      <c r="B29" s="54"/>
      <c r="C29" s="55"/>
      <c r="D29" s="56"/>
      <c r="E29" s="57"/>
      <c r="F29" s="58"/>
      <c r="G29" s="58"/>
      <c r="H29" s="58"/>
      <c r="I29" s="60"/>
    </row>
    <row r="30" spans="1:8" ht="12" customHeight="1">
      <c r="A30" s="50"/>
      <c r="B30" s="50"/>
      <c r="C30" s="51"/>
      <c r="D30" s="56"/>
      <c r="E30" s="57"/>
      <c r="F30" s="58"/>
      <c r="G30" s="58"/>
      <c r="H30" s="58"/>
    </row>
    <row r="31" spans="1:8" ht="21" customHeight="1">
      <c r="A31" s="117" t="s">
        <v>253</v>
      </c>
      <c r="B31" s="76"/>
      <c r="C31" s="118">
        <f>INT(E26*5%)</f>
        <v>457</v>
      </c>
      <c r="D31" s="119"/>
      <c r="E31" s="57"/>
      <c r="F31" s="58"/>
      <c r="G31" s="58"/>
      <c r="H31" s="58"/>
    </row>
    <row r="32" spans="4:8" ht="21" customHeight="1">
      <c r="D32" s="56"/>
      <c r="E32" s="57"/>
      <c r="F32" s="58"/>
      <c r="G32" s="58"/>
      <c r="H32" s="58"/>
    </row>
    <row r="33" spans="4:8" ht="21" customHeight="1">
      <c r="D33" s="56"/>
      <c r="E33" s="57"/>
      <c r="F33" s="58"/>
      <c r="G33" s="58"/>
      <c r="H33" s="58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spans="1:12" s="33" customFormat="1" ht="21" customHeight="1">
      <c r="A41" s="26"/>
      <c r="B41" s="26"/>
      <c r="C41" s="26"/>
      <c r="D41" s="26"/>
      <c r="E41" s="26"/>
      <c r="F41" s="26"/>
      <c r="G41" s="26"/>
      <c r="H41" s="26"/>
      <c r="L41" s="59"/>
    </row>
    <row r="43" ht="21" customHeight="1"/>
    <row r="44" ht="21" customHeight="1"/>
    <row r="46" ht="21" customHeight="1"/>
    <row r="47" ht="21" customHeight="1"/>
    <row r="49" ht="24" customHeight="1"/>
    <row r="50" ht="22.5" customHeight="1"/>
    <row r="51" ht="22.5" customHeight="1"/>
  </sheetData>
  <mergeCells count="3">
    <mergeCell ref="A2:H2"/>
    <mergeCell ref="A1:H1"/>
    <mergeCell ref="I4:K4"/>
  </mergeCells>
  <printOptions horizontalCentered="1"/>
  <pageMargins left="0.2362204724409449" right="0.2362204724409449" top="0.4" bottom="0" header="0.17" footer="0.1968503937007874"/>
  <pageSetup fitToHeight="1" fitToWidth="1" horizontalDpi="600" verticalDpi="600" orientation="landscape" paperSize="8" scale="77" r:id="rId1"/>
  <headerFooter alignWithMargins="0">
    <oddHeader>&amp;L&amp;"Trebuchet MS,Gras"&amp;12MAIRIEde RODEZ
Service Population&amp;C
&amp;R&amp;"Trebuchet MS,Normal"&amp;11&amp;D
&amp;T</oddHeader>
  </headerFooter>
  <rowBreaks count="1" manualBreakCount="1">
    <brk id="4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110" zoomScaleNormal="110" workbookViewId="0" topLeftCell="A1">
      <pane ySplit="3" topLeftCell="BM7" activePane="bottomLeft" state="frozen"/>
      <selection pane="topLeft" activeCell="A1" sqref="A1"/>
      <selection pane="bottomLeft" activeCell="C7" sqref="C7"/>
    </sheetView>
  </sheetViews>
  <sheetFormatPr defaultColWidth="11.421875" defaultRowHeight="12.75"/>
  <cols>
    <col min="1" max="1" width="35.7109375" style="1" customWidth="1"/>
    <col min="2" max="2" width="10.8515625" style="1" customWidth="1"/>
    <col min="3" max="5" width="32.57421875" style="1" customWidth="1"/>
    <col min="6" max="6" width="10.421875" style="1" customWidth="1"/>
    <col min="7" max="16384" width="11.7109375" style="1" customWidth="1"/>
  </cols>
  <sheetData>
    <row r="1" spans="3:5" ht="17.25" customHeight="1">
      <c r="C1" s="2" t="s">
        <v>27</v>
      </c>
      <c r="D1" s="2" t="s">
        <v>28</v>
      </c>
      <c r="E1" s="2" t="s">
        <v>59</v>
      </c>
    </row>
    <row r="2" spans="3:5" s="122" customFormat="1" ht="54" customHeight="1">
      <c r="C2" s="123" t="s">
        <v>70</v>
      </c>
      <c r="D2" s="123" t="s">
        <v>62</v>
      </c>
      <c r="E2" s="123" t="s">
        <v>69</v>
      </c>
    </row>
    <row r="3" spans="1:5" s="127" customFormat="1" ht="31.5" customHeight="1" thickBot="1">
      <c r="A3" s="124"/>
      <c r="B3" s="125"/>
      <c r="C3" s="126" t="s">
        <v>47</v>
      </c>
      <c r="D3" s="126" t="s">
        <v>63</v>
      </c>
      <c r="E3" s="126" t="s">
        <v>67</v>
      </c>
    </row>
    <row r="4" spans="3:6" s="61" customFormat="1" ht="18">
      <c r="C4" s="83"/>
      <c r="D4" s="83"/>
      <c r="E4" s="83"/>
      <c r="F4" s="62"/>
    </row>
    <row r="5" spans="1:6" ht="15">
      <c r="A5" s="3" t="s">
        <v>29</v>
      </c>
      <c r="B5" s="4"/>
      <c r="C5" s="5"/>
      <c r="D5" s="5"/>
      <c r="E5" s="5"/>
      <c r="F5" s="114">
        <v>2</v>
      </c>
    </row>
    <row r="6" spans="1:6" ht="15">
      <c r="A6" s="6" t="s">
        <v>30</v>
      </c>
      <c r="B6" s="7"/>
      <c r="C6" s="8"/>
      <c r="D6" s="8"/>
      <c r="E6" s="8"/>
      <c r="F6" s="9">
        <v>35</v>
      </c>
    </row>
    <row r="7" spans="1:6" ht="15">
      <c r="A7" s="10" t="s">
        <v>31</v>
      </c>
      <c r="B7" s="7"/>
      <c r="C7" s="24">
        <f>'2T 30 mars 2014'!F26</f>
        <v>4433</v>
      </c>
      <c r="D7" s="24">
        <f>'2T 30 mars 2014'!G26</f>
        <v>1487</v>
      </c>
      <c r="E7" s="24">
        <f>'2T 30 mars 2014'!H26</f>
        <v>3220</v>
      </c>
      <c r="F7" s="85">
        <f>SUM(C7:E7)</f>
        <v>9140</v>
      </c>
    </row>
    <row r="8" spans="1:6" ht="15">
      <c r="A8" s="4" t="s">
        <v>32</v>
      </c>
      <c r="B8" s="4"/>
      <c r="C8" s="12">
        <f>C7/$F$7</f>
        <v>0.4850109409190372</v>
      </c>
      <c r="D8" s="12">
        <f>D7/$F$7</f>
        <v>0.162691466083151</v>
      </c>
      <c r="E8" s="12">
        <f>E7/$F$7</f>
        <v>0.3522975929978118</v>
      </c>
      <c r="F8" s="12">
        <f>SUM(C8:E8)</f>
        <v>1</v>
      </c>
    </row>
    <row r="9" spans="1:6" ht="15">
      <c r="A9" s="4" t="s">
        <v>33</v>
      </c>
      <c r="B9" s="13"/>
      <c r="C9" s="11">
        <f>IF(C8=MAX($C$8:$E$8),INT($F$6/2)+1,0)</f>
        <v>18</v>
      </c>
      <c r="D9" s="11">
        <f>IF(D8=MAX($C$8:$E$8),INT($F$6/2)+1,0)</f>
        <v>0</v>
      </c>
      <c r="E9" s="11">
        <f>IF(E8=MAX($C$8:$E$8),INT($F$6/2)+1,0)</f>
        <v>0</v>
      </c>
      <c r="F9" s="11">
        <f>SUM(C9:E9)</f>
        <v>18</v>
      </c>
    </row>
    <row r="10" spans="1:6" ht="15">
      <c r="A10" s="4" t="s">
        <v>34</v>
      </c>
      <c r="B10" s="13">
        <f>INT($F$7/(F6-(INT($F$6/2)+1)))</f>
        <v>537</v>
      </c>
      <c r="C10" s="11">
        <f>IF(C8&gt;0.05,C7,0)</f>
        <v>4433</v>
      </c>
      <c r="D10" s="11">
        <f>IF(D8&gt;0.05,D7,0)</f>
        <v>1487</v>
      </c>
      <c r="E10" s="11">
        <f>IF(E8&gt;0.05,E7,0)</f>
        <v>3220</v>
      </c>
      <c r="F10" s="11">
        <f>SUM(C10:D10)</f>
        <v>5920</v>
      </c>
    </row>
    <row r="11" spans="1:6" ht="15">
      <c r="A11" s="4" t="s">
        <v>35</v>
      </c>
      <c r="B11" s="4"/>
      <c r="C11" s="14">
        <f>IF(C8&gt;0.05,INT(C7/$B$10),0)</f>
        <v>8</v>
      </c>
      <c r="D11" s="14">
        <f>IF(D8&gt;0.05,INT(D7/$B$10),0)</f>
        <v>2</v>
      </c>
      <c r="E11" s="14">
        <f>IF(E8&gt;0.05,INT(E7/$B$10),0)</f>
        <v>5</v>
      </c>
      <c r="F11" s="15">
        <f>SUM(C11:E11)</f>
        <v>15</v>
      </c>
    </row>
    <row r="12" spans="1:6" s="95" customFormat="1" ht="18">
      <c r="A12" s="96" t="s">
        <v>55</v>
      </c>
      <c r="C12" s="94">
        <f>SUM(C9+C11)</f>
        <v>26</v>
      </c>
      <c r="D12" s="94">
        <f>SUM(D9+D11)</f>
        <v>2</v>
      </c>
      <c r="E12" s="94">
        <f>SUM(E9+E11)</f>
        <v>5</v>
      </c>
      <c r="F12" s="94">
        <f>SUM(C12:E12)</f>
        <v>33</v>
      </c>
    </row>
    <row r="13" spans="1:6" ht="15">
      <c r="A13" s="16" t="s">
        <v>36</v>
      </c>
      <c r="B13" s="16"/>
      <c r="C13" s="17"/>
      <c r="D13" s="17"/>
      <c r="E13" s="17"/>
      <c r="F13" s="18">
        <f>F6-SUM(F9,F11)</f>
        <v>2</v>
      </c>
    </row>
    <row r="14" spans="1:6" ht="15">
      <c r="A14" s="4" t="s">
        <v>37</v>
      </c>
      <c r="B14" s="4"/>
      <c r="C14" s="19">
        <f>IF(C11&gt;0,C10/(C11+1),0)</f>
        <v>492.55555555555554</v>
      </c>
      <c r="D14" s="19">
        <f>IF(D11&gt;0,D10/(D11+1),0)</f>
        <v>495.6666666666667</v>
      </c>
      <c r="E14" s="19">
        <f>IF(E11&gt;0,E10/(E11+1),0)</f>
        <v>536.6666666666666</v>
      </c>
      <c r="F14" s="15"/>
    </row>
    <row r="15" spans="1:6" ht="15">
      <c r="A15" s="4" t="s">
        <v>38</v>
      </c>
      <c r="B15" s="4"/>
      <c r="C15" s="11">
        <f>IF(C14=MAX($C$14:$E$14),$F$15,0)</f>
        <v>0</v>
      </c>
      <c r="D15" s="11">
        <f>IF(D14=MAX($C$14:$E$14),$F$15,0)</f>
        <v>0</v>
      </c>
      <c r="E15" s="11">
        <f>IF(E14=MAX($C$14:$E$14),$F$15,0)</f>
        <v>1</v>
      </c>
      <c r="F15" s="11">
        <f>IF(F13&gt;0,1,0)</f>
        <v>1</v>
      </c>
    </row>
    <row r="16" spans="1:6" s="97" customFormat="1" ht="18">
      <c r="A16" s="97" t="s">
        <v>56</v>
      </c>
      <c r="C16" s="135">
        <f>F6-(F12+F15)</f>
        <v>1</v>
      </c>
      <c r="D16" s="136"/>
      <c r="E16" s="137"/>
      <c r="F16" s="98"/>
    </row>
    <row r="17" spans="1:6" ht="15">
      <c r="A17" s="4" t="s">
        <v>39</v>
      </c>
      <c r="B17" s="4"/>
      <c r="C17" s="19">
        <f>IF(C8&gt;0.05,C7/(SUM(C11,1,C15)),0)</f>
        <v>492.55555555555554</v>
      </c>
      <c r="D17" s="19">
        <f>IF(D8&gt;0.05,D7/(SUM(D11,1,D15)),0)</f>
        <v>495.6666666666667</v>
      </c>
      <c r="E17" s="19">
        <f>IF(E8&gt;0.05,E7/(SUM(E11,1,E15)),0)</f>
        <v>460</v>
      </c>
      <c r="F17" s="11">
        <f>F13-F15</f>
        <v>1</v>
      </c>
    </row>
    <row r="18" spans="1:6" ht="15">
      <c r="A18" s="4" t="s">
        <v>40</v>
      </c>
      <c r="B18" s="4"/>
      <c r="C18" s="11">
        <f>IF(C17=MAX($C$17:$E$17),$F$17,0)</f>
        <v>0</v>
      </c>
      <c r="D18" s="11">
        <f>IF(D17=MAX($C$17:$E$17),$F$17,0)</f>
        <v>1</v>
      </c>
      <c r="E18" s="11">
        <f>IF(E17=MAX($C$17:$E$17),$F$17,0)</f>
        <v>0</v>
      </c>
      <c r="F18" s="11">
        <f>IF(F13&gt;1,1,0)</f>
        <v>1</v>
      </c>
    </row>
    <row r="19" spans="1:6" ht="23.25" customHeight="1">
      <c r="A19" s="20" t="s">
        <v>41</v>
      </c>
      <c r="B19" s="21"/>
      <c r="C19" s="22">
        <f>SUM(C18,C15,C11,C9)</f>
        <v>26</v>
      </c>
      <c r="D19" s="22">
        <f>SUM(D18,D15,D11,D9)</f>
        <v>3</v>
      </c>
      <c r="E19" s="22">
        <f>SUM(E18,E15,E11,E9)</f>
        <v>6</v>
      </c>
      <c r="F19" s="23">
        <f>SUM(C19:E19)</f>
        <v>35</v>
      </c>
    </row>
    <row r="21" spans="1:3" ht="15">
      <c r="A21" s="115" t="s">
        <v>247</v>
      </c>
      <c r="B21" s="138" t="s">
        <v>249</v>
      </c>
      <c r="C21" s="138"/>
    </row>
    <row r="22" spans="2:3" ht="15">
      <c r="B22" s="134" t="s">
        <v>248</v>
      </c>
      <c r="C22" s="134"/>
    </row>
    <row r="24" spans="1:3" ht="15">
      <c r="A24" s="116" t="s">
        <v>250</v>
      </c>
      <c r="B24" s="138" t="s">
        <v>251</v>
      </c>
      <c r="C24" s="138"/>
    </row>
    <row r="25" spans="2:3" ht="15">
      <c r="B25" s="134" t="s">
        <v>252</v>
      </c>
      <c r="C25" s="134"/>
    </row>
  </sheetData>
  <mergeCells count="5">
    <mergeCell ref="B25:C25"/>
    <mergeCell ref="C16:E16"/>
    <mergeCell ref="B21:C21"/>
    <mergeCell ref="B22:C22"/>
    <mergeCell ref="B24:C24"/>
  </mergeCells>
  <printOptions/>
  <pageMargins left="0.7874015748031497" right="0.2" top="0.56" bottom="0.31496062992125984" header="0.15748031496062992" footer="0.2755905511811024"/>
  <pageSetup firstPageNumber="1" useFirstPageNumber="1" fitToHeight="1" fitToWidth="1" horizontalDpi="300" verticalDpi="300" orientation="landscape" paperSize="9" scale="90" r:id="rId1"/>
  <headerFooter alignWithMargins="0">
    <oddHeader>&amp;C&amp;"Times New Roman,Normal"&amp;12&amp;A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110" zoomScaleNormal="110" workbookViewId="0" topLeftCell="A1">
      <pane ySplit="3" topLeftCell="BM7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5.7109375" style="1" customWidth="1"/>
    <col min="2" max="2" width="10.8515625" style="1" customWidth="1"/>
    <col min="3" max="5" width="29.57421875" style="1" customWidth="1"/>
    <col min="6" max="6" width="10.421875" style="1" customWidth="1"/>
    <col min="7" max="16384" width="11.7109375" style="1" customWidth="1"/>
  </cols>
  <sheetData>
    <row r="1" spans="3:5" ht="17.25" customHeight="1">
      <c r="C1" s="2" t="s">
        <v>27</v>
      </c>
      <c r="D1" s="2" t="s">
        <v>28</v>
      </c>
      <c r="E1" s="2" t="s">
        <v>59</v>
      </c>
    </row>
    <row r="2" spans="3:5" s="61" customFormat="1" ht="36.75" customHeight="1">
      <c r="C2" s="110" t="s">
        <v>70</v>
      </c>
      <c r="D2" s="110" t="s">
        <v>62</v>
      </c>
      <c r="E2" s="110" t="s">
        <v>69</v>
      </c>
    </row>
    <row r="3" spans="1:5" s="26" customFormat="1" ht="29.25" customHeight="1" thickBot="1">
      <c r="A3" s="111"/>
      <c r="B3" s="112"/>
      <c r="C3" s="65" t="s">
        <v>47</v>
      </c>
      <c r="D3" s="65" t="s">
        <v>63</v>
      </c>
      <c r="E3" s="65" t="s">
        <v>67</v>
      </c>
    </row>
    <row r="4" spans="1:6" ht="15">
      <c r="A4" s="3" t="s">
        <v>29</v>
      </c>
      <c r="B4" s="4"/>
      <c r="C4" s="5"/>
      <c r="D4" s="5"/>
      <c r="E4" s="5"/>
      <c r="F4" s="114">
        <v>2</v>
      </c>
    </row>
    <row r="5" spans="1:6" ht="15">
      <c r="A5" s="6" t="s">
        <v>30</v>
      </c>
      <c r="B5" s="7"/>
      <c r="C5" s="8"/>
      <c r="D5" s="8"/>
      <c r="E5" s="8"/>
      <c r="F5" s="9">
        <v>21</v>
      </c>
    </row>
    <row r="6" spans="1:6" ht="15">
      <c r="A6" s="10" t="s">
        <v>31</v>
      </c>
      <c r="B6" s="7"/>
      <c r="C6" s="24">
        <f>'2T 30 mars 2014'!F26</f>
        <v>4433</v>
      </c>
      <c r="D6" s="24">
        <f>'2T 30 mars 2014'!G26</f>
        <v>1487</v>
      </c>
      <c r="E6" s="24">
        <f>'2T 30 mars 2014'!H26</f>
        <v>3220</v>
      </c>
      <c r="F6" s="85">
        <f>SUM(C6:E6)</f>
        <v>9140</v>
      </c>
    </row>
    <row r="7" spans="1:6" ht="15">
      <c r="A7" s="4" t="s">
        <v>32</v>
      </c>
      <c r="B7" s="4"/>
      <c r="C7" s="12">
        <f>C6/$F$6</f>
        <v>0.4850109409190372</v>
      </c>
      <c r="D7" s="12">
        <f>D6/$F$6</f>
        <v>0.162691466083151</v>
      </c>
      <c r="E7" s="12">
        <f>E6/$F$6</f>
        <v>0.3522975929978118</v>
      </c>
      <c r="F7" s="12">
        <f>SUM(C7:E7)</f>
        <v>1</v>
      </c>
    </row>
    <row r="8" spans="1:6" ht="15">
      <c r="A8" s="4" t="s">
        <v>33</v>
      </c>
      <c r="B8" s="13"/>
      <c r="C8" s="11">
        <f>IF(C7=MAX($C$7:$E$7),INT($F$5/2)+1,0)</f>
        <v>11</v>
      </c>
      <c r="D8" s="11">
        <f>IF(D7=MAX($C$7:$E$7),INT($F$5/2)+1,0)</f>
        <v>0</v>
      </c>
      <c r="E8" s="11">
        <f>IF(E7=MAX($C$7:$E$7),INT($F$5/2)+1,0)</f>
        <v>0</v>
      </c>
      <c r="F8" s="11">
        <f>SUM(C8:E8)</f>
        <v>11</v>
      </c>
    </row>
    <row r="9" spans="1:6" ht="15">
      <c r="A9" s="4" t="s">
        <v>34</v>
      </c>
      <c r="B9" s="13">
        <f>INT($F$6/(F5-(INT($F$5/2)+1)))</f>
        <v>914</v>
      </c>
      <c r="C9" s="11">
        <f>IF(C7&gt;0.05,C6,0)</f>
        <v>4433</v>
      </c>
      <c r="D9" s="11">
        <f>IF(D7&gt;0.05,D6,0)</f>
        <v>1487</v>
      </c>
      <c r="E9" s="11">
        <f>IF(E7&gt;0.05,E6,0)</f>
        <v>3220</v>
      </c>
      <c r="F9" s="11">
        <f>SUM(C9:D9)</f>
        <v>5920</v>
      </c>
    </row>
    <row r="10" spans="1:6" ht="15">
      <c r="A10" s="4" t="s">
        <v>35</v>
      </c>
      <c r="B10" s="4"/>
      <c r="C10" s="14">
        <f>IF(C7&gt;0.05,INT(C6/$B$9),0)</f>
        <v>4</v>
      </c>
      <c r="D10" s="14">
        <f>IF(D7&gt;0.05,INT(D6/$B$9),0)</f>
        <v>1</v>
      </c>
      <c r="E10" s="14">
        <f>IF(E7&gt;0.05,INT(E6/$B$9),0)</f>
        <v>3</v>
      </c>
      <c r="F10" s="15">
        <f>SUM(C10:E10)</f>
        <v>8</v>
      </c>
    </row>
    <row r="11" spans="1:6" s="95" customFormat="1" ht="18">
      <c r="A11" s="96" t="s">
        <v>55</v>
      </c>
      <c r="C11" s="94">
        <f>SUM(C8+C10)</f>
        <v>15</v>
      </c>
      <c r="D11" s="94">
        <f>SUM(D8+D10)</f>
        <v>1</v>
      </c>
      <c r="E11" s="94">
        <f>SUM(E8+E10)</f>
        <v>3</v>
      </c>
      <c r="F11" s="94">
        <f>SUM(C11:E11)</f>
        <v>19</v>
      </c>
    </row>
    <row r="12" spans="1:6" ht="15">
      <c r="A12" s="16" t="s">
        <v>36</v>
      </c>
      <c r="B12" s="16"/>
      <c r="C12" s="17"/>
      <c r="D12" s="17"/>
      <c r="E12" s="17"/>
      <c r="F12" s="18">
        <f>F5-SUM(F8,F10)</f>
        <v>2</v>
      </c>
    </row>
    <row r="13" spans="1:6" ht="15">
      <c r="A13" s="4" t="s">
        <v>37</v>
      </c>
      <c r="B13" s="4"/>
      <c r="C13" s="19">
        <f>IF(C10&gt;0,C9/(C10+1),0)</f>
        <v>886.6</v>
      </c>
      <c r="D13" s="19">
        <f>IF(D10&gt;0,D9/(D10+1),0)</f>
        <v>743.5</v>
      </c>
      <c r="E13" s="19">
        <f>IF(E10&gt;0,E9/(E10+1),0)</f>
        <v>805</v>
      </c>
      <c r="F13" s="15"/>
    </row>
    <row r="14" spans="1:6" ht="15">
      <c r="A14" s="4" t="s">
        <v>38</v>
      </c>
      <c r="B14" s="4"/>
      <c r="C14" s="11">
        <f>IF(C13=MAX($C$13:$E$13),$F$14,0)</f>
        <v>1</v>
      </c>
      <c r="D14" s="11">
        <f>IF(D13=MAX($C$13:$E$13),$F$14,0)</f>
        <v>0</v>
      </c>
      <c r="E14" s="11">
        <f>IF(E13=MAX($C$13:$E$13),$F$14,0)</f>
        <v>0</v>
      </c>
      <c r="F14" s="11">
        <f>IF(F12&gt;0,1,0)</f>
        <v>1</v>
      </c>
    </row>
    <row r="15" spans="1:6" s="97" customFormat="1" ht="18">
      <c r="A15" s="97" t="s">
        <v>56</v>
      </c>
      <c r="C15" s="135">
        <f>F5-(F11+F14)</f>
        <v>1</v>
      </c>
      <c r="D15" s="136"/>
      <c r="E15" s="137"/>
      <c r="F15" s="98"/>
    </row>
    <row r="16" spans="1:6" ht="15">
      <c r="A16" s="4" t="s">
        <v>39</v>
      </c>
      <c r="B16" s="4"/>
      <c r="C16" s="19">
        <f>IF(C7&gt;0.05,C6/(SUM(C10,1,C14)),0)</f>
        <v>738.8333333333334</v>
      </c>
      <c r="D16" s="19">
        <f>IF(D7&gt;0.05,D6/(SUM(D10,1,D14)),0)</f>
        <v>743.5</v>
      </c>
      <c r="E16" s="19">
        <f>IF(E7&gt;0.05,E6/(SUM(E10,1,E14)),0)</f>
        <v>805</v>
      </c>
      <c r="F16" s="11">
        <f>F12-F14</f>
        <v>1</v>
      </c>
    </row>
    <row r="17" spans="1:6" ht="15">
      <c r="A17" s="4" t="s">
        <v>40</v>
      </c>
      <c r="B17" s="4"/>
      <c r="C17" s="11">
        <f>IF(C16=MAX($C$16:$E$16),$F$16,0)</f>
        <v>0</v>
      </c>
      <c r="D17" s="11">
        <f>IF(D16=MAX($C$16:$E$16),$F$16,0)</f>
        <v>0</v>
      </c>
      <c r="E17" s="11">
        <f>IF(E16=MAX($C$16:$E$16),$F$16,0)</f>
        <v>1</v>
      </c>
      <c r="F17" s="11">
        <f>IF(F12&gt;1,1,0)</f>
        <v>1</v>
      </c>
    </row>
    <row r="18" spans="1:6" ht="23.25" customHeight="1">
      <c r="A18" s="20" t="s">
        <v>41</v>
      </c>
      <c r="B18" s="21"/>
      <c r="C18" s="22">
        <f>SUM(C17,C14,C10,C8)</f>
        <v>16</v>
      </c>
      <c r="D18" s="22">
        <f>SUM(D17,D14,D10,D8)</f>
        <v>1</v>
      </c>
      <c r="E18" s="22">
        <f>SUM(E17,E14,E10,E8)</f>
        <v>4</v>
      </c>
      <c r="F18" s="23">
        <f>SUM(C18:E18)</f>
        <v>21</v>
      </c>
    </row>
    <row r="22" spans="1:3" ht="15">
      <c r="A22" s="115" t="s">
        <v>247</v>
      </c>
      <c r="B22" s="138" t="s">
        <v>249</v>
      </c>
      <c r="C22" s="138"/>
    </row>
    <row r="23" spans="2:3" ht="15">
      <c r="B23" s="134" t="s">
        <v>248</v>
      </c>
      <c r="C23" s="134"/>
    </row>
    <row r="25" spans="1:3" ht="15">
      <c r="A25" s="116" t="s">
        <v>250</v>
      </c>
      <c r="B25" s="138" t="s">
        <v>251</v>
      </c>
      <c r="C25" s="138"/>
    </row>
    <row r="26" spans="2:3" ht="15">
      <c r="B26" s="134" t="s">
        <v>252</v>
      </c>
      <c r="C26" s="134"/>
    </row>
  </sheetData>
  <mergeCells count="5">
    <mergeCell ref="B26:C26"/>
    <mergeCell ref="C15:E15"/>
    <mergeCell ref="B22:C22"/>
    <mergeCell ref="B23:C23"/>
    <mergeCell ref="B25:C25"/>
  </mergeCells>
  <printOptions/>
  <pageMargins left="0.7875" right="0.7875" top="0.83" bottom="1.0527777777777778" header="0.4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0" zoomScaleNormal="8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0" sqref="B30"/>
    </sheetView>
  </sheetViews>
  <sheetFormatPr defaultColWidth="11.421875" defaultRowHeight="19.5" customHeight="1"/>
  <cols>
    <col min="1" max="1" width="4.421875" style="44" customWidth="1"/>
    <col min="2" max="3" width="42.140625" style="44" customWidth="1"/>
    <col min="4" max="5" width="42.140625" style="44" hidden="1" customWidth="1"/>
    <col min="6" max="6" width="42.140625" style="44" customWidth="1"/>
    <col min="7" max="16384" width="11.421875" style="44" customWidth="1"/>
  </cols>
  <sheetData>
    <row r="1" spans="2:6" ht="19.5" customHeight="1">
      <c r="B1" s="87" t="s">
        <v>27</v>
      </c>
      <c r="C1" s="87" t="s">
        <v>28</v>
      </c>
      <c r="D1" s="87" t="s">
        <v>42</v>
      </c>
      <c r="E1" s="87" t="s">
        <v>43</v>
      </c>
      <c r="F1" s="87" t="s">
        <v>59</v>
      </c>
    </row>
    <row r="2" spans="2:6" s="74" customFormat="1" ht="65.25" customHeight="1">
      <c r="B2" s="108" t="s">
        <v>70</v>
      </c>
      <c r="C2" s="108" t="s">
        <v>62</v>
      </c>
      <c r="D2" s="108" t="s">
        <v>64</v>
      </c>
      <c r="E2" s="108" t="s">
        <v>68</v>
      </c>
      <c r="F2" s="108" t="s">
        <v>69</v>
      </c>
    </row>
    <row r="3" spans="1:6" s="33" customFormat="1" ht="38.25" customHeight="1" thickBot="1">
      <c r="A3" s="113"/>
      <c r="B3" s="109" t="s">
        <v>47</v>
      </c>
      <c r="C3" s="109" t="s">
        <v>63</v>
      </c>
      <c r="D3" s="109" t="s">
        <v>65</v>
      </c>
      <c r="E3" s="109" t="s">
        <v>66</v>
      </c>
      <c r="F3" s="109" t="s">
        <v>67</v>
      </c>
    </row>
    <row r="4" spans="1:6" ht="25.5" customHeight="1">
      <c r="A4" s="86">
        <v>1</v>
      </c>
      <c r="B4" s="106" t="s">
        <v>25</v>
      </c>
      <c r="C4" s="106" t="s">
        <v>105</v>
      </c>
      <c r="D4" s="120" t="s">
        <v>140</v>
      </c>
      <c r="E4" s="120" t="s">
        <v>175</v>
      </c>
      <c r="F4" s="106" t="s">
        <v>210</v>
      </c>
    </row>
    <row r="5" spans="1:6" ht="25.5" customHeight="1">
      <c r="A5" s="86">
        <v>2</v>
      </c>
      <c r="B5" s="106" t="s">
        <v>26</v>
      </c>
      <c r="C5" s="106" t="s">
        <v>106</v>
      </c>
      <c r="D5" s="120" t="s">
        <v>141</v>
      </c>
      <c r="E5" s="120" t="s">
        <v>176</v>
      </c>
      <c r="F5" s="106" t="s">
        <v>211</v>
      </c>
    </row>
    <row r="6" spans="1:6" ht="25.5" customHeight="1">
      <c r="A6" s="86">
        <v>3</v>
      </c>
      <c r="B6" s="106" t="s">
        <v>72</v>
      </c>
      <c r="C6" s="106" t="s">
        <v>107</v>
      </c>
      <c r="D6" s="120" t="s">
        <v>142</v>
      </c>
      <c r="E6" s="120" t="s">
        <v>177</v>
      </c>
      <c r="F6" s="106" t="s">
        <v>212</v>
      </c>
    </row>
    <row r="7" spans="1:6" ht="25.5" customHeight="1">
      <c r="A7" s="86">
        <v>4</v>
      </c>
      <c r="B7" s="106" t="s">
        <v>73</v>
      </c>
      <c r="C7" s="106" t="s">
        <v>108</v>
      </c>
      <c r="D7" s="120" t="s">
        <v>143</v>
      </c>
      <c r="E7" s="120" t="s">
        <v>178</v>
      </c>
      <c r="F7" s="106" t="s">
        <v>213</v>
      </c>
    </row>
    <row r="8" spans="1:6" ht="25.5" customHeight="1">
      <c r="A8" s="86">
        <v>5</v>
      </c>
      <c r="B8" s="106" t="s">
        <v>74</v>
      </c>
      <c r="C8" s="106" t="s">
        <v>109</v>
      </c>
      <c r="D8" s="120" t="s">
        <v>144</v>
      </c>
      <c r="E8" s="120" t="s">
        <v>179</v>
      </c>
      <c r="F8" s="106" t="s">
        <v>214</v>
      </c>
    </row>
    <row r="9" spans="1:6" ht="25.5" customHeight="1">
      <c r="A9" s="86">
        <v>6</v>
      </c>
      <c r="B9" s="106" t="s">
        <v>75</v>
      </c>
      <c r="C9" s="106" t="s">
        <v>110</v>
      </c>
      <c r="D9" s="120" t="s">
        <v>145</v>
      </c>
      <c r="E9" s="120" t="s">
        <v>180</v>
      </c>
      <c r="F9" s="106" t="s">
        <v>215</v>
      </c>
    </row>
    <row r="10" spans="1:6" ht="25.5" customHeight="1">
      <c r="A10" s="86">
        <v>7</v>
      </c>
      <c r="B10" s="106" t="s">
        <v>76</v>
      </c>
      <c r="C10" s="106" t="s">
        <v>111</v>
      </c>
      <c r="D10" s="120" t="s">
        <v>146</v>
      </c>
      <c r="E10" s="120" t="s">
        <v>181</v>
      </c>
      <c r="F10" s="106" t="s">
        <v>216</v>
      </c>
    </row>
    <row r="11" spans="1:6" ht="25.5" customHeight="1">
      <c r="A11" s="86">
        <v>8</v>
      </c>
      <c r="B11" s="106" t="s">
        <v>77</v>
      </c>
      <c r="C11" s="106" t="s">
        <v>112</v>
      </c>
      <c r="D11" s="120" t="s">
        <v>147</v>
      </c>
      <c r="E11" s="120" t="s">
        <v>182</v>
      </c>
      <c r="F11" s="106" t="s">
        <v>217</v>
      </c>
    </row>
    <row r="12" spans="1:6" ht="25.5" customHeight="1">
      <c r="A12" s="86">
        <v>9</v>
      </c>
      <c r="B12" s="106" t="s">
        <v>78</v>
      </c>
      <c r="C12" s="106" t="s">
        <v>113</v>
      </c>
      <c r="D12" s="120" t="s">
        <v>148</v>
      </c>
      <c r="E12" s="120" t="s">
        <v>183</v>
      </c>
      <c r="F12" s="106" t="s">
        <v>218</v>
      </c>
    </row>
    <row r="13" spans="1:6" ht="25.5" customHeight="1">
      <c r="A13" s="86">
        <v>10</v>
      </c>
      <c r="B13" s="106" t="s">
        <v>79</v>
      </c>
      <c r="C13" s="106" t="s">
        <v>114</v>
      </c>
      <c r="D13" s="120" t="s">
        <v>149</v>
      </c>
      <c r="E13" s="120" t="s">
        <v>184</v>
      </c>
      <c r="F13" s="106" t="s">
        <v>219</v>
      </c>
    </row>
    <row r="14" spans="1:6" ht="25.5" customHeight="1">
      <c r="A14" s="86">
        <v>11</v>
      </c>
      <c r="B14" s="106" t="s">
        <v>80</v>
      </c>
      <c r="C14" s="106" t="s">
        <v>115</v>
      </c>
      <c r="D14" s="120" t="s">
        <v>150</v>
      </c>
      <c r="E14" s="120" t="s">
        <v>185</v>
      </c>
      <c r="F14" s="106" t="s">
        <v>220</v>
      </c>
    </row>
    <row r="15" spans="1:6" ht="25.5" customHeight="1">
      <c r="A15" s="86">
        <v>12</v>
      </c>
      <c r="B15" s="106" t="s">
        <v>81</v>
      </c>
      <c r="C15" s="106" t="s">
        <v>116</v>
      </c>
      <c r="D15" s="120" t="s">
        <v>151</v>
      </c>
      <c r="E15" s="120" t="s">
        <v>186</v>
      </c>
      <c r="F15" s="106" t="s">
        <v>221</v>
      </c>
    </row>
    <row r="16" spans="1:6" ht="25.5" customHeight="1">
      <c r="A16" s="86">
        <v>13</v>
      </c>
      <c r="B16" s="106" t="s">
        <v>82</v>
      </c>
      <c r="C16" s="106" t="s">
        <v>117</v>
      </c>
      <c r="D16" s="120" t="s">
        <v>152</v>
      </c>
      <c r="E16" s="120" t="s">
        <v>187</v>
      </c>
      <c r="F16" s="106" t="s">
        <v>222</v>
      </c>
    </row>
    <row r="17" spans="1:6" ht="25.5" customHeight="1">
      <c r="A17" s="86">
        <v>14</v>
      </c>
      <c r="B17" s="106" t="s">
        <v>83</v>
      </c>
      <c r="C17" s="106" t="s">
        <v>118</v>
      </c>
      <c r="D17" s="120" t="s">
        <v>153</v>
      </c>
      <c r="E17" s="120" t="s">
        <v>188</v>
      </c>
      <c r="F17" s="106" t="s">
        <v>223</v>
      </c>
    </row>
    <row r="18" spans="1:6" ht="25.5" customHeight="1">
      <c r="A18" s="86">
        <v>15</v>
      </c>
      <c r="B18" s="106" t="s">
        <v>84</v>
      </c>
      <c r="C18" s="106" t="s">
        <v>119</v>
      </c>
      <c r="D18" s="120" t="s">
        <v>154</v>
      </c>
      <c r="E18" s="120" t="s">
        <v>189</v>
      </c>
      <c r="F18" s="106" t="s">
        <v>224</v>
      </c>
    </row>
    <row r="19" spans="1:6" ht="25.5" customHeight="1">
      <c r="A19" s="86">
        <v>16</v>
      </c>
      <c r="B19" s="106" t="s">
        <v>85</v>
      </c>
      <c r="C19" s="106" t="s">
        <v>120</v>
      </c>
      <c r="D19" s="120" t="s">
        <v>155</v>
      </c>
      <c r="E19" s="120" t="s">
        <v>190</v>
      </c>
      <c r="F19" s="106" t="s">
        <v>225</v>
      </c>
    </row>
    <row r="20" spans="1:6" ht="25.5" customHeight="1">
      <c r="A20" s="86">
        <v>17</v>
      </c>
      <c r="B20" s="106" t="s">
        <v>86</v>
      </c>
      <c r="C20" s="106" t="s">
        <v>121</v>
      </c>
      <c r="D20" s="120" t="s">
        <v>156</v>
      </c>
      <c r="E20" s="120" t="s">
        <v>191</v>
      </c>
      <c r="F20" s="106" t="s">
        <v>226</v>
      </c>
    </row>
    <row r="21" spans="1:6" ht="25.5" customHeight="1">
      <c r="A21" s="86">
        <v>18</v>
      </c>
      <c r="B21" s="106" t="s">
        <v>87</v>
      </c>
      <c r="C21" s="106" t="s">
        <v>122</v>
      </c>
      <c r="D21" s="120" t="s">
        <v>157</v>
      </c>
      <c r="E21" s="120" t="s">
        <v>192</v>
      </c>
      <c r="F21" s="106" t="s">
        <v>227</v>
      </c>
    </row>
    <row r="22" spans="1:6" ht="25.5" customHeight="1">
      <c r="A22" s="86">
        <v>19</v>
      </c>
      <c r="B22" s="106" t="s">
        <v>88</v>
      </c>
      <c r="C22" s="106" t="s">
        <v>123</v>
      </c>
      <c r="D22" s="120" t="s">
        <v>158</v>
      </c>
      <c r="E22" s="120" t="s">
        <v>193</v>
      </c>
      <c r="F22" s="106" t="s">
        <v>228</v>
      </c>
    </row>
    <row r="23" spans="1:6" ht="25.5" customHeight="1">
      <c r="A23" s="86">
        <v>20</v>
      </c>
      <c r="B23" s="106" t="s">
        <v>89</v>
      </c>
      <c r="C23" s="106" t="s">
        <v>124</v>
      </c>
      <c r="D23" s="120" t="s">
        <v>159</v>
      </c>
      <c r="E23" s="120" t="s">
        <v>194</v>
      </c>
      <c r="F23" s="106" t="s">
        <v>229</v>
      </c>
    </row>
    <row r="24" spans="1:6" ht="25.5" customHeight="1">
      <c r="A24" s="86">
        <v>21</v>
      </c>
      <c r="B24" s="106" t="s">
        <v>90</v>
      </c>
      <c r="C24" s="106" t="s">
        <v>125</v>
      </c>
      <c r="D24" s="120" t="s">
        <v>160</v>
      </c>
      <c r="E24" s="120" t="s">
        <v>195</v>
      </c>
      <c r="F24" s="106" t="s">
        <v>230</v>
      </c>
    </row>
    <row r="25" spans="1:6" ht="25.5" customHeight="1">
      <c r="A25" s="86">
        <v>22</v>
      </c>
      <c r="B25" s="106" t="s">
        <v>91</v>
      </c>
      <c r="C25" s="106" t="s">
        <v>126</v>
      </c>
      <c r="D25" s="120" t="s">
        <v>161</v>
      </c>
      <c r="E25" s="120" t="s">
        <v>196</v>
      </c>
      <c r="F25" s="106" t="s">
        <v>231</v>
      </c>
    </row>
    <row r="26" spans="1:6" ht="25.5" customHeight="1">
      <c r="A26" s="86">
        <v>23</v>
      </c>
      <c r="B26" s="106" t="s">
        <v>92</v>
      </c>
      <c r="C26" s="106" t="s">
        <v>127</v>
      </c>
      <c r="D26" s="120" t="s">
        <v>162</v>
      </c>
      <c r="E26" s="120" t="s">
        <v>197</v>
      </c>
      <c r="F26" s="106" t="s">
        <v>232</v>
      </c>
    </row>
    <row r="27" spans="1:6" ht="25.5" customHeight="1">
      <c r="A27" s="86">
        <v>24</v>
      </c>
      <c r="B27" s="106" t="s">
        <v>93</v>
      </c>
      <c r="C27" s="106" t="s">
        <v>128</v>
      </c>
      <c r="D27" s="120" t="s">
        <v>163</v>
      </c>
      <c r="E27" s="120" t="s">
        <v>198</v>
      </c>
      <c r="F27" s="106" t="s">
        <v>233</v>
      </c>
    </row>
    <row r="28" spans="1:6" ht="25.5" customHeight="1">
      <c r="A28" s="86">
        <v>25</v>
      </c>
      <c r="B28" s="106" t="s">
        <v>94</v>
      </c>
      <c r="C28" s="106" t="s">
        <v>129</v>
      </c>
      <c r="D28" s="120" t="s">
        <v>164</v>
      </c>
      <c r="E28" s="120" t="s">
        <v>199</v>
      </c>
      <c r="F28" s="106" t="s">
        <v>234</v>
      </c>
    </row>
    <row r="29" spans="1:6" ht="25.5" customHeight="1">
      <c r="A29" s="86">
        <v>26</v>
      </c>
      <c r="B29" s="106" t="s">
        <v>95</v>
      </c>
      <c r="C29" s="106" t="s">
        <v>130</v>
      </c>
      <c r="D29" s="120" t="s">
        <v>165</v>
      </c>
      <c r="E29" s="120" t="s">
        <v>200</v>
      </c>
      <c r="F29" s="106" t="s">
        <v>235</v>
      </c>
    </row>
    <row r="30" spans="1:6" ht="25.5" customHeight="1">
      <c r="A30" s="86">
        <v>27</v>
      </c>
      <c r="B30" s="106" t="s">
        <v>96</v>
      </c>
      <c r="C30" s="106" t="s">
        <v>131</v>
      </c>
      <c r="D30" s="120" t="s">
        <v>166</v>
      </c>
      <c r="E30" s="120" t="s">
        <v>201</v>
      </c>
      <c r="F30" s="106" t="s">
        <v>236</v>
      </c>
    </row>
    <row r="31" spans="1:6" ht="25.5" customHeight="1">
      <c r="A31" s="86">
        <v>28</v>
      </c>
      <c r="B31" s="106" t="s">
        <v>97</v>
      </c>
      <c r="C31" s="106" t="s">
        <v>132</v>
      </c>
      <c r="D31" s="120" t="s">
        <v>167</v>
      </c>
      <c r="E31" s="120" t="s">
        <v>202</v>
      </c>
      <c r="F31" s="106" t="s">
        <v>237</v>
      </c>
    </row>
    <row r="32" spans="1:6" ht="25.5" customHeight="1">
      <c r="A32" s="86">
        <v>29</v>
      </c>
      <c r="B32" s="106" t="s">
        <v>98</v>
      </c>
      <c r="C32" s="106" t="s">
        <v>133</v>
      </c>
      <c r="D32" s="120" t="s">
        <v>168</v>
      </c>
      <c r="E32" s="120" t="s">
        <v>203</v>
      </c>
      <c r="F32" s="106" t="s">
        <v>238</v>
      </c>
    </row>
    <row r="33" spans="1:6" ht="25.5" customHeight="1">
      <c r="A33" s="86">
        <v>30</v>
      </c>
      <c r="B33" s="106" t="s">
        <v>99</v>
      </c>
      <c r="C33" s="106" t="s">
        <v>134</v>
      </c>
      <c r="D33" s="120" t="s">
        <v>169</v>
      </c>
      <c r="E33" s="120" t="s">
        <v>204</v>
      </c>
      <c r="F33" s="106" t="s">
        <v>239</v>
      </c>
    </row>
    <row r="34" spans="1:6" ht="25.5" customHeight="1">
      <c r="A34" s="86">
        <v>31</v>
      </c>
      <c r="B34" s="106" t="s">
        <v>100</v>
      </c>
      <c r="C34" s="106" t="s">
        <v>135</v>
      </c>
      <c r="D34" s="120" t="s">
        <v>170</v>
      </c>
      <c r="E34" s="120" t="s">
        <v>205</v>
      </c>
      <c r="F34" s="106" t="s">
        <v>240</v>
      </c>
    </row>
    <row r="35" spans="1:6" ht="25.5" customHeight="1">
      <c r="A35" s="86">
        <v>32</v>
      </c>
      <c r="B35" s="106" t="s">
        <v>101</v>
      </c>
      <c r="C35" s="106" t="s">
        <v>136</v>
      </c>
      <c r="D35" s="120" t="s">
        <v>171</v>
      </c>
      <c r="E35" s="120" t="s">
        <v>206</v>
      </c>
      <c r="F35" s="106" t="s">
        <v>241</v>
      </c>
    </row>
    <row r="36" spans="1:6" ht="25.5" customHeight="1">
      <c r="A36" s="86">
        <v>33</v>
      </c>
      <c r="B36" s="106" t="s">
        <v>102</v>
      </c>
      <c r="C36" s="106" t="s">
        <v>137</v>
      </c>
      <c r="D36" s="120" t="s">
        <v>172</v>
      </c>
      <c r="E36" s="120" t="s">
        <v>207</v>
      </c>
      <c r="F36" s="106" t="s">
        <v>242</v>
      </c>
    </row>
    <row r="37" spans="1:6" ht="25.5" customHeight="1">
      <c r="A37" s="86">
        <v>34</v>
      </c>
      <c r="B37" s="106" t="s">
        <v>103</v>
      </c>
      <c r="C37" s="106" t="s">
        <v>138</v>
      </c>
      <c r="D37" s="120" t="s">
        <v>173</v>
      </c>
      <c r="E37" s="120" t="s">
        <v>208</v>
      </c>
      <c r="F37" s="106" t="s">
        <v>243</v>
      </c>
    </row>
    <row r="38" spans="1:6" ht="25.5" customHeight="1" thickBot="1">
      <c r="A38" s="86">
        <v>35</v>
      </c>
      <c r="B38" s="107" t="s">
        <v>104</v>
      </c>
      <c r="C38" s="107" t="s">
        <v>139</v>
      </c>
      <c r="D38" s="121" t="s">
        <v>174</v>
      </c>
      <c r="E38" s="121" t="s">
        <v>209</v>
      </c>
      <c r="F38" s="107" t="s">
        <v>244</v>
      </c>
    </row>
    <row r="39" ht="25.5" customHeight="1"/>
    <row r="40" ht="25.5" customHeight="1"/>
    <row r="41" ht="25.5" customHeight="1"/>
    <row r="42" ht="25.5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printOptions/>
  <pageMargins left="0.26" right="0.24" top="0.85" bottom="0.38" header="0.29" footer="0.32"/>
  <pageSetup fitToHeight="1" fitToWidth="1" horizontalDpi="600" verticalDpi="600" orientation="portrait" paperSize="9" scale="76" r:id="rId1"/>
  <headerFooter alignWithMargins="0">
    <oddHeader>&amp;L&amp;"Trebuchet MS,Gras"&amp;9MAIRIE de RODEZ
Service POPULATION&amp;C
&amp;"Trebuchet MS,Gras"&amp;12&amp;U&amp;A&amp;R&amp;"Trebuchet MS,Normal"&amp;D
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90" zoomScaleNormal="9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1:E16384"/>
    </sheetView>
  </sheetViews>
  <sheetFormatPr defaultColWidth="11.421875" defaultRowHeight="19.5" customHeight="1"/>
  <cols>
    <col min="1" max="1" width="4.57421875" style="44" customWidth="1"/>
    <col min="2" max="3" width="40.140625" style="44" customWidth="1"/>
    <col min="4" max="5" width="40.140625" style="44" hidden="1" customWidth="1"/>
    <col min="6" max="6" width="41.57421875" style="44" customWidth="1"/>
    <col min="7" max="7" width="4.28125" style="44" bestFit="1" customWidth="1"/>
    <col min="8" max="16384" width="11.421875" style="44" customWidth="1"/>
  </cols>
  <sheetData>
    <row r="1" spans="2:6" s="105" customFormat="1" ht="23.25">
      <c r="B1" s="142" t="s">
        <v>60</v>
      </c>
      <c r="C1" s="142"/>
      <c r="D1" s="142"/>
      <c r="E1" s="142"/>
      <c r="F1" s="142"/>
    </row>
    <row r="2" spans="2:6" ht="19.5" customHeight="1">
      <c r="B2" s="143" t="s">
        <v>58</v>
      </c>
      <c r="C2" s="143"/>
      <c r="D2" s="143"/>
      <c r="E2" s="143"/>
      <c r="F2" s="143"/>
    </row>
    <row r="3" ht="11.25" customHeight="1"/>
    <row r="4" spans="2:6" ht="19.5" customHeight="1">
      <c r="B4" s="2" t="s">
        <v>27</v>
      </c>
      <c r="C4" s="2" t="s">
        <v>28</v>
      </c>
      <c r="D4" s="2" t="s">
        <v>42</v>
      </c>
      <c r="E4" s="2" t="s">
        <v>43</v>
      </c>
      <c r="F4" s="2" t="s">
        <v>59</v>
      </c>
    </row>
    <row r="5" spans="2:6" ht="65.25" customHeight="1">
      <c r="B5" s="108" t="s">
        <v>70</v>
      </c>
      <c r="C5" s="108" t="s">
        <v>62</v>
      </c>
      <c r="D5" s="108" t="s">
        <v>64</v>
      </c>
      <c r="E5" s="108" t="s">
        <v>68</v>
      </c>
      <c r="F5" s="108" t="s">
        <v>69</v>
      </c>
    </row>
    <row r="6" spans="1:7" s="26" customFormat="1" ht="43.5" customHeight="1" thickBot="1">
      <c r="A6" s="44"/>
      <c r="B6" s="109" t="s">
        <v>47</v>
      </c>
      <c r="C6" s="109" t="s">
        <v>63</v>
      </c>
      <c r="D6" s="109" t="s">
        <v>65</v>
      </c>
      <c r="E6" s="109" t="s">
        <v>66</v>
      </c>
      <c r="F6" s="109" t="s">
        <v>67</v>
      </c>
      <c r="G6" s="44"/>
    </row>
    <row r="7" spans="1:7" ht="19.5" customHeight="1">
      <c r="A7" s="44">
        <v>1</v>
      </c>
      <c r="B7" s="106" t="s">
        <v>25</v>
      </c>
      <c r="C7" s="106" t="s">
        <v>105</v>
      </c>
      <c r="D7" s="120" t="s">
        <v>140</v>
      </c>
      <c r="E7" s="120" t="s">
        <v>175</v>
      </c>
      <c r="F7" s="106" t="s">
        <v>210</v>
      </c>
      <c r="G7" s="44">
        <v>1</v>
      </c>
    </row>
    <row r="8" spans="1:7" ht="19.5" customHeight="1">
      <c r="A8" s="44">
        <v>2</v>
      </c>
      <c r="B8" s="106" t="s">
        <v>26</v>
      </c>
      <c r="C8" s="106" t="s">
        <v>106</v>
      </c>
      <c r="D8" s="120" t="s">
        <v>141</v>
      </c>
      <c r="E8" s="120" t="s">
        <v>176</v>
      </c>
      <c r="F8" s="106" t="s">
        <v>211</v>
      </c>
      <c r="G8" s="44">
        <v>2</v>
      </c>
    </row>
    <row r="9" spans="1:7" ht="19.5" customHeight="1">
      <c r="A9" s="44">
        <v>3</v>
      </c>
      <c r="B9" s="106" t="s">
        <v>72</v>
      </c>
      <c r="C9" s="106" t="s">
        <v>107</v>
      </c>
      <c r="D9" s="120" t="s">
        <v>142</v>
      </c>
      <c r="E9" s="120" t="s">
        <v>177</v>
      </c>
      <c r="F9" s="106" t="s">
        <v>212</v>
      </c>
      <c r="G9" s="44">
        <v>3</v>
      </c>
    </row>
    <row r="10" spans="1:7" ht="19.5" customHeight="1">
      <c r="A10" s="44">
        <v>4</v>
      </c>
      <c r="B10" s="106" t="s">
        <v>73</v>
      </c>
      <c r="C10" s="88"/>
      <c r="D10" s="88"/>
      <c r="E10" s="88"/>
      <c r="F10" s="106" t="s">
        <v>213</v>
      </c>
      <c r="G10" s="44">
        <v>4</v>
      </c>
    </row>
    <row r="11" spans="1:7" ht="19.5" customHeight="1">
      <c r="A11" s="44">
        <v>5</v>
      </c>
      <c r="B11" s="106" t="s">
        <v>74</v>
      </c>
      <c r="C11" s="88"/>
      <c r="D11" s="88"/>
      <c r="E11" s="88"/>
      <c r="F11" s="106" t="s">
        <v>214</v>
      </c>
      <c r="G11" s="44">
        <v>5</v>
      </c>
    </row>
    <row r="12" spans="1:7" ht="19.5" customHeight="1">
      <c r="A12" s="44">
        <v>6</v>
      </c>
      <c r="B12" s="106" t="s">
        <v>75</v>
      </c>
      <c r="C12" s="88"/>
      <c r="D12" s="88"/>
      <c r="E12" s="88"/>
      <c r="F12" s="106" t="s">
        <v>215</v>
      </c>
      <c r="G12" s="44">
        <v>6</v>
      </c>
    </row>
    <row r="13" spans="1:7" ht="19.5" customHeight="1">
      <c r="A13" s="44">
        <v>7</v>
      </c>
      <c r="B13" s="106" t="s">
        <v>76</v>
      </c>
      <c r="C13" s="88"/>
      <c r="D13" s="88"/>
      <c r="E13" s="88"/>
      <c r="F13" s="88"/>
      <c r="G13" s="44">
        <v>7</v>
      </c>
    </row>
    <row r="14" spans="1:7" ht="19.5" customHeight="1">
      <c r="A14" s="44">
        <v>8</v>
      </c>
      <c r="B14" s="106" t="s">
        <v>77</v>
      </c>
      <c r="C14" s="88"/>
      <c r="D14" s="88"/>
      <c r="E14" s="88"/>
      <c r="F14" s="88"/>
      <c r="G14" s="44">
        <v>8</v>
      </c>
    </row>
    <row r="15" spans="1:7" ht="19.5" customHeight="1">
      <c r="A15" s="44">
        <v>9</v>
      </c>
      <c r="B15" s="106" t="s">
        <v>78</v>
      </c>
      <c r="C15" s="88"/>
      <c r="D15" s="88"/>
      <c r="E15" s="88"/>
      <c r="F15" s="88"/>
      <c r="G15" s="44">
        <v>9</v>
      </c>
    </row>
    <row r="16" spans="1:7" ht="19.5" customHeight="1">
      <c r="A16" s="44">
        <v>10</v>
      </c>
      <c r="B16" s="106" t="s">
        <v>79</v>
      </c>
      <c r="C16" s="88"/>
      <c r="D16" s="88"/>
      <c r="E16" s="88"/>
      <c r="F16" s="88"/>
      <c r="G16" s="44">
        <v>10</v>
      </c>
    </row>
    <row r="17" spans="1:7" ht="19.5" customHeight="1">
      <c r="A17" s="44">
        <v>11</v>
      </c>
      <c r="B17" s="106" t="s">
        <v>80</v>
      </c>
      <c r="C17" s="88"/>
      <c r="D17" s="88"/>
      <c r="E17" s="88"/>
      <c r="F17" s="88"/>
      <c r="G17" s="44">
        <v>11</v>
      </c>
    </row>
    <row r="18" spans="1:7" ht="19.5" customHeight="1">
      <c r="A18" s="44">
        <v>12</v>
      </c>
      <c r="B18" s="106" t="s">
        <v>81</v>
      </c>
      <c r="C18" s="88"/>
      <c r="D18" s="88"/>
      <c r="E18" s="88"/>
      <c r="F18" s="88"/>
      <c r="G18" s="44">
        <v>12</v>
      </c>
    </row>
    <row r="19" spans="1:7" ht="19.5" customHeight="1">
      <c r="A19" s="44">
        <v>13</v>
      </c>
      <c r="B19" s="106" t="s">
        <v>82</v>
      </c>
      <c r="C19" s="88"/>
      <c r="D19" s="88"/>
      <c r="E19" s="88"/>
      <c r="F19" s="88"/>
      <c r="G19" s="44">
        <v>13</v>
      </c>
    </row>
    <row r="20" spans="1:7" ht="19.5" customHeight="1">
      <c r="A20" s="44">
        <v>14</v>
      </c>
      <c r="B20" s="106" t="s">
        <v>83</v>
      </c>
      <c r="C20" s="88"/>
      <c r="D20" s="88"/>
      <c r="E20" s="88"/>
      <c r="F20" s="88"/>
      <c r="G20" s="44">
        <v>14</v>
      </c>
    </row>
    <row r="21" spans="1:7" ht="19.5" customHeight="1">
      <c r="A21" s="44">
        <v>15</v>
      </c>
      <c r="B21" s="106" t="s">
        <v>84</v>
      </c>
      <c r="C21" s="88"/>
      <c r="D21" s="88"/>
      <c r="E21" s="88"/>
      <c r="F21" s="88"/>
      <c r="G21" s="44">
        <v>15</v>
      </c>
    </row>
    <row r="22" spans="1:7" ht="19.5" customHeight="1">
      <c r="A22" s="44">
        <v>16</v>
      </c>
      <c r="B22" s="106" t="s">
        <v>85</v>
      </c>
      <c r="C22" s="88"/>
      <c r="D22" s="88"/>
      <c r="E22" s="88"/>
      <c r="F22" s="88"/>
      <c r="G22" s="44">
        <v>16</v>
      </c>
    </row>
    <row r="23" spans="1:7" ht="19.5" customHeight="1">
      <c r="A23" s="44">
        <v>17</v>
      </c>
      <c r="B23" s="106" t="s">
        <v>86</v>
      </c>
      <c r="C23" s="88"/>
      <c r="D23" s="88"/>
      <c r="E23" s="88"/>
      <c r="F23" s="88"/>
      <c r="G23" s="44">
        <v>17</v>
      </c>
    </row>
    <row r="24" spans="1:7" ht="19.5" customHeight="1">
      <c r="A24" s="44">
        <v>18</v>
      </c>
      <c r="B24" s="106" t="s">
        <v>87</v>
      </c>
      <c r="C24" s="88"/>
      <c r="D24" s="88"/>
      <c r="E24" s="88"/>
      <c r="F24" s="88"/>
      <c r="G24" s="44">
        <v>18</v>
      </c>
    </row>
    <row r="25" spans="1:7" ht="19.5" customHeight="1">
      <c r="A25" s="44">
        <v>19</v>
      </c>
      <c r="B25" s="106" t="s">
        <v>88</v>
      </c>
      <c r="C25" s="88"/>
      <c r="D25" s="88"/>
      <c r="E25" s="88"/>
      <c r="F25" s="88"/>
      <c r="G25" s="44">
        <v>19</v>
      </c>
    </row>
    <row r="26" spans="1:7" ht="19.5" customHeight="1">
      <c r="A26" s="44">
        <v>20</v>
      </c>
      <c r="B26" s="106" t="s">
        <v>89</v>
      </c>
      <c r="C26" s="88"/>
      <c r="D26" s="88"/>
      <c r="E26" s="88"/>
      <c r="F26" s="88"/>
      <c r="G26" s="44">
        <v>20</v>
      </c>
    </row>
    <row r="27" spans="1:7" ht="19.5" customHeight="1">
      <c r="A27" s="44">
        <v>21</v>
      </c>
      <c r="B27" s="106" t="s">
        <v>90</v>
      </c>
      <c r="C27" s="88"/>
      <c r="D27" s="88"/>
      <c r="E27" s="88"/>
      <c r="F27" s="88"/>
      <c r="G27" s="44">
        <v>21</v>
      </c>
    </row>
    <row r="28" spans="1:7" ht="19.5" customHeight="1">
      <c r="A28" s="44">
        <v>22</v>
      </c>
      <c r="B28" s="106" t="s">
        <v>91</v>
      </c>
      <c r="C28" s="88"/>
      <c r="D28" s="88"/>
      <c r="E28" s="88"/>
      <c r="F28" s="88"/>
      <c r="G28" s="44">
        <v>22</v>
      </c>
    </row>
    <row r="29" spans="1:7" ht="19.5" customHeight="1">
      <c r="A29" s="44">
        <v>23</v>
      </c>
      <c r="B29" s="106" t="s">
        <v>92</v>
      </c>
      <c r="C29" s="88"/>
      <c r="D29" s="88"/>
      <c r="E29" s="88"/>
      <c r="F29" s="88"/>
      <c r="G29" s="44">
        <v>23</v>
      </c>
    </row>
    <row r="30" spans="1:7" ht="19.5" customHeight="1">
      <c r="A30" s="44">
        <v>24</v>
      </c>
      <c r="B30" s="106" t="s">
        <v>93</v>
      </c>
      <c r="C30" s="88"/>
      <c r="D30" s="88"/>
      <c r="E30" s="88"/>
      <c r="F30" s="88"/>
      <c r="G30" s="44">
        <v>24</v>
      </c>
    </row>
    <row r="31" spans="1:7" ht="19.5" customHeight="1">
      <c r="A31" s="44">
        <v>25</v>
      </c>
      <c r="B31" s="106" t="s">
        <v>94</v>
      </c>
      <c r="C31" s="88"/>
      <c r="D31" s="88"/>
      <c r="E31" s="88"/>
      <c r="F31" s="88"/>
      <c r="G31" s="44">
        <v>25</v>
      </c>
    </row>
    <row r="32" spans="1:7" ht="19.5" customHeight="1">
      <c r="A32" s="44">
        <v>26</v>
      </c>
      <c r="B32" s="106" t="s">
        <v>95</v>
      </c>
      <c r="C32" s="88"/>
      <c r="D32" s="88"/>
      <c r="E32" s="88"/>
      <c r="F32" s="88"/>
      <c r="G32" s="44">
        <v>26</v>
      </c>
    </row>
    <row r="33" spans="1:7" ht="19.5" customHeight="1">
      <c r="A33" s="44">
        <v>27</v>
      </c>
      <c r="B33" s="88"/>
      <c r="C33" s="88"/>
      <c r="D33" s="88"/>
      <c r="E33" s="88"/>
      <c r="F33" s="88"/>
      <c r="G33" s="44">
        <v>27</v>
      </c>
    </row>
    <row r="34" spans="1:7" ht="19.5" customHeight="1">
      <c r="A34" s="44">
        <v>28</v>
      </c>
      <c r="B34" s="88"/>
      <c r="C34" s="88"/>
      <c r="D34" s="88"/>
      <c r="E34" s="88"/>
      <c r="F34" s="88"/>
      <c r="G34" s="44">
        <v>28</v>
      </c>
    </row>
    <row r="35" spans="1:7" ht="19.5" customHeight="1">
      <c r="A35" s="44">
        <v>29</v>
      </c>
      <c r="B35" s="88"/>
      <c r="C35" s="88"/>
      <c r="D35" s="88"/>
      <c r="E35" s="88"/>
      <c r="F35" s="88"/>
      <c r="G35" s="44">
        <v>29</v>
      </c>
    </row>
    <row r="36" spans="1:7" ht="19.5" customHeight="1">
      <c r="A36" s="44">
        <v>30</v>
      </c>
      <c r="B36" s="88"/>
      <c r="C36" s="88"/>
      <c r="D36" s="88"/>
      <c r="E36" s="88"/>
      <c r="F36" s="88"/>
      <c r="G36" s="44">
        <v>30</v>
      </c>
    </row>
    <row r="37" spans="1:7" ht="19.5" customHeight="1">
      <c r="A37" s="44">
        <v>31</v>
      </c>
      <c r="B37" s="88"/>
      <c r="C37" s="88"/>
      <c r="D37" s="88"/>
      <c r="E37" s="88"/>
      <c r="F37" s="88"/>
      <c r="G37" s="44">
        <v>31</v>
      </c>
    </row>
    <row r="38" spans="1:7" ht="19.5" customHeight="1">
      <c r="A38" s="44">
        <v>32</v>
      </c>
      <c r="B38" s="88"/>
      <c r="C38" s="88"/>
      <c r="D38" s="88"/>
      <c r="E38" s="88"/>
      <c r="F38" s="88"/>
      <c r="G38" s="44">
        <v>32</v>
      </c>
    </row>
    <row r="39" spans="1:7" ht="19.5" customHeight="1">
      <c r="A39" s="44">
        <v>33</v>
      </c>
      <c r="B39" s="88"/>
      <c r="C39" s="88"/>
      <c r="D39" s="88"/>
      <c r="E39" s="88"/>
      <c r="F39" s="88"/>
      <c r="G39" s="44">
        <v>33</v>
      </c>
    </row>
    <row r="40" spans="1:7" ht="19.5" customHeight="1">
      <c r="A40" s="44">
        <v>34</v>
      </c>
      <c r="B40" s="88"/>
      <c r="C40" s="88"/>
      <c r="D40" s="88"/>
      <c r="E40" s="88"/>
      <c r="F40" s="88"/>
      <c r="G40" s="44">
        <v>34</v>
      </c>
    </row>
    <row r="41" spans="1:7" ht="19.5" customHeight="1" thickBot="1">
      <c r="A41" s="44">
        <v>35</v>
      </c>
      <c r="B41" s="88"/>
      <c r="C41" s="88"/>
      <c r="D41" s="88"/>
      <c r="E41" s="88"/>
      <c r="F41" s="88"/>
      <c r="G41" s="44">
        <v>35</v>
      </c>
    </row>
    <row r="42" spans="2:6" ht="30.75" customHeight="1" thickBot="1">
      <c r="B42" s="139">
        <f>COUNTA(B7:F41)</f>
        <v>41</v>
      </c>
      <c r="C42" s="140"/>
      <c r="D42" s="140"/>
      <c r="E42" s="140"/>
      <c r="F42" s="141"/>
    </row>
  </sheetData>
  <mergeCells count="3">
    <mergeCell ref="B42:F42"/>
    <mergeCell ref="B1:F1"/>
    <mergeCell ref="B2:F2"/>
  </mergeCells>
  <printOptions horizontalCentered="1"/>
  <pageMargins left="0.2362204724409449" right="0.2362204724409449" top="0.7480314960629921" bottom="0.3937007874015748" header="0.2755905511811024" footer="0.31496062992125984"/>
  <pageSetup fitToHeight="1" fitToWidth="1" horizontalDpi="600" verticalDpi="600" orientation="portrait" paperSize="9" scale="77" r:id="rId1"/>
  <headerFooter alignWithMargins="0">
    <oddHeader>&amp;L&amp;"Trebuchet MS,Gras"&amp;11MAIRIE de RODEZ
Service 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" sqref="C10"/>
    </sheetView>
  </sheetViews>
  <sheetFormatPr defaultColWidth="11.421875" defaultRowHeight="19.5" customHeight="1"/>
  <cols>
    <col min="1" max="1" width="4.28125" style="44" bestFit="1" customWidth="1"/>
    <col min="2" max="3" width="41.140625" style="44" customWidth="1"/>
    <col min="4" max="5" width="30.140625" style="44" hidden="1" customWidth="1"/>
    <col min="6" max="6" width="41.00390625" style="44" customWidth="1"/>
    <col min="7" max="7" width="4.28125" style="44" bestFit="1" customWidth="1"/>
    <col min="8" max="16384" width="11.421875" style="44" customWidth="1"/>
  </cols>
  <sheetData>
    <row r="1" spans="2:6" s="105" customFormat="1" ht="23.25">
      <c r="B1" s="142" t="s">
        <v>245</v>
      </c>
      <c r="C1" s="142"/>
      <c r="D1" s="142"/>
      <c r="E1" s="142"/>
      <c r="F1" s="142"/>
    </row>
    <row r="2" spans="2:6" ht="19.5" customHeight="1">
      <c r="B2" s="143" t="s">
        <v>58</v>
      </c>
      <c r="C2" s="143"/>
      <c r="D2" s="143"/>
      <c r="E2" s="143"/>
      <c r="F2" s="143"/>
    </row>
    <row r="3" ht="11.25" customHeight="1"/>
    <row r="4" spans="2:6" ht="19.5" customHeight="1">
      <c r="B4" s="2" t="s">
        <v>27</v>
      </c>
      <c r="C4" s="2" t="s">
        <v>28</v>
      </c>
      <c r="D4" s="2" t="s">
        <v>42</v>
      </c>
      <c r="E4" s="2" t="s">
        <v>43</v>
      </c>
      <c r="F4" s="2" t="s">
        <v>59</v>
      </c>
    </row>
    <row r="5" spans="2:6" ht="65.25" customHeight="1">
      <c r="B5" s="108" t="s">
        <v>70</v>
      </c>
      <c r="C5" s="108" t="s">
        <v>62</v>
      </c>
      <c r="D5" s="108" t="s">
        <v>64</v>
      </c>
      <c r="E5" s="108" t="s">
        <v>68</v>
      </c>
      <c r="F5" s="108" t="s">
        <v>69</v>
      </c>
    </row>
    <row r="6" spans="1:7" s="26" customFormat="1" ht="43.5" customHeight="1" thickBot="1">
      <c r="A6" s="44"/>
      <c r="B6" s="109" t="s">
        <v>47</v>
      </c>
      <c r="C6" s="109" t="s">
        <v>63</v>
      </c>
      <c r="D6" s="109" t="s">
        <v>65</v>
      </c>
      <c r="E6" s="109" t="s">
        <v>66</v>
      </c>
      <c r="F6" s="109" t="s">
        <v>67</v>
      </c>
      <c r="G6" s="44"/>
    </row>
    <row r="7" spans="1:7" ht="19.5" customHeight="1">
      <c r="A7" s="44">
        <v>1</v>
      </c>
      <c r="B7" s="106" t="s">
        <v>25</v>
      </c>
      <c r="C7" s="106" t="s">
        <v>105</v>
      </c>
      <c r="D7" s="88"/>
      <c r="E7" s="88"/>
      <c r="F7" s="106" t="s">
        <v>210</v>
      </c>
      <c r="G7" s="44">
        <v>1</v>
      </c>
    </row>
    <row r="8" spans="1:7" ht="19.5" customHeight="1">
      <c r="A8" s="44">
        <v>2</v>
      </c>
      <c r="B8" s="106" t="s">
        <v>26</v>
      </c>
      <c r="C8" s="88"/>
      <c r="D8" s="88"/>
      <c r="E8" s="88"/>
      <c r="F8" s="106" t="s">
        <v>211</v>
      </c>
      <c r="G8" s="44">
        <v>2</v>
      </c>
    </row>
    <row r="9" spans="1:7" ht="19.5" customHeight="1">
      <c r="A9" s="44">
        <v>3</v>
      </c>
      <c r="B9" s="106" t="s">
        <v>72</v>
      </c>
      <c r="C9" s="88"/>
      <c r="D9" s="88"/>
      <c r="E9" s="88"/>
      <c r="F9" s="106" t="s">
        <v>212</v>
      </c>
      <c r="G9" s="44">
        <v>3</v>
      </c>
    </row>
    <row r="10" spans="1:7" ht="19.5" customHeight="1">
      <c r="A10" s="44">
        <v>4</v>
      </c>
      <c r="B10" s="106" t="s">
        <v>73</v>
      </c>
      <c r="C10" s="88"/>
      <c r="D10" s="88"/>
      <c r="E10" s="88"/>
      <c r="F10" s="106" t="s">
        <v>213</v>
      </c>
      <c r="G10" s="44">
        <v>4</v>
      </c>
    </row>
    <row r="11" spans="1:7" ht="19.5" customHeight="1">
      <c r="A11" s="44">
        <v>5</v>
      </c>
      <c r="B11" s="106" t="s">
        <v>74</v>
      </c>
      <c r="C11" s="88"/>
      <c r="D11" s="88"/>
      <c r="E11" s="88"/>
      <c r="F11" s="88"/>
      <c r="G11" s="44">
        <v>5</v>
      </c>
    </row>
    <row r="12" spans="1:7" ht="19.5" customHeight="1">
      <c r="A12" s="44">
        <v>6</v>
      </c>
      <c r="B12" s="106" t="s">
        <v>75</v>
      </c>
      <c r="C12" s="88"/>
      <c r="D12" s="88"/>
      <c r="E12" s="88"/>
      <c r="F12" s="88"/>
      <c r="G12" s="44">
        <v>6</v>
      </c>
    </row>
    <row r="13" spans="1:7" ht="19.5" customHeight="1">
      <c r="A13" s="44">
        <v>7</v>
      </c>
      <c r="B13" s="106" t="s">
        <v>76</v>
      </c>
      <c r="C13" s="88"/>
      <c r="D13" s="88"/>
      <c r="E13" s="88"/>
      <c r="F13" s="88"/>
      <c r="G13" s="44">
        <v>7</v>
      </c>
    </row>
    <row r="14" spans="1:7" ht="19.5" customHeight="1">
      <c r="A14" s="44">
        <v>8</v>
      </c>
      <c r="B14" s="106" t="s">
        <v>77</v>
      </c>
      <c r="C14" s="88"/>
      <c r="D14" s="88"/>
      <c r="E14" s="88"/>
      <c r="F14" s="88"/>
      <c r="G14" s="44">
        <v>8</v>
      </c>
    </row>
    <row r="15" spans="1:7" ht="19.5" customHeight="1">
      <c r="A15" s="44">
        <v>9</v>
      </c>
      <c r="B15" s="106" t="s">
        <v>78</v>
      </c>
      <c r="C15" s="88"/>
      <c r="D15" s="88"/>
      <c r="E15" s="88"/>
      <c r="F15" s="88"/>
      <c r="G15" s="44">
        <v>9</v>
      </c>
    </row>
    <row r="16" spans="1:7" ht="19.5" customHeight="1">
      <c r="A16" s="44">
        <v>10</v>
      </c>
      <c r="B16" s="106" t="s">
        <v>79</v>
      </c>
      <c r="C16" s="88"/>
      <c r="D16" s="88"/>
      <c r="E16" s="88"/>
      <c r="F16" s="88"/>
      <c r="G16" s="44">
        <v>10</v>
      </c>
    </row>
    <row r="17" spans="1:7" ht="19.5" customHeight="1">
      <c r="A17" s="44">
        <v>11</v>
      </c>
      <c r="B17" s="106" t="s">
        <v>80</v>
      </c>
      <c r="C17" s="88"/>
      <c r="D17" s="88"/>
      <c r="E17" s="88"/>
      <c r="F17" s="88"/>
      <c r="G17" s="44">
        <v>11</v>
      </c>
    </row>
    <row r="18" spans="1:7" ht="19.5" customHeight="1">
      <c r="A18" s="44">
        <v>12</v>
      </c>
      <c r="B18" s="106" t="s">
        <v>81</v>
      </c>
      <c r="C18" s="88"/>
      <c r="D18" s="88"/>
      <c r="E18" s="88"/>
      <c r="F18" s="88"/>
      <c r="G18" s="44">
        <v>12</v>
      </c>
    </row>
    <row r="19" spans="1:7" ht="19.5" customHeight="1">
      <c r="A19" s="44">
        <v>13</v>
      </c>
      <c r="B19" s="106" t="s">
        <v>82</v>
      </c>
      <c r="C19" s="88"/>
      <c r="D19" s="88"/>
      <c r="E19" s="88"/>
      <c r="F19" s="88"/>
      <c r="G19" s="44">
        <v>13</v>
      </c>
    </row>
    <row r="20" spans="1:7" ht="19.5" customHeight="1">
      <c r="A20" s="44">
        <v>14</v>
      </c>
      <c r="B20" s="106" t="s">
        <v>83</v>
      </c>
      <c r="C20" s="88"/>
      <c r="D20" s="88"/>
      <c r="E20" s="88"/>
      <c r="F20" s="88"/>
      <c r="G20" s="44">
        <v>14</v>
      </c>
    </row>
    <row r="21" spans="1:7" ht="19.5" customHeight="1">
      <c r="A21" s="44">
        <v>15</v>
      </c>
      <c r="B21" s="106" t="s">
        <v>84</v>
      </c>
      <c r="C21" s="88"/>
      <c r="D21" s="88"/>
      <c r="E21" s="88"/>
      <c r="F21" s="88"/>
      <c r="G21" s="44">
        <v>15</v>
      </c>
    </row>
    <row r="22" spans="1:7" ht="19.5" customHeight="1">
      <c r="A22" s="44">
        <v>16</v>
      </c>
      <c r="B22" s="106" t="s">
        <v>85</v>
      </c>
      <c r="C22" s="88"/>
      <c r="D22" s="88"/>
      <c r="E22" s="88"/>
      <c r="F22" s="88"/>
      <c r="G22" s="44">
        <v>16</v>
      </c>
    </row>
    <row r="23" spans="1:7" ht="19.5" customHeight="1">
      <c r="A23" s="44">
        <v>17</v>
      </c>
      <c r="B23" s="88"/>
      <c r="C23" s="88"/>
      <c r="D23" s="88"/>
      <c r="E23" s="88"/>
      <c r="F23" s="88"/>
      <c r="G23" s="44">
        <v>17</v>
      </c>
    </row>
    <row r="24" spans="1:7" ht="19.5" customHeight="1">
      <c r="A24" s="44">
        <v>18</v>
      </c>
      <c r="B24" s="88"/>
      <c r="C24" s="88"/>
      <c r="D24" s="88"/>
      <c r="E24" s="88"/>
      <c r="F24" s="88"/>
      <c r="G24" s="44">
        <v>18</v>
      </c>
    </row>
    <row r="25" spans="1:7" ht="19.5" customHeight="1">
      <c r="A25" s="44">
        <v>19</v>
      </c>
      <c r="B25" s="88"/>
      <c r="C25" s="88"/>
      <c r="D25" s="88"/>
      <c r="E25" s="88"/>
      <c r="F25" s="88"/>
      <c r="G25" s="44">
        <v>19</v>
      </c>
    </row>
    <row r="26" spans="1:7" ht="19.5" customHeight="1">
      <c r="A26" s="44">
        <v>20</v>
      </c>
      <c r="B26" s="88"/>
      <c r="C26" s="88"/>
      <c r="D26" s="88"/>
      <c r="E26" s="88"/>
      <c r="F26" s="88"/>
      <c r="G26" s="44">
        <v>20</v>
      </c>
    </row>
    <row r="27" spans="1:7" ht="19.5" customHeight="1">
      <c r="A27" s="44">
        <v>21</v>
      </c>
      <c r="B27" s="88"/>
      <c r="C27" s="88"/>
      <c r="D27" s="88"/>
      <c r="E27" s="88"/>
      <c r="F27" s="88"/>
      <c r="G27" s="44">
        <v>21</v>
      </c>
    </row>
    <row r="28" spans="1:7" ht="19.5" customHeight="1">
      <c r="A28" s="44">
        <v>22</v>
      </c>
      <c r="B28" s="88"/>
      <c r="C28" s="88"/>
      <c r="D28" s="88"/>
      <c r="E28" s="88"/>
      <c r="F28" s="88"/>
      <c r="G28" s="44">
        <v>22</v>
      </c>
    </row>
    <row r="29" spans="1:7" ht="19.5" customHeight="1">
      <c r="A29" s="44">
        <v>23</v>
      </c>
      <c r="B29" s="88"/>
      <c r="C29" s="88"/>
      <c r="D29" s="88"/>
      <c r="E29" s="88"/>
      <c r="F29" s="88"/>
      <c r="G29" s="44">
        <v>23</v>
      </c>
    </row>
    <row r="30" spans="1:7" ht="19.5" customHeight="1">
      <c r="A30" s="44">
        <v>24</v>
      </c>
      <c r="B30" s="88"/>
      <c r="C30" s="88"/>
      <c r="D30" s="88"/>
      <c r="E30" s="88"/>
      <c r="F30" s="88"/>
      <c r="G30" s="44">
        <v>24</v>
      </c>
    </row>
    <row r="31" spans="1:7" ht="19.5" customHeight="1">
      <c r="A31" s="44">
        <v>25</v>
      </c>
      <c r="B31" s="88"/>
      <c r="C31" s="88"/>
      <c r="D31" s="88"/>
      <c r="E31" s="88"/>
      <c r="F31" s="88"/>
      <c r="G31" s="44">
        <v>25</v>
      </c>
    </row>
    <row r="32" spans="1:7" ht="19.5" customHeight="1">
      <c r="A32" s="44">
        <v>26</v>
      </c>
      <c r="B32" s="88"/>
      <c r="C32" s="88"/>
      <c r="D32" s="88"/>
      <c r="E32" s="88"/>
      <c r="F32" s="88"/>
      <c r="G32" s="44">
        <v>26</v>
      </c>
    </row>
    <row r="33" spans="1:7" ht="19.5" customHeight="1">
      <c r="A33" s="44">
        <v>27</v>
      </c>
      <c r="B33" s="88"/>
      <c r="C33" s="88"/>
      <c r="D33" s="88"/>
      <c r="E33" s="88"/>
      <c r="F33" s="88"/>
      <c r="G33" s="44">
        <v>27</v>
      </c>
    </row>
    <row r="34" spans="1:7" ht="19.5" customHeight="1">
      <c r="A34" s="44">
        <v>28</v>
      </c>
      <c r="B34" s="88"/>
      <c r="C34" s="88"/>
      <c r="D34" s="88"/>
      <c r="E34" s="88"/>
      <c r="F34" s="88"/>
      <c r="G34" s="44">
        <v>28</v>
      </c>
    </row>
    <row r="35" spans="1:7" ht="19.5" customHeight="1">
      <c r="A35" s="44">
        <v>29</v>
      </c>
      <c r="B35" s="88"/>
      <c r="C35" s="88"/>
      <c r="D35" s="88"/>
      <c r="E35" s="88"/>
      <c r="F35" s="88"/>
      <c r="G35" s="44">
        <v>29</v>
      </c>
    </row>
    <row r="36" spans="1:7" ht="19.5" customHeight="1">
      <c r="A36" s="44">
        <v>30</v>
      </c>
      <c r="B36" s="88"/>
      <c r="C36" s="88"/>
      <c r="D36" s="88"/>
      <c r="E36" s="88"/>
      <c r="F36" s="88"/>
      <c r="G36" s="44">
        <v>30</v>
      </c>
    </row>
    <row r="37" spans="1:7" ht="19.5" customHeight="1">
      <c r="A37" s="44">
        <v>31</v>
      </c>
      <c r="B37" s="88"/>
      <c r="C37" s="88"/>
      <c r="D37" s="88"/>
      <c r="E37" s="88"/>
      <c r="F37" s="88"/>
      <c r="G37" s="44">
        <v>31</v>
      </c>
    </row>
    <row r="38" spans="1:7" ht="19.5" customHeight="1">
      <c r="A38" s="44">
        <v>32</v>
      </c>
      <c r="B38" s="88"/>
      <c r="C38" s="88"/>
      <c r="D38" s="88"/>
      <c r="E38" s="88"/>
      <c r="F38" s="88"/>
      <c r="G38" s="44">
        <v>32</v>
      </c>
    </row>
    <row r="39" spans="1:7" ht="19.5" customHeight="1">
      <c r="A39" s="44">
        <v>33</v>
      </c>
      <c r="B39" s="88"/>
      <c r="C39" s="88"/>
      <c r="D39" s="88"/>
      <c r="E39" s="88"/>
      <c r="F39" s="88"/>
      <c r="G39" s="44">
        <v>33</v>
      </c>
    </row>
    <row r="40" spans="1:7" ht="19.5" customHeight="1">
      <c r="A40" s="44">
        <v>34</v>
      </c>
      <c r="B40" s="88"/>
      <c r="C40" s="88"/>
      <c r="D40" s="88"/>
      <c r="E40" s="88"/>
      <c r="F40" s="88"/>
      <c r="G40" s="44">
        <v>34</v>
      </c>
    </row>
    <row r="41" spans="1:7" ht="19.5" customHeight="1" thickBot="1">
      <c r="A41" s="44">
        <v>35</v>
      </c>
      <c r="B41" s="88"/>
      <c r="C41" s="88"/>
      <c r="D41" s="88"/>
      <c r="E41" s="88"/>
      <c r="F41" s="88"/>
      <c r="G41" s="44">
        <v>35</v>
      </c>
    </row>
    <row r="42" spans="2:6" ht="30.75" customHeight="1" thickBot="1">
      <c r="B42" s="139">
        <f>COUNTA(B7:F41)</f>
        <v>21</v>
      </c>
      <c r="C42" s="140"/>
      <c r="D42" s="140"/>
      <c r="E42" s="140"/>
      <c r="F42" s="141"/>
    </row>
  </sheetData>
  <mergeCells count="3">
    <mergeCell ref="B42:F42"/>
    <mergeCell ref="B1:F1"/>
    <mergeCell ref="B2:F2"/>
  </mergeCells>
  <printOptions horizontalCentered="1"/>
  <pageMargins left="0.2362204724409449" right="0.2362204724409449" top="0.7480314960629921" bottom="0.3937007874015748" header="0.2755905511811024" footer="0.31496062992125984"/>
  <pageSetup fitToHeight="1" fitToWidth="1" horizontalDpi="600" verticalDpi="600" orientation="portrait" paperSize="9" scale="76" r:id="rId1"/>
  <headerFooter alignWithMargins="0">
    <oddHeader>&amp;L&amp;"Trebuchet MS,Gras"&amp;11MAIRIE de RODEZ
Service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2014-03-31T07:22:29Z</cp:lastPrinted>
  <dcterms:created xsi:type="dcterms:W3CDTF">2001-02-23T12:49:54Z</dcterms:created>
  <dcterms:modified xsi:type="dcterms:W3CDTF">2015-03-18T07:43:26Z</dcterms:modified>
  <cp:category/>
  <cp:version/>
  <cp:contentType/>
  <cp:contentStatus/>
</cp:coreProperties>
</file>