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1.xml" ContentType="application/vnd.openxmlformats-officedocument.drawing+xml"/>
  <Override PartName="/xl/tables/table3.xml" ContentType="application/vnd.openxmlformats-officedocument.spreadsheetml.table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5.xml" ContentType="application/vnd.openxmlformats-officedocument.drawingml.chartshapes+xml"/>
  <Override PartName="/xl/charts/chart6.xml" ContentType="application/vnd.openxmlformats-officedocument.drawingml.chart+xml"/>
  <Override PartName="/xl/drawings/drawing6.xml" ContentType="application/vnd.openxmlformats-officedocument.drawingml.chartshapes+xml"/>
  <Override PartName="/xl/charts/chart7.xml" ContentType="application/vnd.openxmlformats-officedocument.drawingml.chart+xml"/>
  <Override PartName="/xl/drawings/drawing7.xml" ContentType="application/vnd.openxmlformats-officedocument.drawing+xml"/>
  <Override PartName="/xl/tables/table4.xml" ContentType="application/vnd.openxmlformats-officedocument.spreadsheetml.table+xml"/>
  <Override PartName="/xl/charts/chart8.xml" ContentType="application/vnd.openxmlformats-officedocument.drawingml.chart+xml"/>
  <Override PartName="/xl/drawings/drawing8.xml" ContentType="application/vnd.openxmlformats-officedocument.drawingml.chartshapes+xml"/>
  <Override PartName="/xl/charts/chart9.xml" ContentType="application/vnd.openxmlformats-officedocument.drawingml.chart+xml"/>
  <Override PartName="/xl/drawings/drawing9.xml" ContentType="application/vnd.openxmlformats-officedocument.drawingml.chartshapes+xml"/>
  <Override PartName="/xl/charts/chart10.xml" ContentType="application/vnd.openxmlformats-officedocument.drawingml.chart+xml"/>
  <Override PartName="/xl/drawings/drawing10.xml" ContentType="application/vnd.openxmlformats-officedocument.drawingml.chartshapes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11.xml" ContentType="application/vnd.openxmlformats-officedocument.drawingml.chartshapes+xml"/>
  <Override PartName="/xl/charts/chart14.xml" ContentType="application/vnd.openxmlformats-officedocument.drawingml.chart+xml"/>
  <Override PartName="/xl/drawings/drawing1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S:\Aménagement territoire\SERVICES AUX COMMUNES\MOBILITE\projet 2019\VOLONTAIRES 2018-2019\"/>
    </mc:Choice>
  </mc:AlternateContent>
  <bookViews>
    <workbookView xWindow="0" yWindow="0" windowWidth="23040" windowHeight="10836"/>
  </bookViews>
  <sheets>
    <sheet name="Tests" sheetId="3" r:id="rId1"/>
    <sheet name="passagers" sheetId="6" r:id="rId2"/>
    <sheet name="arrets" sheetId="8" r:id="rId3"/>
    <sheet name="directions" sheetId="7" r:id="rId4"/>
    <sheet name="recap mis en page" sheetId="10" r:id="rId5"/>
    <sheet name="recap total" sheetId="1" r:id="rId6"/>
  </sheets>
  <externalReferences>
    <externalReference r:id="rId7"/>
  </externalReferences>
  <definedNames>
    <definedName name="_xlnm._FilterDatabase" localSheetId="0" hidden="1">Tests!$A$1:$Z$152</definedName>
    <definedName name="code_arret">arrets!$A$3:$A$19</definedName>
    <definedName name="directions">directions!$A$1:$A$54</definedName>
    <definedName name="passagers">passagers!$B$3:$AP$3</definedName>
    <definedName name="route_destination">[1]directions!$C$1:$C$2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3" i="1" l="1"/>
  <c r="AK155" i="10" l="1"/>
  <c r="AK154" i="10"/>
  <c r="AJ44" i="10"/>
  <c r="AI44" i="10"/>
  <c r="AG44" i="10"/>
  <c r="AF44" i="10"/>
  <c r="AE44" i="10"/>
  <c r="AJ43" i="10"/>
  <c r="AI43" i="10"/>
  <c r="AG43" i="10"/>
  <c r="AF43" i="10"/>
  <c r="AE43" i="10"/>
  <c r="AH5" i="10"/>
  <c r="H8" i="10"/>
  <c r="G4" i="10"/>
  <c r="G7" i="10" s="1"/>
  <c r="F4" i="10"/>
  <c r="F7" i="10" s="1"/>
  <c r="E4" i="10"/>
  <c r="E7" i="10" s="1"/>
  <c r="D4" i="10"/>
  <c r="D9" i="10" s="1"/>
  <c r="C4" i="10"/>
  <c r="C6" i="10" s="1"/>
  <c r="B4" i="10"/>
  <c r="G3" i="10"/>
  <c r="F3" i="10"/>
  <c r="E3" i="10"/>
  <c r="D3" i="10"/>
  <c r="C3" i="10"/>
  <c r="B3" i="10"/>
  <c r="F9" i="10" l="1"/>
  <c r="G9" i="10"/>
  <c r="E9" i="10"/>
  <c r="D6" i="10"/>
  <c r="E6" i="10"/>
  <c r="G6" i="10"/>
  <c r="F6" i="10"/>
  <c r="H3" i="10"/>
  <c r="B7" i="10"/>
  <c r="B9" i="10"/>
  <c r="H4" i="10"/>
  <c r="B6" i="10"/>
  <c r="C7" i="10"/>
  <c r="C9" i="10"/>
  <c r="D7" i="10"/>
  <c r="H166" i="1"/>
  <c r="H165" i="1"/>
  <c r="G54" i="1"/>
  <c r="G55" i="1"/>
  <c r="F55" i="1"/>
  <c r="F54" i="1"/>
  <c r="D54" i="1"/>
  <c r="D55" i="1"/>
  <c r="C55" i="1"/>
  <c r="C54" i="1"/>
  <c r="B55" i="1"/>
  <c r="B54" i="1"/>
  <c r="E16" i="1"/>
  <c r="G5" i="10" l="1"/>
  <c r="F5" i="10"/>
  <c r="E5" i="10"/>
  <c r="D5" i="10"/>
  <c r="C5" i="10"/>
  <c r="B5" i="10"/>
  <c r="D4" i="1"/>
  <c r="D3" i="1"/>
  <c r="M3" i="8"/>
  <c r="H9" i="10" l="1"/>
  <c r="H7" i="10"/>
  <c r="H5" i="10"/>
  <c r="H6" i="10"/>
  <c r="M12" i="8"/>
  <c r="H8" i="1"/>
  <c r="G3" i="1"/>
  <c r="F3" i="1"/>
  <c r="E3" i="1"/>
  <c r="C3" i="1"/>
  <c r="B8" i="6"/>
  <c r="B9" i="6" s="1"/>
  <c r="L8" i="6"/>
  <c r="B4" i="1"/>
  <c r="B7" i="1" s="1"/>
  <c r="G4" i="1"/>
  <c r="G6" i="1" s="1"/>
  <c r="F4" i="1"/>
  <c r="F6" i="1" s="1"/>
  <c r="E4" i="1"/>
  <c r="E6" i="1" s="1"/>
  <c r="D6" i="1"/>
  <c r="C4" i="1"/>
  <c r="C6" i="1" s="1"/>
  <c r="S4" i="8"/>
  <c r="S3" i="8"/>
  <c r="H3" i="1" l="1"/>
  <c r="C9" i="1"/>
  <c r="H4" i="1"/>
  <c r="B5" i="1" s="1"/>
  <c r="B9" i="1"/>
  <c r="B6" i="1"/>
  <c r="D7" i="1"/>
  <c r="E9" i="1"/>
  <c r="D9" i="1"/>
  <c r="E7" i="1"/>
  <c r="F7" i="1"/>
  <c r="F9" i="1"/>
  <c r="C7" i="1"/>
  <c r="G7" i="1"/>
  <c r="G9" i="1"/>
  <c r="S19" i="8"/>
  <c r="P19" i="8" s="1"/>
  <c r="Q19" i="8"/>
  <c r="M19" i="8"/>
  <c r="K19" i="8"/>
  <c r="L19" i="8" s="1"/>
  <c r="J19" i="8"/>
  <c r="I19" i="8"/>
  <c r="S18" i="8"/>
  <c r="P18" i="8" s="1"/>
  <c r="Q18" i="8"/>
  <c r="M18" i="8"/>
  <c r="K18" i="8"/>
  <c r="J18" i="8"/>
  <c r="I18" i="8"/>
  <c r="S17" i="8"/>
  <c r="P17" i="8" s="1"/>
  <c r="Q17" i="8"/>
  <c r="M17" i="8"/>
  <c r="K17" i="8"/>
  <c r="J17" i="8"/>
  <c r="I17" i="8"/>
  <c r="L17" i="8" s="1"/>
  <c r="S16" i="8"/>
  <c r="P16" i="8" s="1"/>
  <c r="Q16" i="8"/>
  <c r="M16" i="8"/>
  <c r="K16" i="8"/>
  <c r="J16" i="8"/>
  <c r="I16" i="8"/>
  <c r="D16" i="8"/>
  <c r="S15" i="8"/>
  <c r="P15" i="8" s="1"/>
  <c r="Q15" i="8"/>
  <c r="M15" i="8"/>
  <c r="K15" i="8"/>
  <c r="J15" i="8"/>
  <c r="I15" i="8"/>
  <c r="S14" i="8"/>
  <c r="P14" i="8" s="1"/>
  <c r="Q14" i="8"/>
  <c r="M14" i="8"/>
  <c r="K14" i="8"/>
  <c r="J14" i="8"/>
  <c r="I14" i="8"/>
  <c r="S13" i="8"/>
  <c r="P13" i="8" s="1"/>
  <c r="Q13" i="8"/>
  <c r="M13" i="8"/>
  <c r="K13" i="8"/>
  <c r="J13" i="8"/>
  <c r="I13" i="8"/>
  <c r="S12" i="8"/>
  <c r="P12" i="8" s="1"/>
  <c r="Q12" i="8"/>
  <c r="L12" i="8"/>
  <c r="K12" i="8"/>
  <c r="J12" i="8"/>
  <c r="I12" i="8"/>
  <c r="S11" i="8"/>
  <c r="P11" i="8" s="1"/>
  <c r="Q11" i="8"/>
  <c r="M11" i="8"/>
  <c r="K11" i="8"/>
  <c r="J11" i="8"/>
  <c r="I11" i="8"/>
  <c r="S10" i="8"/>
  <c r="P10" i="8" s="1"/>
  <c r="Q10" i="8"/>
  <c r="M10" i="8"/>
  <c r="K10" i="8"/>
  <c r="J10" i="8"/>
  <c r="L10" i="8" s="1"/>
  <c r="I10" i="8"/>
  <c r="S9" i="8"/>
  <c r="P9" i="8" s="1"/>
  <c r="Q9" i="8"/>
  <c r="M9" i="8"/>
  <c r="K9" i="8"/>
  <c r="J9" i="8"/>
  <c r="I9" i="8"/>
  <c r="S8" i="8"/>
  <c r="P8" i="8" s="1"/>
  <c r="Q8" i="8"/>
  <c r="M8" i="8"/>
  <c r="K8" i="8"/>
  <c r="J8" i="8"/>
  <c r="I8" i="8"/>
  <c r="S7" i="8"/>
  <c r="P7" i="8" s="1"/>
  <c r="Q7" i="8"/>
  <c r="M7" i="8"/>
  <c r="K7" i="8"/>
  <c r="J7" i="8"/>
  <c r="I7" i="8"/>
  <c r="S6" i="8"/>
  <c r="P6" i="8" s="1"/>
  <c r="Q6" i="8"/>
  <c r="M6" i="8"/>
  <c r="K6" i="8"/>
  <c r="J6" i="8"/>
  <c r="I6" i="8"/>
  <c r="S5" i="8"/>
  <c r="P5" i="8" s="1"/>
  <c r="Q5" i="8"/>
  <c r="M5" i="8"/>
  <c r="K5" i="8"/>
  <c r="J5" i="8"/>
  <c r="I5" i="8"/>
  <c r="P4" i="8"/>
  <c r="Q4" i="8"/>
  <c r="M4" i="8"/>
  <c r="K4" i="8"/>
  <c r="J4" i="8"/>
  <c r="I4" i="8"/>
  <c r="L4" i="8" s="1"/>
  <c r="P3" i="8"/>
  <c r="Q3" i="8"/>
  <c r="K3" i="8"/>
  <c r="J3" i="8"/>
  <c r="L3" i="8" s="1"/>
  <c r="I3" i="8"/>
  <c r="AP14" i="6"/>
  <c r="AP16" i="6" s="1"/>
  <c r="AO14" i="6"/>
  <c r="AO15" i="6" s="1"/>
  <c r="AN14" i="6"/>
  <c r="AN15" i="6" s="1"/>
  <c r="AM14" i="6"/>
  <c r="AM16" i="6" s="1"/>
  <c r="AL14" i="6"/>
  <c r="AL16" i="6" s="1"/>
  <c r="AK14" i="6"/>
  <c r="AK16" i="6" s="1"/>
  <c r="AJ14" i="6"/>
  <c r="AJ15" i="6" s="1"/>
  <c r="AI14" i="6"/>
  <c r="AI16" i="6" s="1"/>
  <c r="AH14" i="6"/>
  <c r="AH16" i="6" s="1"/>
  <c r="AG14" i="6"/>
  <c r="AG15" i="6" s="1"/>
  <c r="AF14" i="6"/>
  <c r="AF15" i="6" s="1"/>
  <c r="AE14" i="6"/>
  <c r="AE16" i="6" s="1"/>
  <c r="AD14" i="6"/>
  <c r="AD16" i="6" s="1"/>
  <c r="AC14" i="6"/>
  <c r="AC16" i="6" s="1"/>
  <c r="AB14" i="6"/>
  <c r="AB15" i="6" s="1"/>
  <c r="AA14" i="6"/>
  <c r="AA16" i="6" s="1"/>
  <c r="Z14" i="6"/>
  <c r="Z16" i="6" s="1"/>
  <c r="Y14" i="6"/>
  <c r="Y16" i="6" s="1"/>
  <c r="X14" i="6"/>
  <c r="X15" i="6" s="1"/>
  <c r="W14" i="6"/>
  <c r="W16" i="6" s="1"/>
  <c r="V14" i="6"/>
  <c r="V16" i="6" s="1"/>
  <c r="U14" i="6"/>
  <c r="U16" i="6" s="1"/>
  <c r="T14" i="6"/>
  <c r="T15" i="6" s="1"/>
  <c r="S14" i="6"/>
  <c r="S16" i="6" s="1"/>
  <c r="R14" i="6"/>
  <c r="R16" i="6" s="1"/>
  <c r="Q14" i="6"/>
  <c r="Q16" i="6" s="1"/>
  <c r="P14" i="6"/>
  <c r="P15" i="6" s="1"/>
  <c r="O14" i="6"/>
  <c r="O16" i="6" s="1"/>
  <c r="N14" i="6"/>
  <c r="N16" i="6" s="1"/>
  <c r="M14" i="6"/>
  <c r="M16" i="6" s="1"/>
  <c r="L14" i="6"/>
  <c r="L15" i="6" s="1"/>
  <c r="K14" i="6"/>
  <c r="K16" i="6" s="1"/>
  <c r="J14" i="6"/>
  <c r="J16" i="6" s="1"/>
  <c r="I14" i="6"/>
  <c r="I16" i="6" s="1"/>
  <c r="H14" i="6"/>
  <c r="H15" i="6" s="1"/>
  <c r="G14" i="6"/>
  <c r="G16" i="6" s="1"/>
  <c r="F14" i="6"/>
  <c r="F16" i="6" s="1"/>
  <c r="E14" i="6"/>
  <c r="E16" i="6" s="1"/>
  <c r="D14" i="6"/>
  <c r="D15" i="6" s="1"/>
  <c r="C14" i="6"/>
  <c r="C16" i="6" s="1"/>
  <c r="B14" i="6"/>
  <c r="B16" i="6" s="1"/>
  <c r="AP8" i="6"/>
  <c r="AP11" i="6" s="1"/>
  <c r="AO8" i="6"/>
  <c r="AO10" i="6" s="1"/>
  <c r="AN8" i="6"/>
  <c r="AN9" i="6" s="1"/>
  <c r="AM8" i="6"/>
  <c r="AM10" i="6" s="1"/>
  <c r="AL8" i="6"/>
  <c r="AL11" i="6" s="1"/>
  <c r="AK8" i="6"/>
  <c r="AK11" i="6" s="1"/>
  <c r="AJ8" i="6"/>
  <c r="AJ11" i="6" s="1"/>
  <c r="AI8" i="6"/>
  <c r="AI11" i="6" s="1"/>
  <c r="AH8" i="6"/>
  <c r="AH11" i="6" s="1"/>
  <c r="AG8" i="6"/>
  <c r="AG10" i="6" s="1"/>
  <c r="AF8" i="6"/>
  <c r="AF9" i="6" s="1"/>
  <c r="AE8" i="6"/>
  <c r="AE10" i="6" s="1"/>
  <c r="AD8" i="6"/>
  <c r="AD11" i="6" s="1"/>
  <c r="AC8" i="6"/>
  <c r="AC11" i="6" s="1"/>
  <c r="AB8" i="6"/>
  <c r="AB11" i="6" s="1"/>
  <c r="AA8" i="6"/>
  <c r="AA10" i="6" s="1"/>
  <c r="Z8" i="6"/>
  <c r="Z11" i="6" s="1"/>
  <c r="Y8" i="6"/>
  <c r="Y10" i="6" s="1"/>
  <c r="X8" i="6"/>
  <c r="X9" i="6" s="1"/>
  <c r="W8" i="6"/>
  <c r="W10" i="6" s="1"/>
  <c r="V8" i="6"/>
  <c r="V11" i="6" s="1"/>
  <c r="U8" i="6"/>
  <c r="U11" i="6" s="1"/>
  <c r="T8" i="6"/>
  <c r="T11" i="6" s="1"/>
  <c r="S8" i="6"/>
  <c r="S10" i="6" s="1"/>
  <c r="R8" i="6"/>
  <c r="R11" i="6" s="1"/>
  <c r="Q8" i="6"/>
  <c r="Q10" i="6" s="1"/>
  <c r="P8" i="6"/>
  <c r="P9" i="6" s="1"/>
  <c r="O8" i="6"/>
  <c r="O10" i="6" s="1"/>
  <c r="N8" i="6"/>
  <c r="N11" i="6" s="1"/>
  <c r="M8" i="6"/>
  <c r="M11" i="6" s="1"/>
  <c r="L11" i="6"/>
  <c r="K8" i="6"/>
  <c r="K10" i="6" s="1"/>
  <c r="J8" i="6"/>
  <c r="J11" i="6" s="1"/>
  <c r="I8" i="6"/>
  <c r="I10" i="6" s="1"/>
  <c r="H8" i="6"/>
  <c r="H9" i="6" s="1"/>
  <c r="G8" i="6"/>
  <c r="G10" i="6" s="1"/>
  <c r="F8" i="6"/>
  <c r="F11" i="6" s="1"/>
  <c r="E8" i="6"/>
  <c r="E11" i="6" s="1"/>
  <c r="D8" i="6"/>
  <c r="D11" i="6" s="1"/>
  <c r="C8" i="6"/>
  <c r="C10" i="6" s="1"/>
  <c r="B11" i="6"/>
  <c r="L16" i="8" l="1"/>
  <c r="L5" i="8"/>
  <c r="L7" i="8"/>
  <c r="L9" i="8"/>
  <c r="L13" i="8"/>
  <c r="L15" i="8"/>
  <c r="L6" i="8"/>
  <c r="L8" i="8"/>
  <c r="L11" i="8"/>
  <c r="L14" i="8"/>
  <c r="L18" i="8"/>
  <c r="D5" i="1"/>
  <c r="C5" i="1"/>
  <c r="E5" i="1"/>
  <c r="F5" i="1"/>
  <c r="G5" i="1"/>
  <c r="AJ10" i="6"/>
  <c r="AE15" i="6"/>
  <c r="AI9" i="6"/>
  <c r="T10" i="6"/>
  <c r="AA11" i="6"/>
  <c r="Y11" i="6"/>
  <c r="AI10" i="6"/>
  <c r="S9" i="6"/>
  <c r="AA9" i="6"/>
  <c r="G15" i="6"/>
  <c r="Y15" i="6"/>
  <c r="AO16" i="6"/>
  <c r="Q9" i="6"/>
  <c r="U10" i="6"/>
  <c r="AC15" i="6"/>
  <c r="E15" i="6"/>
  <c r="AM15" i="6"/>
  <c r="M9" i="6"/>
  <c r="AC10" i="6"/>
  <c r="AG9" i="6"/>
  <c r="AK10" i="6"/>
  <c r="I15" i="6"/>
  <c r="E9" i="6"/>
  <c r="AK9" i="6"/>
  <c r="K11" i="6"/>
  <c r="Q15" i="6"/>
  <c r="AF16" i="6"/>
  <c r="K9" i="6"/>
  <c r="M10" i="6"/>
  <c r="S11" i="6"/>
  <c r="W15" i="6"/>
  <c r="AG16" i="6"/>
  <c r="H10" i="6"/>
  <c r="AM11" i="6"/>
  <c r="T16" i="6"/>
  <c r="I9" i="6"/>
  <c r="AC9" i="6"/>
  <c r="L10" i="6"/>
  <c r="AF10" i="6"/>
  <c r="Q11" i="6"/>
  <c r="AO11" i="6"/>
  <c r="U15" i="6"/>
  <c r="X16" i="6"/>
  <c r="D16" i="6"/>
  <c r="P10" i="6"/>
  <c r="W11" i="6"/>
  <c r="H16" i="6"/>
  <c r="AB16" i="6"/>
  <c r="AO9" i="6"/>
  <c r="AN10" i="6"/>
  <c r="L16" i="6"/>
  <c r="U9" i="6"/>
  <c r="D10" i="6"/>
  <c r="X10" i="6"/>
  <c r="C11" i="6"/>
  <c r="AG11" i="6"/>
  <c r="M15" i="6"/>
  <c r="P16" i="6"/>
  <c r="AJ16" i="6"/>
  <c r="C9" i="6"/>
  <c r="Y9" i="6"/>
  <c r="E10" i="6"/>
  <c r="AB10" i="6"/>
  <c r="I11" i="6"/>
  <c r="O15" i="6"/>
  <c r="AK15" i="6"/>
  <c r="AN16" i="6"/>
  <c r="G11" i="6"/>
  <c r="O11" i="6"/>
  <c r="AE11" i="6"/>
  <c r="J9" i="6"/>
  <c r="R9" i="6"/>
  <c r="Z9" i="6"/>
  <c r="AH9" i="6"/>
  <c r="AP9" i="6"/>
  <c r="H11" i="6"/>
  <c r="P11" i="6"/>
  <c r="X11" i="6"/>
  <c r="AF11" i="6"/>
  <c r="AN11" i="6"/>
  <c r="F15" i="6"/>
  <c r="N15" i="6"/>
  <c r="V15" i="6"/>
  <c r="AD15" i="6"/>
  <c r="AL15" i="6"/>
  <c r="B10" i="6"/>
  <c r="J10" i="6"/>
  <c r="R10" i="6"/>
  <c r="Z10" i="6"/>
  <c r="AH10" i="6"/>
  <c r="AP10" i="6"/>
  <c r="D9" i="6"/>
  <c r="L9" i="6"/>
  <c r="T9" i="6"/>
  <c r="AB9" i="6"/>
  <c r="AJ9" i="6"/>
  <c r="B15" i="6"/>
  <c r="J15" i="6"/>
  <c r="R15" i="6"/>
  <c r="Z15" i="6"/>
  <c r="AH15" i="6"/>
  <c r="AP15" i="6"/>
  <c r="G9" i="6"/>
  <c r="O9" i="6"/>
  <c r="W9" i="6"/>
  <c r="AE9" i="6"/>
  <c r="AM9" i="6"/>
  <c r="F10" i="6"/>
  <c r="N10" i="6"/>
  <c r="V10" i="6"/>
  <c r="AD10" i="6"/>
  <c r="AL10" i="6"/>
  <c r="C15" i="6"/>
  <c r="K15" i="6"/>
  <c r="S15" i="6"/>
  <c r="AA15" i="6"/>
  <c r="AI15" i="6"/>
  <c r="F9" i="6"/>
  <c r="N9" i="6"/>
  <c r="V9" i="6"/>
  <c r="AD9" i="6"/>
  <c r="AL9" i="6"/>
  <c r="H7" i="1" l="1"/>
  <c r="H6" i="1"/>
  <c r="H5" i="1"/>
  <c r="H9" i="1"/>
</calcChain>
</file>

<file path=xl/comments1.xml><?xml version="1.0" encoding="utf-8"?>
<comments xmlns="http://schemas.openxmlformats.org/spreadsheetml/2006/main">
  <authors>
    <author>Jacques</author>
  </authors>
  <commentList>
    <comment ref="K1" authorId="0" shapeId="0">
      <text>
        <r>
          <rPr>
            <sz val="9"/>
            <color indexed="81"/>
            <rFont val="Tahoma"/>
            <family val="2"/>
          </rPr>
          <t xml:space="preserve">Arrêt de départ
</t>
        </r>
      </text>
    </comment>
    <comment ref="L1" authorId="0" shapeId="0">
      <text>
        <r>
          <rPr>
            <sz val="9"/>
            <color indexed="81"/>
            <rFont val="Tahoma"/>
            <family val="2"/>
          </rPr>
          <t xml:space="preserve">Nom indiqué sur la fiche de destination
</t>
        </r>
      </text>
    </comment>
  </commentList>
</comments>
</file>

<file path=xl/sharedStrings.xml><?xml version="1.0" encoding="utf-8"?>
<sst xmlns="http://schemas.openxmlformats.org/spreadsheetml/2006/main" count="3306" uniqueCount="333">
  <si>
    <t>Nombre de testeurs</t>
  </si>
  <si>
    <t>Nombre de tests</t>
  </si>
  <si>
    <t>Une voiture sur …</t>
  </si>
  <si>
    <t>… s'arrête (en moyenne)</t>
  </si>
  <si>
    <t>Attente moyenne</t>
  </si>
  <si>
    <t>minutes</t>
  </si>
  <si>
    <t>Attente maxi</t>
  </si>
  <si>
    <t>Taux de succès</t>
  </si>
  <si>
    <t>attente inférieure à 15 minutes</t>
  </si>
  <si>
    <t>Beaufort</t>
  </si>
  <si>
    <t>Eurre</t>
  </si>
  <si>
    <t>Montoison-Allex</t>
  </si>
  <si>
    <t>Saoû</t>
  </si>
  <si>
    <t>tests pondérés sur 100</t>
  </si>
  <si>
    <t>Total</t>
  </si>
  <si>
    <t>Périodes de tests</t>
  </si>
  <si>
    <t>avril-mai-juin-janvier</t>
  </si>
  <si>
    <t>mai-juin</t>
  </si>
  <si>
    <t>mai</t>
  </si>
  <si>
    <t>juin-décembre-janvier</t>
  </si>
  <si>
    <t>Colonne1</t>
  </si>
  <si>
    <t>Pondération</t>
  </si>
  <si>
    <t>Code arrêt</t>
  </si>
  <si>
    <t>route</t>
  </si>
  <si>
    <t>nom</t>
  </si>
  <si>
    <t>sens</t>
  </si>
  <si>
    <t>distance</t>
  </si>
  <si>
    <t>vitesse</t>
  </si>
  <si>
    <t>sécurité</t>
  </si>
  <si>
    <t>visibilité</t>
  </si>
  <si>
    <t>note
vitesse</t>
  </si>
  <si>
    <t>note
sécurité</t>
  </si>
  <si>
    <t>note
visibilité</t>
  </si>
  <si>
    <t>note
globale</t>
  </si>
  <si>
    <t>m1</t>
  </si>
  <si>
    <t>Blacons - arrêt car face café</t>
  </si>
  <si>
    <t>moins</t>
  </si>
  <si>
    <t>plus</t>
  </si>
  <si>
    <t>v1</t>
  </si>
  <si>
    <t>route de Vaugelas</t>
  </si>
  <si>
    <t>b1</t>
  </si>
  <si>
    <t>Beaufort rond point</t>
  </si>
  <si>
    <t>Attente mini</t>
  </si>
  <si>
    <t>Périodes des tests</t>
  </si>
  <si>
    <t>Route</t>
  </si>
  <si>
    <t>c2</t>
  </si>
  <si>
    <t>D538</t>
  </si>
  <si>
    <t>Crest - Faure</t>
  </si>
  <si>
    <t>lra1</t>
  </si>
  <si>
    <t>carrefour la Répara-Auriples</t>
  </si>
  <si>
    <t>s1</t>
  </si>
  <si>
    <t>Saoû - rond point déviation</t>
  </si>
  <si>
    <t>s2</t>
  </si>
  <si>
    <t>Saoû - silo</t>
  </si>
  <si>
    <t>d1</t>
  </si>
  <si>
    <t>Divajeu</t>
  </si>
  <si>
    <t>D70</t>
  </si>
  <si>
    <t>g1</t>
  </si>
  <si>
    <t>D104</t>
  </si>
  <si>
    <t>Grâne rond point</t>
  </si>
  <si>
    <t>l1</t>
  </si>
  <si>
    <t>Loriol rond point Crozes</t>
  </si>
  <si>
    <t>a1</t>
  </si>
  <si>
    <t>D93</t>
  </si>
  <si>
    <t>Allex - boulangerie</t>
  </si>
  <si>
    <t>e1</t>
  </si>
  <si>
    <t>Eurre - seigneurdieu</t>
  </si>
  <si>
    <t>e2</t>
  </si>
  <si>
    <t>Eurre - compagnons de la terre</t>
  </si>
  <si>
    <t>e3</t>
  </si>
  <si>
    <t>D509</t>
  </si>
  <si>
    <t>Eurre - arrêt de car cimetière</t>
  </si>
  <si>
    <t>c1</t>
  </si>
  <si>
    <t>Crest - Croix de Romans</t>
  </si>
  <si>
    <t>D125</t>
  </si>
  <si>
    <t>Grâne-Loriol</t>
  </si>
  <si>
    <t>Allex</t>
  </si>
  <si>
    <t>Crest</t>
  </si>
  <si>
    <t>Livron</t>
  </si>
  <si>
    <t>Mirabel</t>
  </si>
  <si>
    <t>Valence</t>
  </si>
  <si>
    <t>Etoile</t>
  </si>
  <si>
    <t>TESTS</t>
  </si>
  <si>
    <t>Qui</t>
  </si>
  <si>
    <t>Date</t>
  </si>
  <si>
    <t>Période</t>
  </si>
  <si>
    <t>Jour</t>
  </si>
  <si>
    <t>Heure</t>
  </si>
  <si>
    <t>Jour/nuit</t>
  </si>
  <si>
    <t>Météo</t>
  </si>
  <si>
    <t>Itinéraire</t>
  </si>
  <si>
    <t>Depart</t>
  </si>
  <si>
    <t>Destination</t>
  </si>
  <si>
    <t>Attente (min)</t>
  </si>
  <si>
    <t xml:space="preserve"> Nb de voitures</t>
  </si>
  <si>
    <t>Conducteur connu</t>
  </si>
  <si>
    <t>Conducteur H/F</t>
  </si>
  <si>
    <t>Conducteur âge</t>
  </si>
  <si>
    <t>Conducteur vient de</t>
  </si>
  <si>
    <t>proche/loin + ou - moins de 50 kms</t>
  </si>
  <si>
    <t>Conducteur va à</t>
  </si>
  <si>
    <t>Trajet régulier</t>
  </si>
  <si>
    <t>Prend en stop</t>
  </si>
  <si>
    <t>trafic VP / h (1 sens)</t>
  </si>
  <si>
    <t>Commentaire</t>
  </si>
  <si>
    <t>Normale</t>
  </si>
  <si>
    <t>Semaine</t>
  </si>
  <si>
    <t>jour</t>
  </si>
  <si>
    <t>+</t>
  </si>
  <si>
    <t>Locale</t>
  </si>
  <si>
    <t>non</t>
  </si>
  <si>
    <t>H</t>
  </si>
  <si>
    <t>près</t>
  </si>
  <si>
    <t>oui</t>
  </si>
  <si>
    <t>Grande</t>
  </si>
  <si>
    <t>F</t>
  </si>
  <si>
    <t>qqfois</t>
  </si>
  <si>
    <t>travaille à la Crestoise de menuiserie</t>
  </si>
  <si>
    <t>retraité de retour de la déchetterie</t>
  </si>
  <si>
    <t>exploitant agricole sur Allex et Eurre (nbreux trajets sur ces 2 communes)</t>
  </si>
  <si>
    <t>D111</t>
  </si>
  <si>
    <t>Passager</t>
  </si>
  <si>
    <t>A</t>
  </si>
  <si>
    <t>B</t>
  </si>
  <si>
    <t>C</t>
  </si>
  <si>
    <t>D</t>
  </si>
  <si>
    <t>E</t>
  </si>
  <si>
    <t>G</t>
  </si>
  <si>
    <t>I</t>
  </si>
  <si>
    <t>Profil passager</t>
  </si>
  <si>
    <t>H/F</t>
  </si>
  <si>
    <t>HF</t>
  </si>
  <si>
    <t>FH</t>
  </si>
  <si>
    <t>Age</t>
  </si>
  <si>
    <t>20/40</t>
  </si>
  <si>
    <t>Tous conducteurs</t>
  </si>
  <si>
    <t>Conducteurs inconnus</t>
  </si>
  <si>
    <t>Ardèche</t>
  </si>
  <si>
    <t>Aouste</t>
  </si>
  <si>
    <t>Escoulin</t>
  </si>
  <si>
    <t>Eygluy</t>
  </si>
  <si>
    <t>Gigors</t>
  </si>
  <si>
    <t>Grâne</t>
  </si>
  <si>
    <t>le Chaffal</t>
  </si>
  <si>
    <t>Lyon</t>
  </si>
  <si>
    <t>Lozeron</t>
  </si>
  <si>
    <t>Montélimar</t>
  </si>
  <si>
    <t>Montoison</t>
  </si>
  <si>
    <t>Paris</t>
  </si>
  <si>
    <t>Plan de Baix</t>
  </si>
  <si>
    <t>Portes les Valence</t>
  </si>
  <si>
    <t>Saillans</t>
  </si>
  <si>
    <t>Saint Peray</t>
  </si>
  <si>
    <t>e4</t>
  </si>
  <si>
    <t>Eurre-rond point TGV</t>
  </si>
  <si>
    <t>Montoison - salle des fêtes</t>
  </si>
  <si>
    <t>DONNER A INTEGRER A GOOGLE MAPS</t>
  </si>
  <si>
    <t>a pris parce qu'ils avaient un panneau</t>
  </si>
  <si>
    <t>++</t>
  </si>
  <si>
    <t>chauffeur de car</t>
  </si>
  <si>
    <t>avec sa femme</t>
  </si>
  <si>
    <t>loin</t>
  </si>
  <si>
    <t>retraité</t>
  </si>
  <si>
    <t>va chercher sa fille à St Louis</t>
  </si>
  <si>
    <t xml:space="preserve">Tour de cirque avec son fils </t>
  </si>
  <si>
    <t>Aubenas</t>
  </si>
  <si>
    <t>Barcelonnette</t>
  </si>
  <si>
    <t xml:space="preserve">Chabrilan </t>
  </si>
  <si>
    <t>Charente-Maritime</t>
  </si>
  <si>
    <t>Die</t>
  </si>
  <si>
    <t>Etoile sur Rhône</t>
  </si>
  <si>
    <t>Les tourettes</t>
  </si>
  <si>
    <t>Loriol</t>
  </si>
  <si>
    <t xml:space="preserve">Lyon </t>
  </si>
  <si>
    <t>Mirmande</t>
  </si>
  <si>
    <t>Omblèze</t>
  </si>
  <si>
    <t>Piégros</t>
  </si>
  <si>
    <t>Privas</t>
  </si>
  <si>
    <t>Roche-sur-Grane</t>
  </si>
  <si>
    <t>Saulce</t>
  </si>
  <si>
    <t>Vaugelas</t>
  </si>
  <si>
    <t>FF</t>
  </si>
  <si>
    <t>HH</t>
  </si>
  <si>
    <t>Maire de Plan de Baix</t>
  </si>
  <si>
    <t>va à Beaufort pour travail</t>
  </si>
  <si>
    <t>Entretien d'embauche à Farevabio</t>
  </si>
  <si>
    <t>trajet Mirabel - Beaufort 1x par jour</t>
  </si>
  <si>
    <t>habitante de Beaufort - commerçante - ramène parfois les enfants de ses voisins du collège - fait des courses pour des personnes âgées</t>
  </si>
  <si>
    <t>habitant de Beaufort (intéressé par une appli)</t>
  </si>
  <si>
    <t>va chercher son fils au collège + courses / est organisé avec d'autres parents d'élèves pour aller chercher les enfants à tour de rôle</t>
  </si>
  <si>
    <t>trésorerier du Gigors electric sound system (feak show)</t>
  </si>
  <si>
    <t>est inscrit sur blablacar mais l'utilise peu</t>
  </si>
  <si>
    <t>gilets jaunes too much - a cru que c'était des travailleurs de chantiers</t>
  </si>
  <si>
    <t>travail à Farevabio</t>
  </si>
  <si>
    <t>ne prend pas les mineurs en stop</t>
  </si>
  <si>
    <t>travaille à Farevabio</t>
  </si>
  <si>
    <t>-</t>
  </si>
  <si>
    <t>Piegros</t>
  </si>
  <si>
    <t>J</t>
  </si>
  <si>
    <t>K</t>
  </si>
  <si>
    <t>L</t>
  </si>
  <si>
    <t>M</t>
  </si>
  <si>
    <t>N</t>
  </si>
  <si>
    <t>O</t>
  </si>
  <si>
    <t>P</t>
  </si>
  <si>
    <t>T</t>
  </si>
  <si>
    <t>Q</t>
  </si>
  <si>
    <t>R</t>
  </si>
  <si>
    <t>S</t>
  </si>
  <si>
    <t>U</t>
  </si>
  <si>
    <t>V</t>
  </si>
  <si>
    <t>W</t>
  </si>
  <si>
    <t>X</t>
  </si>
  <si>
    <t>Y</t>
  </si>
  <si>
    <t>Z</t>
  </si>
  <si>
    <t>AA</t>
  </si>
  <si>
    <t>AB</t>
  </si>
  <si>
    <t>Bourdeaux</t>
  </si>
  <si>
    <t>Chabeuil</t>
  </si>
  <si>
    <t>Chabrillan</t>
  </si>
  <si>
    <t>Cléon d'Andran</t>
  </si>
  <si>
    <t>Dieulefit</t>
  </si>
  <si>
    <t>Grenoble</t>
  </si>
  <si>
    <t>La Repara</t>
  </si>
  <si>
    <t>le Poët-Célard</t>
  </si>
  <si>
    <t>les Baronnies</t>
  </si>
  <si>
    <t>Puy Saint Martin</t>
  </si>
  <si>
    <t>Romans</t>
  </si>
  <si>
    <t>Soyans</t>
  </si>
  <si>
    <t>Charolles</t>
  </si>
  <si>
    <t>Francilon</t>
  </si>
  <si>
    <t>Les Baronnies</t>
  </si>
  <si>
    <t>urbaniste originaire de Grenoble depuis 3 ans dans les Baronnies (a fait du stop étant jeune)</t>
  </si>
  <si>
    <t>fait partie de la bizzart sa compagne va travailler en stop</t>
  </si>
  <si>
    <t>Pays Bas</t>
  </si>
  <si>
    <t>Néerlandais en vacances</t>
  </si>
  <si>
    <t>La Répara-Auriples</t>
  </si>
  <si>
    <t>habite Saoû depuis 1 an</t>
  </si>
  <si>
    <t>?</t>
  </si>
  <si>
    <t>D6</t>
  </si>
  <si>
    <t>agriculteur qui se rend à la ccvd</t>
  </si>
  <si>
    <t>Mirabel et Blacons</t>
  </si>
  <si>
    <t>Saou</t>
  </si>
  <si>
    <t>saou</t>
  </si>
  <si>
    <t xml:space="preserve">Crest </t>
  </si>
  <si>
    <t xml:space="preserve">Elle prend pas les garcons et elle prend pas quand elle est seule </t>
  </si>
  <si>
    <t>Elle nous a prit parce qu'on était jeunes</t>
  </si>
  <si>
    <t>Puy St Martin</t>
  </si>
  <si>
    <t>Il prend en stop avec de la place et du temps</t>
  </si>
  <si>
    <t>psm1</t>
  </si>
  <si>
    <t>AC</t>
  </si>
  <si>
    <t>AD</t>
  </si>
  <si>
    <t>AE</t>
  </si>
  <si>
    <t>AF</t>
  </si>
  <si>
    <t>AG</t>
  </si>
  <si>
    <t>AH</t>
  </si>
  <si>
    <t>AI</t>
  </si>
  <si>
    <t>AJ</t>
  </si>
  <si>
    <t>AK</t>
  </si>
  <si>
    <t>AL</t>
  </si>
  <si>
    <t>AM</t>
  </si>
  <si>
    <t>AN</t>
  </si>
  <si>
    <t>AO</t>
  </si>
  <si>
    <t>D93 D111</t>
  </si>
  <si>
    <t>mb1</t>
  </si>
  <si>
    <t>Colonne3</t>
  </si>
  <si>
    <t>Colonne4</t>
  </si>
  <si>
    <t>Colonne5</t>
  </si>
  <si>
    <t>proche/loin + ou - moins de 50 kms2</t>
  </si>
  <si>
    <t>juin-decembre-janvier</t>
  </si>
  <si>
    <t>Nombre équipes testeurs</t>
  </si>
  <si>
    <t>décembre</t>
  </si>
  <si>
    <t>juin</t>
  </si>
  <si>
    <t>mars-avril</t>
  </si>
  <si>
    <t>janvier</t>
  </si>
  <si>
    <t>attente inférieure à 15 min en %</t>
  </si>
  <si>
    <t>Eurre-Allex</t>
  </si>
  <si>
    <t>Eurre-Montoison</t>
  </si>
  <si>
    <t>ou plus...</t>
  </si>
  <si>
    <t>Fréquence</t>
  </si>
  <si>
    <t>Minutes d'attente</t>
  </si>
  <si>
    <t>moyenne</t>
  </si>
  <si>
    <t>ecart-type</t>
  </si>
  <si>
    <t>juin-déc-janv</t>
  </si>
  <si>
    <t>avr-mai-juin-janv</t>
  </si>
  <si>
    <t>attente inf à 15 min</t>
  </si>
  <si>
    <t>s'arrête (moyenne)</t>
  </si>
  <si>
    <t>Au total, 150  tests réalisés sur 14 demi-journées</t>
  </si>
  <si>
    <t>1 voiture sur 7,4 s’arrête pour un temps d’attente moyen de 6 min 30 sec</t>
  </si>
  <si>
    <t>L’attente maximum a été de 40 minutes</t>
  </si>
  <si>
    <t>Dans 94 % des cas l’attente a été inférieure à 15 minutes</t>
  </si>
  <si>
    <t>Soit une attente inférieure à 15 minutes dans 141 cas sur 150</t>
  </si>
  <si>
    <t>testeurs1</t>
  </si>
  <si>
    <t>testeurs2</t>
  </si>
  <si>
    <t>testeurs3</t>
  </si>
  <si>
    <t>testeurs4</t>
  </si>
  <si>
    <t>testeurs5</t>
  </si>
  <si>
    <t>testeurs6</t>
  </si>
  <si>
    <t>testeurs7</t>
  </si>
  <si>
    <t>testeurs8</t>
  </si>
  <si>
    <t>testeurs9</t>
  </si>
  <si>
    <t>testeurs10</t>
  </si>
  <si>
    <t>testeurs11</t>
  </si>
  <si>
    <t>testeurs12</t>
  </si>
  <si>
    <t>testeurs13</t>
  </si>
  <si>
    <t>testeurs14</t>
  </si>
  <si>
    <t>testeurs15</t>
  </si>
  <si>
    <t>testeurs16</t>
  </si>
  <si>
    <t>testeurs17</t>
  </si>
  <si>
    <t>testeurs18</t>
  </si>
  <si>
    <t>testeurs19</t>
  </si>
  <si>
    <t>testeurs20</t>
  </si>
  <si>
    <t>testeurs24</t>
  </si>
  <si>
    <t>testeurs25</t>
  </si>
  <si>
    <t>testeurs22</t>
  </si>
  <si>
    <t>testeurs21</t>
  </si>
  <si>
    <t>testeurs23</t>
  </si>
  <si>
    <t>testeurs26</t>
  </si>
  <si>
    <t>testeurs27</t>
  </si>
  <si>
    <t>testeurs28</t>
  </si>
  <si>
    <t>testeurs31</t>
  </si>
  <si>
    <t>testeurs29</t>
  </si>
  <si>
    <t>testeurs30</t>
  </si>
  <si>
    <t>testeurs32</t>
  </si>
  <si>
    <t>testeurs33</t>
  </si>
  <si>
    <t>testeurs35</t>
  </si>
  <si>
    <t>testeurs36</t>
  </si>
  <si>
    <t>testeurs37</t>
  </si>
  <si>
    <t>testeurs34</t>
  </si>
  <si>
    <t>testeurs40</t>
  </si>
  <si>
    <t>testeurs38</t>
  </si>
  <si>
    <t>testeurs39</t>
  </si>
  <si>
    <t>testeurs41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</si>
</sst>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\ _€_-;\-* #,##0.00\ _€_-;_-* &quot;-&quot;??\ _€_-;_-@_-"/>
    <numFmt numFmtId="164" formatCode="0.0"/>
    <numFmt numFmtId="165" formatCode="[$-40C]mmmm\-yy;@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/>
        <bgColor theme="8"/>
      </patternFill>
    </fill>
    <fill>
      <patternFill patternType="solid">
        <fgColor theme="8" tint="0.79998168889431442"/>
        <bgColor theme="8" tint="0.79998168889431442"/>
      </patternFill>
    </fill>
  </fills>
  <borders count="4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147">
    <xf numFmtId="0" fontId="0" fillId="0" borderId="0" xfId="0"/>
    <xf numFmtId="0" fontId="0" fillId="0" borderId="0" xfId="0" applyAlignment="1">
      <alignment horizontal="center"/>
    </xf>
    <xf numFmtId="0" fontId="0" fillId="0" borderId="3" xfId="0" applyBorder="1"/>
    <xf numFmtId="0" fontId="0" fillId="0" borderId="5" xfId="0" applyBorder="1"/>
    <xf numFmtId="0" fontId="5" fillId="2" borderId="1" xfId="0" applyFont="1" applyFill="1" applyBorder="1" applyAlignment="1">
      <alignment vertical="center"/>
    </xf>
    <xf numFmtId="0" fontId="1" fillId="2" borderId="12" xfId="0" applyFont="1" applyFill="1" applyBorder="1" applyAlignment="1">
      <alignment horizontal="center" vertical="center"/>
    </xf>
    <xf numFmtId="0" fontId="0" fillId="0" borderId="14" xfId="0" applyBorder="1"/>
    <xf numFmtId="0" fontId="0" fillId="0" borderId="15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2" xfId="0" applyBorder="1" applyAlignment="1">
      <alignment horizontal="center"/>
    </xf>
    <xf numFmtId="9" fontId="0" fillId="0" borderId="15" xfId="2" applyFont="1" applyBorder="1" applyAlignment="1">
      <alignment horizontal="center"/>
    </xf>
    <xf numFmtId="1" fontId="0" fillId="0" borderId="15" xfId="1" applyNumberFormat="1" applyFont="1" applyBorder="1" applyAlignment="1">
      <alignment horizontal="center"/>
    </xf>
    <xf numFmtId="0" fontId="0" fillId="0" borderId="10" xfId="0" applyBorder="1"/>
    <xf numFmtId="1" fontId="0" fillId="0" borderId="11" xfId="1" applyNumberFormat="1" applyFont="1" applyBorder="1" applyAlignment="1">
      <alignment horizontal="center"/>
    </xf>
    <xf numFmtId="0" fontId="0" fillId="0" borderId="7" xfId="0" applyBorder="1"/>
    <xf numFmtId="0" fontId="0" fillId="2" borderId="0" xfId="0" applyFill="1" applyAlignment="1">
      <alignment horizontal="center" wrapText="1"/>
    </xf>
    <xf numFmtId="0" fontId="0" fillId="2" borderId="0" xfId="0" applyFill="1"/>
    <xf numFmtId="0" fontId="0" fillId="2" borderId="0" xfId="0" applyFill="1" applyAlignment="1">
      <alignment horizontal="center"/>
    </xf>
    <xf numFmtId="0" fontId="0" fillId="2" borderId="3" xfId="0" applyFill="1" applyBorder="1" applyAlignment="1">
      <alignment vertical="center"/>
    </xf>
    <xf numFmtId="0" fontId="0" fillId="0" borderId="4" xfId="0" applyBorder="1"/>
    <xf numFmtId="0" fontId="4" fillId="3" borderId="22" xfId="0" applyFont="1" applyFill="1" applyBorder="1" applyAlignment="1">
      <alignment horizontal="center" vertical="center"/>
    </xf>
    <xf numFmtId="0" fontId="4" fillId="3" borderId="23" xfId="0" applyFont="1" applyFill="1" applyBorder="1" applyAlignment="1">
      <alignment horizontal="center" vertical="center"/>
    </xf>
    <xf numFmtId="0" fontId="1" fillId="3" borderId="5" xfId="0" applyFont="1" applyFill="1" applyBorder="1" applyAlignment="1">
      <alignment horizontal="center" vertical="center"/>
    </xf>
    <xf numFmtId="0" fontId="1" fillId="3" borderId="20" xfId="0" applyFont="1" applyFill="1" applyBorder="1" applyAlignment="1">
      <alignment horizontal="center" vertical="center"/>
    </xf>
    <xf numFmtId="0" fontId="1" fillId="4" borderId="24" xfId="0" applyFont="1" applyFill="1" applyBorder="1" applyAlignment="1">
      <alignment horizontal="center" vertical="center"/>
    </xf>
    <xf numFmtId="0" fontId="1" fillId="4" borderId="0" xfId="0" applyFont="1" applyFill="1" applyBorder="1" applyAlignment="1">
      <alignment horizontal="center" vertical="center"/>
    </xf>
    <xf numFmtId="0" fontId="1" fillId="4" borderId="25" xfId="0" applyFont="1" applyFill="1" applyBorder="1" applyAlignment="1">
      <alignment horizontal="center" vertical="center"/>
    </xf>
    <xf numFmtId="0" fontId="0" fillId="0" borderId="5" xfId="0" applyFill="1" applyBorder="1" applyAlignment="1">
      <alignment horizontal="left" vertical="top"/>
    </xf>
    <xf numFmtId="165" fontId="0" fillId="0" borderId="5" xfId="0" applyNumberFormat="1" applyFill="1" applyBorder="1" applyAlignment="1">
      <alignment horizontal="center" vertical="top"/>
    </xf>
    <xf numFmtId="0" fontId="0" fillId="0" borderId="5" xfId="0" applyFill="1" applyBorder="1" applyAlignment="1">
      <alignment horizontal="center" vertical="top"/>
    </xf>
    <xf numFmtId="0" fontId="0" fillId="0" borderId="5" xfId="0" quotePrefix="1" applyFill="1" applyBorder="1" applyAlignment="1">
      <alignment horizontal="center" vertical="top"/>
    </xf>
    <xf numFmtId="0" fontId="0" fillId="0" borderId="5" xfId="0" applyFill="1" applyBorder="1" applyAlignment="1"/>
    <xf numFmtId="0" fontId="0" fillId="3" borderId="18" xfId="0" applyFill="1" applyBorder="1" applyAlignment="1">
      <alignment vertical="center"/>
    </xf>
    <xf numFmtId="0" fontId="0" fillId="3" borderId="29" xfId="0" applyFill="1" applyBorder="1" applyAlignment="1">
      <alignment vertical="center"/>
    </xf>
    <xf numFmtId="0" fontId="5" fillId="2" borderId="11" xfId="0" applyFont="1" applyFill="1" applyBorder="1" applyAlignment="1">
      <alignment vertical="center"/>
    </xf>
    <xf numFmtId="0" fontId="1" fillId="2" borderId="6" xfId="0" applyFont="1" applyFill="1" applyBorder="1" applyAlignment="1">
      <alignment horizontal="center" vertical="center"/>
    </xf>
    <xf numFmtId="0" fontId="1" fillId="3" borderId="21" xfId="0" applyFont="1" applyFill="1" applyBorder="1" applyAlignment="1">
      <alignment vertical="center"/>
    </xf>
    <xf numFmtId="0" fontId="1" fillId="3" borderId="19" xfId="0" applyFont="1" applyFill="1" applyBorder="1" applyAlignment="1">
      <alignment vertical="center"/>
    </xf>
    <xf numFmtId="0" fontId="1" fillId="3" borderId="26" xfId="0" applyFont="1" applyFill="1" applyBorder="1" applyAlignment="1">
      <alignment vertical="center"/>
    </xf>
    <xf numFmtId="0" fontId="1" fillId="3" borderId="27" xfId="0" applyFont="1" applyFill="1" applyBorder="1" applyAlignment="1">
      <alignment horizontal="center" vertical="center" wrapText="1"/>
    </xf>
    <xf numFmtId="0" fontId="1" fillId="3" borderId="28" xfId="0" applyFont="1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/>
    </xf>
    <xf numFmtId="0" fontId="0" fillId="0" borderId="5" xfId="0" applyFill="1" applyBorder="1" applyAlignment="1">
      <alignment horizontal="left"/>
    </xf>
    <xf numFmtId="0" fontId="0" fillId="0" borderId="5" xfId="0" applyFill="1" applyBorder="1" applyAlignment="1">
      <alignment vertical="top"/>
    </xf>
    <xf numFmtId="1" fontId="0" fillId="0" borderId="5" xfId="0" applyNumberFormat="1" applyFill="1" applyBorder="1" applyAlignment="1">
      <alignment horizontal="center" vertical="top"/>
    </xf>
    <xf numFmtId="0" fontId="0" fillId="0" borderId="5" xfId="0" applyFill="1" applyBorder="1" applyAlignment="1">
      <alignment horizontal="center" vertical="center"/>
    </xf>
    <xf numFmtId="0" fontId="0" fillId="0" borderId="5" xfId="0" quotePrefix="1" applyFill="1" applyBorder="1" applyAlignment="1">
      <alignment horizontal="center" vertical="center"/>
    </xf>
    <xf numFmtId="0" fontId="0" fillId="0" borderId="13" xfId="0" applyFill="1" applyBorder="1" applyAlignment="1">
      <alignment vertical="top"/>
    </xf>
    <xf numFmtId="0" fontId="0" fillId="0" borderId="1" xfId="0" applyFill="1" applyBorder="1" applyAlignment="1"/>
    <xf numFmtId="0" fontId="0" fillId="0" borderId="1" xfId="0" applyFill="1" applyBorder="1" applyAlignment="1">
      <alignment horizontal="left" vertical="top"/>
    </xf>
    <xf numFmtId="0" fontId="0" fillId="0" borderId="1" xfId="0" applyFill="1" applyBorder="1" applyAlignment="1">
      <alignment horizontal="left"/>
    </xf>
    <xf numFmtId="0" fontId="1" fillId="0" borderId="30" xfId="0" applyFont="1" applyFill="1" applyBorder="1" applyAlignment="1">
      <alignment vertical="top"/>
    </xf>
    <xf numFmtId="0" fontId="1" fillId="0" borderId="10" xfId="0" applyFont="1" applyFill="1" applyBorder="1" applyAlignment="1">
      <alignment horizontal="center" vertical="top"/>
    </xf>
    <xf numFmtId="0" fontId="1" fillId="0" borderId="10" xfId="0" applyFont="1" applyFill="1" applyBorder="1" applyAlignment="1">
      <alignment horizontal="center" vertical="top" wrapText="1"/>
    </xf>
    <xf numFmtId="0" fontId="1" fillId="0" borderId="10" xfId="0" applyFont="1" applyFill="1" applyBorder="1" applyAlignment="1">
      <alignment horizontal="left" vertical="top"/>
    </xf>
    <xf numFmtId="0" fontId="0" fillId="0" borderId="10" xfId="0" applyFill="1" applyBorder="1"/>
    <xf numFmtId="0" fontId="0" fillId="0" borderId="11" xfId="0" applyFill="1" applyBorder="1"/>
    <xf numFmtId="0" fontId="0" fillId="0" borderId="9" xfId="0" applyFill="1" applyBorder="1" applyAlignment="1">
      <alignment vertical="top"/>
    </xf>
    <xf numFmtId="0" fontId="0" fillId="0" borderId="7" xfId="0" applyFill="1" applyBorder="1" applyAlignment="1">
      <alignment horizontal="left" vertical="top"/>
    </xf>
    <xf numFmtId="0" fontId="0" fillId="0" borderId="7" xfId="0" applyFill="1" applyBorder="1" applyAlignment="1">
      <alignment horizontal="center" vertical="top"/>
    </xf>
    <xf numFmtId="0" fontId="0" fillId="0" borderId="7" xfId="0" quotePrefix="1" applyFill="1" applyBorder="1" applyAlignment="1">
      <alignment horizontal="center" vertical="top"/>
    </xf>
    <xf numFmtId="1" fontId="0" fillId="0" borderId="7" xfId="0" applyNumberFormat="1" applyFill="1" applyBorder="1" applyAlignment="1">
      <alignment horizontal="center" vertical="top"/>
    </xf>
    <xf numFmtId="0" fontId="0" fillId="0" borderId="2" xfId="0" applyFill="1" applyBorder="1" applyAlignment="1">
      <alignment horizontal="left" vertical="top"/>
    </xf>
    <xf numFmtId="0" fontId="0" fillId="0" borderId="21" xfId="0" applyBorder="1"/>
    <xf numFmtId="0" fontId="0" fillId="0" borderId="22" xfId="0" applyBorder="1" applyAlignment="1">
      <alignment horizontal="center"/>
    </xf>
    <xf numFmtId="0" fontId="0" fillId="0" borderId="19" xfId="0" applyBorder="1"/>
    <xf numFmtId="0" fontId="0" fillId="0" borderId="26" xfId="0" applyBorder="1"/>
    <xf numFmtId="9" fontId="0" fillId="0" borderId="27" xfId="2" applyFont="1" applyBorder="1"/>
    <xf numFmtId="0" fontId="0" fillId="0" borderId="0" xfId="0" applyAlignment="1">
      <alignment horizontal="center" vertical="center"/>
    </xf>
    <xf numFmtId="0" fontId="1" fillId="5" borderId="0" xfId="0" applyFont="1" applyFill="1" applyBorder="1" applyAlignment="1">
      <alignment horizontal="center" vertical="top" wrapText="1"/>
    </xf>
    <xf numFmtId="0" fontId="0" fillId="5" borderId="15" xfId="0" applyFill="1" applyBorder="1" applyAlignment="1">
      <alignment horizontal="center" vertical="top"/>
    </xf>
    <xf numFmtId="0" fontId="0" fillId="5" borderId="0" xfId="0" applyFill="1" applyBorder="1" applyAlignment="1">
      <alignment horizontal="center" vertical="top"/>
    </xf>
    <xf numFmtId="0" fontId="0" fillId="5" borderId="31" xfId="0" applyFill="1" applyBorder="1" applyAlignment="1">
      <alignment horizontal="center" vertical="top"/>
    </xf>
    <xf numFmtId="0" fontId="0" fillId="5" borderId="14" xfId="0" applyFill="1" applyBorder="1" applyAlignment="1">
      <alignment horizontal="center" vertical="top"/>
    </xf>
    <xf numFmtId="0" fontId="0" fillId="5" borderId="15" xfId="0" applyFill="1" applyBorder="1" applyAlignment="1">
      <alignment horizontal="center" vertical="top" wrapText="1"/>
    </xf>
    <xf numFmtId="0" fontId="0" fillId="5" borderId="0" xfId="0" applyFill="1" applyBorder="1" applyAlignment="1">
      <alignment horizontal="center" vertical="top" wrapText="1"/>
    </xf>
    <xf numFmtId="0" fontId="0" fillId="5" borderId="31" xfId="0" applyFill="1" applyBorder="1" applyAlignment="1">
      <alignment horizontal="center" vertical="top" wrapText="1"/>
    </xf>
    <xf numFmtId="0" fontId="0" fillId="5" borderId="14" xfId="0" applyFill="1" applyBorder="1" applyAlignment="1">
      <alignment horizontal="center" vertical="top" wrapText="1"/>
    </xf>
    <xf numFmtId="0" fontId="0" fillId="5" borderId="32" xfId="0" applyFill="1" applyBorder="1" applyAlignment="1">
      <alignment horizontal="center" vertical="top" wrapText="1"/>
    </xf>
    <xf numFmtId="0" fontId="0" fillId="5" borderId="33" xfId="0" applyFill="1" applyBorder="1" applyAlignment="1">
      <alignment horizontal="center" vertical="top" wrapText="1"/>
    </xf>
    <xf numFmtId="2" fontId="0" fillId="0" borderId="2" xfId="0" applyNumberFormat="1" applyBorder="1"/>
    <xf numFmtId="0" fontId="0" fillId="6" borderId="13" xfId="0" applyFill="1" applyBorder="1" applyAlignment="1">
      <alignment horizontal="center" vertical="top" wrapText="1"/>
    </xf>
    <xf numFmtId="0" fontId="0" fillId="6" borderId="5" xfId="0" applyFill="1" applyBorder="1" applyAlignment="1">
      <alignment horizontal="right"/>
    </xf>
    <xf numFmtId="0" fontId="0" fillId="6" borderId="5" xfId="0" applyFill="1" applyBorder="1" applyAlignment="1">
      <alignment horizontal="center"/>
    </xf>
    <xf numFmtId="0" fontId="0" fillId="6" borderId="5" xfId="0" applyFill="1" applyBorder="1"/>
    <xf numFmtId="2" fontId="0" fillId="6" borderId="1" xfId="0" applyNumberFormat="1" applyFill="1" applyBorder="1"/>
    <xf numFmtId="164" fontId="0" fillId="6" borderId="19" xfId="0" applyNumberFormat="1" applyFill="1" applyBorder="1"/>
    <xf numFmtId="164" fontId="0" fillId="6" borderId="5" xfId="0" applyNumberFormat="1" applyFill="1" applyBorder="1"/>
    <xf numFmtId="10" fontId="0" fillId="6" borderId="5" xfId="0" applyNumberFormat="1" applyFill="1" applyBorder="1"/>
    <xf numFmtId="1" fontId="6" fillId="6" borderId="5" xfId="0" applyNumberFormat="1" applyFont="1" applyFill="1" applyBorder="1"/>
    <xf numFmtId="1" fontId="0" fillId="6" borderId="5" xfId="0" applyNumberFormat="1" applyFill="1" applyBorder="1"/>
    <xf numFmtId="0" fontId="0" fillId="6" borderId="20" xfId="0" applyFill="1" applyBorder="1"/>
    <xf numFmtId="0" fontId="0" fillId="6" borderId="12" xfId="0" applyFill="1" applyBorder="1" applyAlignment="1">
      <alignment horizontal="center"/>
    </xf>
    <xf numFmtId="0" fontId="0" fillId="0" borderId="11" xfId="0" applyBorder="1"/>
    <xf numFmtId="0" fontId="0" fillId="0" borderId="34" xfId="0" applyBorder="1" applyAlignment="1">
      <alignment horizontal="center"/>
    </xf>
    <xf numFmtId="0" fontId="0" fillId="0" borderId="1" xfId="0" applyBorder="1"/>
    <xf numFmtId="9" fontId="0" fillId="0" borderId="35" xfId="2" applyFont="1" applyBorder="1"/>
    <xf numFmtId="0" fontId="1" fillId="0" borderId="36" xfId="0" applyFont="1" applyBorder="1" applyAlignment="1">
      <alignment horizontal="center"/>
    </xf>
    <xf numFmtId="0" fontId="1" fillId="0" borderId="3" xfId="0" applyFont="1" applyBorder="1"/>
    <xf numFmtId="0" fontId="1" fillId="0" borderId="37" xfId="0" applyFont="1" applyBorder="1"/>
    <xf numFmtId="164" fontId="1" fillId="7" borderId="36" xfId="0" applyNumberFormat="1" applyFont="1" applyFill="1" applyBorder="1"/>
    <xf numFmtId="0" fontId="0" fillId="0" borderId="38" xfId="0" applyBorder="1"/>
    <xf numFmtId="2" fontId="0" fillId="0" borderId="7" xfId="0" applyNumberFormat="1" applyBorder="1"/>
    <xf numFmtId="0" fontId="0" fillId="0" borderId="39" xfId="0" applyBorder="1"/>
    <xf numFmtId="0" fontId="1" fillId="7" borderId="40" xfId="0" applyFont="1" applyFill="1" applyBorder="1"/>
    <xf numFmtId="0" fontId="0" fillId="7" borderId="21" xfId="0" applyFill="1" applyBorder="1"/>
    <xf numFmtId="1" fontId="0" fillId="7" borderId="22" xfId="0" applyNumberFormat="1" applyFill="1" applyBorder="1"/>
    <xf numFmtId="1" fontId="0" fillId="7" borderId="34" xfId="0" applyNumberFormat="1" applyFill="1" applyBorder="1"/>
    <xf numFmtId="0" fontId="0" fillId="7" borderId="26" xfId="0" applyFill="1" applyBorder="1"/>
    <xf numFmtId="164" fontId="0" fillId="7" borderId="27" xfId="0" applyNumberFormat="1" applyFill="1" applyBorder="1"/>
    <xf numFmtId="164" fontId="0" fillId="7" borderId="35" xfId="0" applyNumberFormat="1" applyFill="1" applyBorder="1"/>
    <xf numFmtId="164" fontId="1" fillId="7" borderId="4" xfId="0" applyNumberFormat="1" applyFont="1" applyFill="1" applyBorder="1"/>
    <xf numFmtId="9" fontId="1" fillId="7" borderId="4" xfId="2" applyFont="1" applyFill="1" applyBorder="1"/>
    <xf numFmtId="0" fontId="0" fillId="6" borderId="9" xfId="0" applyFill="1" applyBorder="1" applyAlignment="1">
      <alignment horizontal="center" vertical="top" wrapText="1"/>
    </xf>
    <xf numFmtId="0" fontId="0" fillId="6" borderId="7" xfId="0" applyFill="1" applyBorder="1" applyAlignment="1">
      <alignment horizontal="right"/>
    </xf>
    <xf numFmtId="0" fontId="0" fillId="6" borderId="7" xfId="0" applyFill="1" applyBorder="1" applyAlignment="1">
      <alignment horizontal="center"/>
    </xf>
    <xf numFmtId="0" fontId="0" fillId="6" borderId="7" xfId="0" applyFill="1" applyBorder="1"/>
    <xf numFmtId="2" fontId="0" fillId="6" borderId="2" xfId="0" applyNumberFormat="1" applyFill="1" applyBorder="1"/>
    <xf numFmtId="164" fontId="0" fillId="6" borderId="26" xfId="0" applyNumberFormat="1" applyFill="1" applyBorder="1"/>
    <xf numFmtId="164" fontId="0" fillId="6" borderId="27" xfId="0" applyNumberFormat="1" applyFill="1" applyBorder="1"/>
    <xf numFmtId="10" fontId="0" fillId="6" borderId="27" xfId="0" applyNumberFormat="1" applyFill="1" applyBorder="1"/>
    <xf numFmtId="1" fontId="6" fillId="6" borderId="27" xfId="0" applyNumberFormat="1" applyFont="1" applyFill="1" applyBorder="1"/>
    <xf numFmtId="1" fontId="0" fillId="6" borderId="27" xfId="0" applyNumberFormat="1" applyFill="1" applyBorder="1"/>
    <xf numFmtId="0" fontId="0" fillId="6" borderId="28" xfId="0" applyFill="1" applyBorder="1"/>
    <xf numFmtId="0" fontId="0" fillId="6" borderId="8" xfId="0" applyFill="1" applyBorder="1" applyAlignment="1">
      <alignment horizontal="center"/>
    </xf>
    <xf numFmtId="0" fontId="0" fillId="9" borderId="5" xfId="0" applyFont="1" applyFill="1" applyBorder="1" applyAlignment="1">
      <alignment horizontal="center" vertical="top"/>
    </xf>
    <xf numFmtId="0" fontId="0" fillId="0" borderId="5" xfId="0" applyFont="1" applyBorder="1" applyAlignment="1">
      <alignment horizontal="center" vertical="top"/>
    </xf>
    <xf numFmtId="0" fontId="0" fillId="9" borderId="5" xfId="0" applyFont="1" applyFill="1" applyBorder="1" applyAlignment="1">
      <alignment horizontal="center" vertical="center"/>
    </xf>
    <xf numFmtId="0" fontId="0" fillId="0" borderId="5" xfId="0" applyFont="1" applyBorder="1" applyAlignment="1">
      <alignment horizontal="center" vertical="center"/>
    </xf>
    <xf numFmtId="0" fontId="0" fillId="0" borderId="0" xfId="0" applyFill="1" applyBorder="1" applyAlignment="1"/>
    <xf numFmtId="0" fontId="0" fillId="0" borderId="41" xfId="0" applyFill="1" applyBorder="1" applyAlignment="1"/>
    <xf numFmtId="0" fontId="5" fillId="0" borderId="17" xfId="0" applyFont="1" applyFill="1" applyBorder="1" applyAlignment="1">
      <alignment horizontal="center"/>
    </xf>
    <xf numFmtId="0" fontId="7" fillId="8" borderId="5" xfId="0" applyFont="1" applyFill="1" applyBorder="1" applyAlignment="1">
      <alignment horizontal="center" vertical="top" wrapText="1"/>
    </xf>
    <xf numFmtId="0" fontId="0" fillId="0" borderId="0" xfId="0" applyNumberFormat="1" applyFill="1" applyBorder="1" applyAlignment="1"/>
    <xf numFmtId="2" fontId="0" fillId="0" borderId="0" xfId="0" applyNumberFormat="1"/>
    <xf numFmtId="1" fontId="0" fillId="0" borderId="0" xfId="1" applyNumberFormat="1" applyFont="1"/>
    <xf numFmtId="1" fontId="0" fillId="0" borderId="0" xfId="0" applyNumberFormat="1"/>
    <xf numFmtId="0" fontId="1" fillId="0" borderId="0" xfId="0" applyFont="1"/>
    <xf numFmtId="164" fontId="1" fillId="0" borderId="0" xfId="0" applyNumberFormat="1" applyFont="1"/>
    <xf numFmtId="2" fontId="1" fillId="0" borderId="0" xfId="0" applyNumberFormat="1" applyFont="1"/>
    <xf numFmtId="0" fontId="5" fillId="0" borderId="17" xfId="0" applyFont="1" applyFill="1" applyBorder="1" applyAlignment="1">
      <alignment horizontal="center" wrapText="1"/>
    </xf>
    <xf numFmtId="0" fontId="0" fillId="7" borderId="0" xfId="0" applyFill="1"/>
    <xf numFmtId="0" fontId="8" fillId="7" borderId="0" xfId="0" applyFont="1" applyFill="1"/>
    <xf numFmtId="0" fontId="1" fillId="7" borderId="0" xfId="0" applyFont="1" applyFill="1"/>
    <xf numFmtId="0" fontId="0" fillId="2" borderId="16" xfId="0" applyFill="1" applyBorder="1" applyAlignment="1">
      <alignment horizontal="center"/>
    </xf>
    <xf numFmtId="0" fontId="0" fillId="2" borderId="17" xfId="0" applyFill="1" applyBorder="1" applyAlignment="1">
      <alignment horizontal="center"/>
    </xf>
    <xf numFmtId="0" fontId="0" fillId="2" borderId="18" xfId="0" applyFill="1" applyBorder="1" applyAlignment="1">
      <alignment horizontal="center"/>
    </xf>
  </cellXfs>
  <cellStyles count="3">
    <cellStyle name="Milliers" xfId="1" builtinId="3"/>
    <cellStyle name="Normal" xfId="0" builtinId="0"/>
    <cellStyle name="Pourcentage" xfId="2" builtinId="5"/>
  </cellStyles>
  <dxfs count="76"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none">
          <fgColor indexed="64"/>
          <bgColor indexed="65"/>
        </patternFill>
      </fill>
      <border diagonalUp="0" diagonalDown="0">
        <left/>
        <right style="medium">
          <color indexed="64"/>
        </right>
        <top style="thin">
          <color auto="1"/>
        </top>
        <bottom style="thin">
          <color auto="1"/>
        </bottom>
        <vertical/>
        <horizontal style="thin">
          <color auto="1"/>
        </horizontal>
      </border>
    </dxf>
    <dxf>
      <numFmt numFmtId="1" formatCode="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auto="1"/>
        </top>
        <bottom style="thin">
          <color auto="1"/>
        </bottom>
        <vertical/>
        <horizontal style="thin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auto="1"/>
        </top>
        <bottom style="thin">
          <color auto="1"/>
        </bottom>
        <vertical/>
        <horizontal style="thin">
          <color auto="1"/>
        </horizontal>
      </border>
    </dxf>
    <dxf>
      <numFmt numFmtId="14" formatCode="0.00%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auto="1"/>
        </top>
        <bottom style="thin">
          <color auto="1"/>
        </bottom>
        <vertical/>
        <horizontal style="thin">
          <color auto="1"/>
        </horizontal>
      </border>
    </dxf>
    <dxf>
      <numFmt numFmtId="164" formatCode="0.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auto="1"/>
        </top>
        <bottom style="thin">
          <color auto="1"/>
        </bottom>
        <vertical/>
        <horizontal style="thin">
          <color auto="1"/>
        </horizontal>
      </border>
    </dxf>
    <dxf>
      <numFmt numFmtId="164" formatCode="0.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auto="1"/>
        </top>
        <bottom style="thin">
          <color auto="1"/>
        </bottom>
        <vertical/>
        <horizontal style="thin">
          <color auto="1"/>
        </horizontal>
      </border>
    </dxf>
    <dxf>
      <numFmt numFmtId="164" formatCode="0.0"/>
      <fill>
        <patternFill patternType="none">
          <fgColor indexed="64"/>
          <bgColor indexed="65"/>
        </patternFill>
      </fill>
      <border diagonalUp="0" diagonalDown="0">
        <left style="medium">
          <color indexed="64"/>
        </left>
        <right/>
        <top style="thin">
          <color auto="1"/>
        </top>
        <bottom style="thin">
          <color auto="1"/>
        </bottom>
        <vertical/>
        <horizontal style="thin">
          <color auto="1"/>
        </horizontal>
      </border>
    </dxf>
    <dxf>
      <numFmt numFmtId="2" formatCode="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solid">
          <fgColor indexed="64"/>
          <bgColor theme="3" tint="0.79998168889431442"/>
        </patternFill>
      </fill>
      <alignment horizontal="center" vertical="top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1"/>
        </patternFill>
      </fill>
      <alignment horizontal="center" vertical="top" textRotation="0" wrapText="1" 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numFmt numFmtId="1" formatCode="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5" formatCode="[$-40C]mmmm\-yy;@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border outline="0">
        <bottom style="thin">
          <color indexed="64"/>
        </bottom>
      </border>
    </dxf>
    <dxf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</font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bottom style="thin">
          <color indexed="64"/>
        </bottom>
      </border>
    </dxf>
    <dxf>
      <alignment horizontal="right" vertical="bottom" textRotation="0" wrapText="0" indent="0" justifyLastLine="0" shrinkToFit="0" readingOrder="0"/>
    </dxf>
    <dxf>
      <font>
        <b/>
      </font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bottom style="thin">
          <color rgb="FF000000"/>
        </bottom>
      </border>
    </dxf>
    <dxf>
      <alignment horizontal="right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/>
              <a:t>D70</a:t>
            </a:r>
          </a:p>
          <a:p>
            <a:pPr>
              <a:defRPr/>
            </a:pPr>
            <a:endParaRPr lang="fr-FR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1529474224313724"/>
          <c:y val="0.14574426013672015"/>
          <c:w val="0.76697157135173999"/>
          <c:h val="0.6671549879761931"/>
        </c:manualLayout>
      </c:layout>
      <c:barChart>
        <c:barDir val="col"/>
        <c:grouping val="clustered"/>
        <c:varyColors val="0"/>
        <c:ser>
          <c:idx val="0"/>
          <c:order val="0"/>
          <c:tx>
            <c:v>Fréquence</c:v>
          </c:tx>
          <c:invertIfNegative val="0"/>
          <c:cat>
            <c:strRef>
              <c:f>'recap mis en page'!$O$12:$O$18</c:f>
              <c:strCache>
                <c:ptCount val="7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20</c:v>
                </c:pt>
                <c:pt idx="4">
                  <c:v>25</c:v>
                </c:pt>
                <c:pt idx="5">
                  <c:v>30</c:v>
                </c:pt>
                <c:pt idx="6">
                  <c:v>ou plus...</c:v>
                </c:pt>
              </c:strCache>
            </c:strRef>
          </c:cat>
          <c:val>
            <c:numRef>
              <c:f>'recap mis en page'!$P$12:$P$18</c:f>
              <c:numCache>
                <c:formatCode>General</c:formatCode>
                <c:ptCount val="7"/>
                <c:pt idx="0">
                  <c:v>20</c:v>
                </c:pt>
                <c:pt idx="1">
                  <c:v>12</c:v>
                </c:pt>
                <c:pt idx="2">
                  <c:v>4</c:v>
                </c:pt>
                <c:pt idx="3">
                  <c:v>2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A23-468C-B0F0-98788474B7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0282112"/>
        <c:axId val="330282672"/>
      </c:barChart>
      <c:catAx>
        <c:axId val="330282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fr-FR"/>
                  <a:t>Minutes d'attente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crossAx val="330282672"/>
        <c:crosses val="autoZero"/>
        <c:auto val="1"/>
        <c:lblAlgn val="ctr"/>
        <c:lblOffset val="100"/>
        <c:noMultiLvlLbl val="0"/>
      </c:catAx>
      <c:valAx>
        <c:axId val="33028267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fr-FR"/>
                  <a:t>Fréquence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33028211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D111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147368083625971"/>
          <c:y val="0.13778712743951602"/>
          <c:w val="0.74694105364650543"/>
          <c:h val="0.66970158415884384"/>
        </c:manualLayout>
      </c:layout>
      <c:barChart>
        <c:barDir val="col"/>
        <c:grouping val="clustered"/>
        <c:varyColors val="0"/>
        <c:ser>
          <c:idx val="0"/>
          <c:order val="0"/>
          <c:tx>
            <c:v>Fréquence</c:v>
          </c:tx>
          <c:invertIfNegative val="0"/>
          <c:cat>
            <c:strRef>
              <c:f>'recap total'!$J$33:$J$39</c:f>
              <c:strCache>
                <c:ptCount val="7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20</c:v>
                </c:pt>
                <c:pt idx="4">
                  <c:v>25</c:v>
                </c:pt>
                <c:pt idx="5">
                  <c:v>30</c:v>
                </c:pt>
                <c:pt idx="6">
                  <c:v>ou plus...</c:v>
                </c:pt>
              </c:strCache>
            </c:strRef>
          </c:cat>
          <c:val>
            <c:numRef>
              <c:f>'recap total'!$K$33:$K$39</c:f>
              <c:numCache>
                <c:formatCode>General</c:formatCode>
                <c:ptCount val="7"/>
                <c:pt idx="0">
                  <c:v>15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70F-4FA0-A530-F7FA418EF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797136"/>
        <c:axId val="106797696"/>
      </c:barChart>
      <c:catAx>
        <c:axId val="106797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fr-FR"/>
                  <a:t>Minutes d'attente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crossAx val="106797696"/>
        <c:crosses val="autoZero"/>
        <c:auto val="1"/>
        <c:lblAlgn val="ctr"/>
        <c:lblOffset val="100"/>
        <c:noMultiLvlLbl val="0"/>
      </c:catAx>
      <c:valAx>
        <c:axId val="10679769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fr-FR"/>
                  <a:t>Fréquence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79713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D125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339319965966661"/>
          <c:y val="0.10390129743004563"/>
          <c:w val="0.72433729376297806"/>
          <c:h val="0.65172758255645424"/>
        </c:manualLayout>
      </c:layout>
      <c:barChart>
        <c:barDir val="col"/>
        <c:grouping val="clustered"/>
        <c:varyColors val="0"/>
        <c:ser>
          <c:idx val="0"/>
          <c:order val="0"/>
          <c:tx>
            <c:v>Fréquence</c:v>
          </c:tx>
          <c:invertIfNegative val="0"/>
          <c:cat>
            <c:strRef>
              <c:f>'recap total'!$J$45:$J$51</c:f>
              <c:strCache>
                <c:ptCount val="7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20</c:v>
                </c:pt>
                <c:pt idx="4">
                  <c:v>25</c:v>
                </c:pt>
                <c:pt idx="5">
                  <c:v>30</c:v>
                </c:pt>
                <c:pt idx="6">
                  <c:v>ou plus...</c:v>
                </c:pt>
              </c:strCache>
            </c:strRef>
          </c:cat>
          <c:val>
            <c:numRef>
              <c:f>'recap total'!$K$45:$K$51</c:f>
              <c:numCache>
                <c:formatCode>General</c:formatCode>
                <c:ptCount val="7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86A-4D19-89F1-6473793032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799936"/>
        <c:axId val="106800496"/>
      </c:barChart>
      <c:catAx>
        <c:axId val="106799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fr-FR"/>
                  <a:t>Minutes d'attente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106800496"/>
        <c:crosses val="autoZero"/>
        <c:auto val="1"/>
        <c:lblAlgn val="ctr"/>
        <c:lblOffset val="100"/>
        <c:noMultiLvlLbl val="0"/>
      </c:catAx>
      <c:valAx>
        <c:axId val="106800496"/>
        <c:scaling>
          <c:orientation val="minMax"/>
        </c:scaling>
        <c:delete val="1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fr-FR"/>
                  <a:t>Fréquence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067999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D538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00584458262544"/>
          <c:y val="0.11074710975996702"/>
          <c:w val="0.7895141533557638"/>
          <c:h val="0.65875831545719099"/>
        </c:manualLayout>
      </c:layout>
      <c:barChart>
        <c:barDir val="col"/>
        <c:grouping val="clustered"/>
        <c:varyColors val="0"/>
        <c:ser>
          <c:idx val="0"/>
          <c:order val="0"/>
          <c:tx>
            <c:v>Fréquence</c:v>
          </c:tx>
          <c:invertIfNegative val="0"/>
          <c:cat>
            <c:strRef>
              <c:f>'recap total'!$J$72:$J$78</c:f>
              <c:strCache>
                <c:ptCount val="7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20</c:v>
                </c:pt>
                <c:pt idx="4">
                  <c:v>25</c:v>
                </c:pt>
                <c:pt idx="5">
                  <c:v>30</c:v>
                </c:pt>
                <c:pt idx="6">
                  <c:v>ou plus...</c:v>
                </c:pt>
              </c:strCache>
            </c:strRef>
          </c:cat>
          <c:val>
            <c:numRef>
              <c:f>'recap total'!$K$72:$K$78</c:f>
              <c:numCache>
                <c:formatCode>General</c:formatCode>
                <c:ptCount val="7"/>
                <c:pt idx="0">
                  <c:v>25</c:v>
                </c:pt>
                <c:pt idx="1">
                  <c:v>11</c:v>
                </c:pt>
                <c:pt idx="2">
                  <c:v>3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59B-471A-9245-FF57B14933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802736"/>
        <c:axId val="106803296"/>
      </c:barChart>
      <c:catAx>
        <c:axId val="106802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fr-FR"/>
                  <a:t>Minutes d'attente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106803296"/>
        <c:crosses val="autoZero"/>
        <c:auto val="1"/>
        <c:lblAlgn val="ctr"/>
        <c:lblOffset val="100"/>
        <c:noMultiLvlLbl val="0"/>
      </c:catAx>
      <c:valAx>
        <c:axId val="10680329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fr-FR"/>
                  <a:t>Fréquence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068027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D104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143271470345384"/>
          <c:y val="6.2528949843413201E-2"/>
          <c:w val="0.80547906574673567"/>
          <c:h val="0.72075320034756085"/>
        </c:manualLayout>
      </c:layout>
      <c:barChart>
        <c:barDir val="col"/>
        <c:grouping val="clustered"/>
        <c:varyColors val="0"/>
        <c:ser>
          <c:idx val="0"/>
          <c:order val="0"/>
          <c:tx>
            <c:v>Fréquence</c:v>
          </c:tx>
          <c:invertIfNegative val="0"/>
          <c:cat>
            <c:strRef>
              <c:f>'recap total'!$J$85:$J$91</c:f>
              <c:strCache>
                <c:ptCount val="7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20</c:v>
                </c:pt>
                <c:pt idx="4">
                  <c:v>25</c:v>
                </c:pt>
                <c:pt idx="5">
                  <c:v>30</c:v>
                </c:pt>
                <c:pt idx="6">
                  <c:v>ou plus...</c:v>
                </c:pt>
              </c:strCache>
            </c:strRef>
          </c:cat>
          <c:val>
            <c:numRef>
              <c:f>'recap total'!$K$85:$K$91</c:f>
              <c:numCache>
                <c:formatCode>General</c:formatCode>
                <c:ptCount val="7"/>
                <c:pt idx="0">
                  <c:v>19</c:v>
                </c:pt>
                <c:pt idx="1">
                  <c:v>8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C1D-4FBA-BB3F-91D8479BF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805536"/>
        <c:axId val="106806096"/>
      </c:barChart>
      <c:catAx>
        <c:axId val="106805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fr-FR"/>
                  <a:t>Minutes d'attente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106806096"/>
        <c:crosses val="autoZero"/>
        <c:auto val="1"/>
        <c:lblAlgn val="ctr"/>
        <c:lblOffset val="100"/>
        <c:noMultiLvlLbl val="0"/>
      </c:catAx>
      <c:valAx>
        <c:axId val="10680609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fr-FR"/>
                  <a:t>Fréquence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068055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TOTAL</a:t>
            </a:r>
          </a:p>
          <a:p>
            <a:pPr>
              <a:defRPr/>
            </a:pPr>
            <a:endParaRPr lang="en-US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2290552186931106"/>
          <c:y val="5.4279945607001036E-2"/>
          <c:w val="0.71216415282150503"/>
          <c:h val="0.72016320022759284"/>
        </c:manualLayout>
      </c:layout>
      <c:barChart>
        <c:barDir val="col"/>
        <c:grouping val="clustered"/>
        <c:varyColors val="0"/>
        <c:ser>
          <c:idx val="0"/>
          <c:order val="0"/>
          <c:tx>
            <c:v>Fréquence</c:v>
          </c:tx>
          <c:invertIfNegative val="0"/>
          <c:cat>
            <c:strRef>
              <c:f>'recap total'!$L$2:$L$8</c:f>
              <c:strCache>
                <c:ptCount val="7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20</c:v>
                </c:pt>
                <c:pt idx="4">
                  <c:v>25</c:v>
                </c:pt>
                <c:pt idx="5">
                  <c:v>30</c:v>
                </c:pt>
                <c:pt idx="6">
                  <c:v>ou plus...</c:v>
                </c:pt>
              </c:strCache>
            </c:strRef>
          </c:cat>
          <c:val>
            <c:numRef>
              <c:f>'recap total'!$M$2:$M$8</c:f>
              <c:numCache>
                <c:formatCode>General</c:formatCode>
                <c:ptCount val="7"/>
                <c:pt idx="0">
                  <c:v>90</c:v>
                </c:pt>
                <c:pt idx="1">
                  <c:v>36</c:v>
                </c:pt>
                <c:pt idx="2">
                  <c:v>15</c:v>
                </c:pt>
                <c:pt idx="3">
                  <c:v>6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BC2-4EB4-A2D8-3CB48100B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808336"/>
        <c:axId val="106808896"/>
      </c:barChart>
      <c:catAx>
        <c:axId val="106808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fr-FR"/>
                  <a:t>Minutes d'attente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crossAx val="106808896"/>
        <c:crosses val="autoZero"/>
        <c:auto val="1"/>
        <c:lblAlgn val="ctr"/>
        <c:lblOffset val="100"/>
        <c:noMultiLvlLbl val="0"/>
      </c:catAx>
      <c:valAx>
        <c:axId val="10680889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fr-FR"/>
                  <a:t>Fréquence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80833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D93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9.078943977613925E-2"/>
          <c:y val="0.11029127786855358"/>
          <c:w val="0.8241047968695363"/>
          <c:h val="0.68074271130136521"/>
        </c:manualLayout>
      </c:layout>
      <c:barChart>
        <c:barDir val="col"/>
        <c:grouping val="clustered"/>
        <c:varyColors val="0"/>
        <c:ser>
          <c:idx val="0"/>
          <c:order val="0"/>
          <c:tx>
            <c:v>Fréquence</c:v>
          </c:tx>
          <c:invertIfNegative val="0"/>
          <c:cat>
            <c:strRef>
              <c:f>'recap mis en page'!$O$23:$O$29</c:f>
              <c:strCache>
                <c:ptCount val="7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20</c:v>
                </c:pt>
                <c:pt idx="4">
                  <c:v>25</c:v>
                </c:pt>
                <c:pt idx="5">
                  <c:v>30</c:v>
                </c:pt>
                <c:pt idx="6">
                  <c:v>ou plus...</c:v>
                </c:pt>
              </c:strCache>
            </c:strRef>
          </c:cat>
          <c:val>
            <c:numRef>
              <c:f>'recap mis en page'!$P$23:$P$29</c:f>
              <c:numCache>
                <c:formatCode>General</c:formatCode>
                <c:ptCount val="7"/>
                <c:pt idx="0">
                  <c:v>10</c:v>
                </c:pt>
                <c:pt idx="1">
                  <c:v>3</c:v>
                </c:pt>
                <c:pt idx="2">
                  <c:v>5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952-4F23-9852-BC58E264A6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0287712"/>
        <c:axId val="330288272"/>
      </c:barChart>
      <c:catAx>
        <c:axId val="330287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fr-FR"/>
                  <a:t>Minutes d'attente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crossAx val="330288272"/>
        <c:crosses val="autoZero"/>
        <c:auto val="1"/>
        <c:lblAlgn val="ctr"/>
        <c:lblOffset val="100"/>
        <c:noMultiLvlLbl val="0"/>
      </c:catAx>
      <c:valAx>
        <c:axId val="33028827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fr-FR"/>
                  <a:t>Fréquence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33028771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D111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147368083625971"/>
          <c:y val="0.13778712743951602"/>
          <c:w val="0.74694105364650543"/>
          <c:h val="0.66970158415884384"/>
        </c:manualLayout>
      </c:layout>
      <c:barChart>
        <c:barDir val="col"/>
        <c:grouping val="clustered"/>
        <c:varyColors val="0"/>
        <c:ser>
          <c:idx val="0"/>
          <c:order val="0"/>
          <c:tx>
            <c:v>Fréquence</c:v>
          </c:tx>
          <c:invertIfNegative val="0"/>
          <c:cat>
            <c:strRef>
              <c:f>'recap mis en page'!$O$34:$O$40</c:f>
              <c:strCache>
                <c:ptCount val="7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20</c:v>
                </c:pt>
                <c:pt idx="4">
                  <c:v>25</c:v>
                </c:pt>
                <c:pt idx="5">
                  <c:v>30</c:v>
                </c:pt>
                <c:pt idx="6">
                  <c:v>ou plus...</c:v>
                </c:pt>
              </c:strCache>
            </c:strRef>
          </c:cat>
          <c:val>
            <c:numRef>
              <c:f>'recap mis en page'!$P$34:$P$40</c:f>
              <c:numCache>
                <c:formatCode>General</c:formatCode>
                <c:ptCount val="7"/>
                <c:pt idx="0">
                  <c:v>15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291-4958-A9E5-4B7189EA23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419232"/>
        <c:axId val="143419792"/>
      </c:barChart>
      <c:catAx>
        <c:axId val="143419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fr-FR"/>
                  <a:t>Minutes d'attente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crossAx val="143419792"/>
        <c:crosses val="autoZero"/>
        <c:auto val="1"/>
        <c:lblAlgn val="ctr"/>
        <c:lblOffset val="100"/>
        <c:noMultiLvlLbl val="0"/>
      </c:catAx>
      <c:valAx>
        <c:axId val="14341979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fr-FR"/>
                  <a:t>Fréquence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4341923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D538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00584458262544"/>
          <c:y val="0.11074710975996702"/>
          <c:w val="0.7895141533557638"/>
          <c:h val="0.65875831545719099"/>
        </c:manualLayout>
      </c:layout>
      <c:barChart>
        <c:barDir val="col"/>
        <c:grouping val="clustered"/>
        <c:varyColors val="0"/>
        <c:ser>
          <c:idx val="0"/>
          <c:order val="0"/>
          <c:tx>
            <c:v>Fréquence</c:v>
          </c:tx>
          <c:invertIfNegative val="0"/>
          <c:cat>
            <c:strRef>
              <c:f>'recap mis en page'!$O$61:$O$67</c:f>
              <c:strCache>
                <c:ptCount val="7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20</c:v>
                </c:pt>
                <c:pt idx="4">
                  <c:v>25</c:v>
                </c:pt>
                <c:pt idx="5">
                  <c:v>30</c:v>
                </c:pt>
                <c:pt idx="6">
                  <c:v>ou plus...</c:v>
                </c:pt>
              </c:strCache>
            </c:strRef>
          </c:cat>
          <c:val>
            <c:numRef>
              <c:f>'recap mis en page'!$P$61:$P$67</c:f>
              <c:numCache>
                <c:formatCode>General</c:formatCode>
                <c:ptCount val="7"/>
                <c:pt idx="0">
                  <c:v>25</c:v>
                </c:pt>
                <c:pt idx="1">
                  <c:v>11</c:v>
                </c:pt>
                <c:pt idx="2">
                  <c:v>3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298-4BB2-8A75-16FA580B6C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422032"/>
        <c:axId val="143422592"/>
      </c:barChart>
      <c:catAx>
        <c:axId val="14342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fr-FR"/>
                  <a:t>Minutes d'attente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143422592"/>
        <c:crosses val="autoZero"/>
        <c:auto val="1"/>
        <c:lblAlgn val="ctr"/>
        <c:lblOffset val="100"/>
        <c:noMultiLvlLbl val="0"/>
      </c:catAx>
      <c:valAx>
        <c:axId val="14342259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fr-FR"/>
                  <a:t>Fréquence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434220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D104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143271470345384"/>
          <c:y val="6.2528949843413201E-2"/>
          <c:w val="0.80547906574673567"/>
          <c:h val="0.72075320034756085"/>
        </c:manualLayout>
      </c:layout>
      <c:barChart>
        <c:barDir val="col"/>
        <c:grouping val="clustered"/>
        <c:varyColors val="0"/>
        <c:ser>
          <c:idx val="0"/>
          <c:order val="0"/>
          <c:tx>
            <c:v>Fréquence</c:v>
          </c:tx>
          <c:invertIfNegative val="0"/>
          <c:cat>
            <c:strRef>
              <c:f>'recap mis en page'!$O$74:$O$80</c:f>
              <c:strCache>
                <c:ptCount val="7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20</c:v>
                </c:pt>
                <c:pt idx="4">
                  <c:v>25</c:v>
                </c:pt>
                <c:pt idx="5">
                  <c:v>30</c:v>
                </c:pt>
                <c:pt idx="6">
                  <c:v>ou plus...</c:v>
                </c:pt>
              </c:strCache>
            </c:strRef>
          </c:cat>
          <c:val>
            <c:numRef>
              <c:f>'recap mis en page'!$P$74:$P$80</c:f>
              <c:numCache>
                <c:formatCode>General</c:formatCode>
                <c:ptCount val="7"/>
                <c:pt idx="0">
                  <c:v>19</c:v>
                </c:pt>
                <c:pt idx="1">
                  <c:v>8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2D8-4917-AC9B-B9F97CBA98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424832"/>
        <c:axId val="143425392"/>
      </c:barChart>
      <c:catAx>
        <c:axId val="143424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fr-FR"/>
                  <a:t>Minutes d'attente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143425392"/>
        <c:crosses val="autoZero"/>
        <c:auto val="1"/>
        <c:lblAlgn val="ctr"/>
        <c:lblOffset val="100"/>
        <c:noMultiLvlLbl val="0"/>
      </c:catAx>
      <c:valAx>
        <c:axId val="14342539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fr-FR"/>
                  <a:t>Fréquence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434248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TOTAL</a:t>
            </a:r>
          </a:p>
          <a:p>
            <a:pPr>
              <a:defRPr/>
            </a:pPr>
            <a:endParaRPr lang="en-US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2290552186931106"/>
          <c:y val="5.4279945607001036E-2"/>
          <c:w val="0.71216415282150503"/>
          <c:h val="0.72016320022759284"/>
        </c:manualLayout>
      </c:layout>
      <c:barChart>
        <c:barDir val="col"/>
        <c:grouping val="clustered"/>
        <c:varyColors val="0"/>
        <c:ser>
          <c:idx val="0"/>
          <c:order val="0"/>
          <c:tx>
            <c:v>Fréquence</c:v>
          </c:tx>
          <c:invertIfNegative val="0"/>
          <c:cat>
            <c:strRef>
              <c:f>'recap mis en page'!$O$2:$O$8</c:f>
              <c:strCache>
                <c:ptCount val="7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20</c:v>
                </c:pt>
                <c:pt idx="4">
                  <c:v>25</c:v>
                </c:pt>
                <c:pt idx="5">
                  <c:v>30</c:v>
                </c:pt>
                <c:pt idx="6">
                  <c:v>ou plus...</c:v>
                </c:pt>
              </c:strCache>
            </c:strRef>
          </c:cat>
          <c:val>
            <c:numRef>
              <c:f>'recap mis en page'!$P$2:$P$8</c:f>
              <c:numCache>
                <c:formatCode>General</c:formatCode>
                <c:ptCount val="7"/>
                <c:pt idx="0">
                  <c:v>90</c:v>
                </c:pt>
                <c:pt idx="1">
                  <c:v>36</c:v>
                </c:pt>
                <c:pt idx="2">
                  <c:v>15</c:v>
                </c:pt>
                <c:pt idx="3">
                  <c:v>6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B22-49F3-8670-AAF579102F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427632"/>
        <c:axId val="143428192"/>
      </c:barChart>
      <c:catAx>
        <c:axId val="143427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fr-FR"/>
                  <a:t>Minutes d'attente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crossAx val="143428192"/>
        <c:crosses val="autoZero"/>
        <c:auto val="1"/>
        <c:lblAlgn val="ctr"/>
        <c:lblOffset val="100"/>
        <c:noMultiLvlLbl val="0"/>
      </c:catAx>
      <c:valAx>
        <c:axId val="14342819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fr-FR"/>
                  <a:t>Fréquence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4342763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D125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1339319965966661"/>
          <c:y val="0.10390129743004563"/>
          <c:w val="0.72433729376297806"/>
          <c:h val="0.65172758255645424"/>
        </c:manualLayout>
      </c:layout>
      <c:barChart>
        <c:barDir val="col"/>
        <c:grouping val="clustered"/>
        <c:varyColors val="0"/>
        <c:ser>
          <c:idx val="0"/>
          <c:order val="0"/>
          <c:tx>
            <c:v>Fréquence</c:v>
          </c:tx>
          <c:invertIfNegative val="0"/>
          <c:cat>
            <c:strRef>
              <c:f>'recap mis en page'!$O$48:$O$54</c:f>
              <c:strCache>
                <c:ptCount val="7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20</c:v>
                </c:pt>
                <c:pt idx="4">
                  <c:v>25</c:v>
                </c:pt>
                <c:pt idx="5">
                  <c:v>30</c:v>
                </c:pt>
                <c:pt idx="6">
                  <c:v>ou plus...</c:v>
                </c:pt>
              </c:strCache>
            </c:strRef>
          </c:cat>
          <c:val>
            <c:numRef>
              <c:f>'recap mis en page'!$P$48:$P$54</c:f>
              <c:numCache>
                <c:formatCode>General</c:formatCode>
                <c:ptCount val="7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45E-47FA-B33F-394AA8482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7198336"/>
        <c:axId val="317197776"/>
      </c:barChart>
      <c:catAx>
        <c:axId val="317198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fr-FR"/>
                  <a:t>Minutes d'attente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crossAx val="317197776"/>
        <c:crosses val="autoZero"/>
        <c:auto val="1"/>
        <c:lblAlgn val="ctr"/>
        <c:lblOffset val="100"/>
        <c:noMultiLvlLbl val="0"/>
      </c:catAx>
      <c:valAx>
        <c:axId val="317197776"/>
        <c:scaling>
          <c:orientation val="minMax"/>
        </c:scaling>
        <c:delete val="1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fr-FR"/>
                  <a:t>Fréquence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31719833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/>
              <a:t>D70</a:t>
            </a:r>
          </a:p>
          <a:p>
            <a:pPr>
              <a:defRPr/>
            </a:pPr>
            <a:endParaRPr lang="fr-FR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1529474224313724"/>
          <c:y val="0.14574426013672015"/>
          <c:w val="0.76697157135173999"/>
          <c:h val="0.6671549879761931"/>
        </c:manualLayout>
      </c:layout>
      <c:barChart>
        <c:barDir val="col"/>
        <c:grouping val="clustered"/>
        <c:varyColors val="0"/>
        <c:ser>
          <c:idx val="0"/>
          <c:order val="0"/>
          <c:tx>
            <c:v>Fréquence</c:v>
          </c:tx>
          <c:invertIfNegative val="0"/>
          <c:cat>
            <c:strRef>
              <c:f>'recap total'!$J$13:$J$19</c:f>
              <c:strCache>
                <c:ptCount val="7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20</c:v>
                </c:pt>
                <c:pt idx="4">
                  <c:v>25</c:v>
                </c:pt>
                <c:pt idx="5">
                  <c:v>30</c:v>
                </c:pt>
                <c:pt idx="6">
                  <c:v>ou plus...</c:v>
                </c:pt>
              </c:strCache>
            </c:strRef>
          </c:cat>
          <c:val>
            <c:numRef>
              <c:f>'recap total'!$K$13:$K$19</c:f>
              <c:numCache>
                <c:formatCode>General</c:formatCode>
                <c:ptCount val="7"/>
                <c:pt idx="0">
                  <c:v>20</c:v>
                </c:pt>
                <c:pt idx="1">
                  <c:v>12</c:v>
                </c:pt>
                <c:pt idx="2">
                  <c:v>4</c:v>
                </c:pt>
                <c:pt idx="3">
                  <c:v>2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0B5-4213-9947-195A3A5FCA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431552"/>
        <c:axId val="143432112"/>
      </c:barChart>
      <c:catAx>
        <c:axId val="143431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fr-FR"/>
                  <a:t>Minutes d'attente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crossAx val="143432112"/>
        <c:crosses val="autoZero"/>
        <c:auto val="1"/>
        <c:lblAlgn val="ctr"/>
        <c:lblOffset val="100"/>
        <c:noMultiLvlLbl val="0"/>
      </c:catAx>
      <c:valAx>
        <c:axId val="14343211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fr-FR"/>
                  <a:t>Fréquence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4343155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D93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9.078943977613925E-2"/>
          <c:y val="0.11029127786855358"/>
          <c:w val="0.8241047968695363"/>
          <c:h val="0.68074271130136521"/>
        </c:manualLayout>
      </c:layout>
      <c:barChart>
        <c:barDir val="col"/>
        <c:grouping val="clustered"/>
        <c:varyColors val="0"/>
        <c:ser>
          <c:idx val="0"/>
          <c:order val="0"/>
          <c:tx>
            <c:v>Fréquence</c:v>
          </c:tx>
          <c:invertIfNegative val="0"/>
          <c:cat>
            <c:strRef>
              <c:f>'recap total'!$J$24:$J$30</c:f>
              <c:strCache>
                <c:ptCount val="7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20</c:v>
                </c:pt>
                <c:pt idx="4">
                  <c:v>25</c:v>
                </c:pt>
                <c:pt idx="5">
                  <c:v>30</c:v>
                </c:pt>
                <c:pt idx="6">
                  <c:v>ou plus...</c:v>
                </c:pt>
              </c:strCache>
            </c:strRef>
          </c:cat>
          <c:val>
            <c:numRef>
              <c:f>'recap total'!$K$24:$K$30</c:f>
              <c:numCache>
                <c:formatCode>General</c:formatCode>
                <c:ptCount val="7"/>
                <c:pt idx="0">
                  <c:v>10</c:v>
                </c:pt>
                <c:pt idx="1">
                  <c:v>3</c:v>
                </c:pt>
                <c:pt idx="2">
                  <c:v>5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2BF-4FDE-A7C0-B7E3B4A05F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434352"/>
        <c:axId val="106794896"/>
      </c:barChart>
      <c:catAx>
        <c:axId val="143434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fr-FR"/>
                  <a:t>Minutes d'attente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crossAx val="106794896"/>
        <c:crosses val="autoZero"/>
        <c:auto val="1"/>
        <c:lblAlgn val="ctr"/>
        <c:lblOffset val="100"/>
        <c:noMultiLvlLbl val="0"/>
      </c:catAx>
      <c:valAx>
        <c:axId val="10679489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fr-FR"/>
                  <a:t>Fréquence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4343435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image" Target="../media/image4.jpg"/><Relationship Id="rId5" Type="http://schemas.openxmlformats.org/officeDocument/2006/relationships/chart" Target="../charts/chart5.xml"/><Relationship Id="rId10" Type="http://schemas.openxmlformats.org/officeDocument/2006/relationships/image" Target="../media/image3.jpeg"/><Relationship Id="rId4" Type="http://schemas.openxmlformats.org/officeDocument/2006/relationships/chart" Target="../charts/chart4.xml"/><Relationship Id="rId9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7" Type="http://schemas.openxmlformats.org/officeDocument/2006/relationships/chart" Target="../charts/chart14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815340</xdr:colOff>
      <xdr:row>10</xdr:row>
      <xdr:rowOff>60960</xdr:rowOff>
    </xdr:from>
    <xdr:to>
      <xdr:col>22</xdr:col>
      <xdr:colOff>815340</xdr:colOff>
      <xdr:row>20</xdr:row>
      <xdr:rowOff>53340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808474</xdr:colOff>
      <xdr:row>20</xdr:row>
      <xdr:rowOff>108941</xdr:rowOff>
    </xdr:from>
    <xdr:to>
      <xdr:col>22</xdr:col>
      <xdr:colOff>808474</xdr:colOff>
      <xdr:row>30</xdr:row>
      <xdr:rowOff>101320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812325</xdr:colOff>
      <xdr:row>31</xdr:row>
      <xdr:rowOff>8457</xdr:rowOff>
    </xdr:from>
    <xdr:to>
      <xdr:col>22</xdr:col>
      <xdr:colOff>812325</xdr:colOff>
      <xdr:row>41</xdr:row>
      <xdr:rowOff>8457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832590</xdr:colOff>
      <xdr:row>59</xdr:row>
      <xdr:rowOff>17418</xdr:rowOff>
    </xdr:from>
    <xdr:to>
      <xdr:col>22</xdr:col>
      <xdr:colOff>832590</xdr:colOff>
      <xdr:row>68</xdr:row>
      <xdr:rowOff>86920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10300</xdr:colOff>
      <xdr:row>71</xdr:row>
      <xdr:rowOff>156253</xdr:rowOff>
    </xdr:from>
    <xdr:to>
      <xdr:col>23</xdr:col>
      <xdr:colOff>10300</xdr:colOff>
      <xdr:row>80</xdr:row>
      <xdr:rowOff>127280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6670</xdr:colOff>
      <xdr:row>0</xdr:row>
      <xdr:rowOff>16841</xdr:rowOff>
    </xdr:from>
    <xdr:to>
      <xdr:col>23</xdr:col>
      <xdr:colOff>6670</xdr:colOff>
      <xdr:row>10</xdr:row>
      <xdr:rowOff>16841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oneCellAnchor>
    <xdr:from>
      <xdr:col>18</xdr:col>
      <xdr:colOff>368439</xdr:colOff>
      <xdr:row>58</xdr:row>
      <xdr:rowOff>16747</xdr:rowOff>
    </xdr:from>
    <xdr:ext cx="184731" cy="264560"/>
    <xdr:sp macro="" textlink="">
      <xdr:nvSpPr>
        <xdr:cNvPr id="9" name="ZoneTexte 8"/>
        <xdr:cNvSpPr txBox="1"/>
      </xdr:nvSpPr>
      <xdr:spPr>
        <a:xfrm>
          <a:off x="12065139" y="114543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twoCellAnchor>
    <xdr:from>
      <xdr:col>17</xdr:col>
      <xdr:colOff>43292</xdr:colOff>
      <xdr:row>45</xdr:row>
      <xdr:rowOff>194270</xdr:rowOff>
    </xdr:from>
    <xdr:to>
      <xdr:col>23</xdr:col>
      <xdr:colOff>43292</xdr:colOff>
      <xdr:row>57</xdr:row>
      <xdr:rowOff>19010</xdr:rowOff>
    </xdr:to>
    <xdr:grpSp>
      <xdr:nvGrpSpPr>
        <xdr:cNvPr id="13" name="Groupe 12"/>
        <xdr:cNvGrpSpPr/>
      </xdr:nvGrpSpPr>
      <xdr:grpSpPr>
        <a:xfrm>
          <a:off x="16350092" y="9588641"/>
          <a:ext cx="4963886" cy="2252255"/>
          <a:chOff x="16487252" y="10057255"/>
          <a:chExt cx="5029200" cy="2034540"/>
        </a:xfrm>
      </xdr:grpSpPr>
      <xdr:graphicFrame macro="">
        <xdr:nvGraphicFramePr>
          <xdr:cNvPr id="5" name="Graphique 4"/>
          <xdr:cNvGraphicFramePr>
            <a:graphicFrameLocks/>
          </xdr:cNvGraphicFramePr>
        </xdr:nvGraphicFramePr>
        <xdr:xfrm>
          <a:off x="16487252" y="10057255"/>
          <a:ext cx="5029200" cy="203454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sp macro="" textlink="">
        <xdr:nvSpPr>
          <xdr:cNvPr id="10" name="ZoneTexte 1"/>
          <xdr:cNvSpPr txBox="1"/>
        </xdr:nvSpPr>
        <xdr:spPr>
          <a:xfrm>
            <a:off x="18709864" y="10835690"/>
            <a:ext cx="1248509" cy="308484"/>
          </a:xfrm>
          <a:prstGeom prst="rect">
            <a:avLst/>
          </a:prstGeom>
        </xdr:spPr>
        <xdr:txBody>
          <a:bodyPr wrap="square" rtlCol="0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r>
              <a:rPr lang="fr-FR" sz="1100" b="1"/>
              <a:t>Moyenne 10</a:t>
            </a:r>
            <a:r>
              <a:rPr lang="fr-FR" sz="1100" b="1" baseline="0"/>
              <a:t> min</a:t>
            </a:r>
            <a:endParaRPr lang="fr-FR" sz="1100" b="1"/>
          </a:p>
        </xdr:txBody>
      </xdr:sp>
    </xdr:grpSp>
    <xdr:clientData/>
  </xdr:twoCellAnchor>
  <xdr:twoCellAnchor>
    <xdr:from>
      <xdr:col>19</xdr:col>
      <xdr:colOff>377147</xdr:colOff>
      <xdr:row>61</xdr:row>
      <xdr:rowOff>144697</xdr:rowOff>
    </xdr:from>
    <xdr:to>
      <xdr:col>20</xdr:col>
      <xdr:colOff>787457</xdr:colOff>
      <xdr:row>63</xdr:row>
      <xdr:rowOff>86080</xdr:rowOff>
    </xdr:to>
    <xdr:sp macro="" textlink="">
      <xdr:nvSpPr>
        <xdr:cNvPr id="11" name="ZoneTexte 1"/>
        <xdr:cNvSpPr txBox="1"/>
      </xdr:nvSpPr>
      <xdr:spPr>
        <a:xfrm>
          <a:off x="18436547" y="12839617"/>
          <a:ext cx="1248510" cy="30714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fr-FR" sz="1100" b="1"/>
            <a:t>Moyenne 5,1</a:t>
          </a:r>
          <a:r>
            <a:rPr lang="fr-FR" sz="1100" b="1" baseline="0"/>
            <a:t> min</a:t>
          </a:r>
          <a:endParaRPr lang="fr-FR" sz="1100" b="1"/>
        </a:p>
      </xdr:txBody>
    </xdr:sp>
    <xdr:clientData/>
  </xdr:twoCellAnchor>
  <xdr:twoCellAnchor editAs="oneCell">
    <xdr:from>
      <xdr:col>0</xdr:col>
      <xdr:colOff>45720</xdr:colOff>
      <xdr:row>16</xdr:row>
      <xdr:rowOff>23949</xdr:rowOff>
    </xdr:from>
    <xdr:to>
      <xdr:col>8</xdr:col>
      <xdr:colOff>304800</xdr:colOff>
      <xdr:row>43</xdr:row>
      <xdr:rowOff>75543</xdr:rowOff>
    </xdr:to>
    <xdr:pic>
      <xdr:nvPicPr>
        <xdr:cNvPr id="12" name="Image 11"/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3" r="11467"/>
        <a:stretch/>
      </xdr:blipFill>
      <xdr:spPr>
        <a:xfrm>
          <a:off x="45720" y="3635829"/>
          <a:ext cx="8366760" cy="5431314"/>
        </a:xfrm>
        <a:prstGeom prst="rect">
          <a:avLst/>
        </a:prstGeom>
      </xdr:spPr>
    </xdr:pic>
    <xdr:clientData/>
  </xdr:twoCellAnchor>
  <xdr:twoCellAnchor editAs="oneCell">
    <xdr:from>
      <xdr:col>9</xdr:col>
      <xdr:colOff>318895</xdr:colOff>
      <xdr:row>0</xdr:row>
      <xdr:rowOff>76200</xdr:rowOff>
    </xdr:from>
    <xdr:to>
      <xdr:col>12</xdr:col>
      <xdr:colOff>862948</xdr:colOff>
      <xdr:row>6</xdr:row>
      <xdr:rowOff>133560</xdr:rowOff>
    </xdr:to>
    <xdr:pic>
      <xdr:nvPicPr>
        <xdr:cNvPr id="14" name="Image 1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86695" y="76200"/>
          <a:ext cx="3424413" cy="1368000"/>
        </a:xfrm>
        <a:prstGeom prst="rect">
          <a:avLst/>
        </a:prstGeom>
      </xdr:spPr>
    </xdr:pic>
    <xdr:clientData/>
  </xdr:twoCellAnchor>
  <xdr:twoCellAnchor editAs="oneCell">
    <xdr:from>
      <xdr:col>8</xdr:col>
      <xdr:colOff>320040</xdr:colOff>
      <xdr:row>16</xdr:row>
      <xdr:rowOff>0</xdr:rowOff>
    </xdr:from>
    <xdr:to>
      <xdr:col>12</xdr:col>
      <xdr:colOff>799560</xdr:colOff>
      <xdr:row>29</xdr:row>
      <xdr:rowOff>121920</xdr:rowOff>
    </xdr:to>
    <xdr:pic>
      <xdr:nvPicPr>
        <xdr:cNvPr id="15" name="Image 14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114" b="9687"/>
        <a:stretch/>
      </xdr:blipFill>
      <xdr:spPr>
        <a:xfrm>
          <a:off x="8427720" y="3611880"/>
          <a:ext cx="4320000" cy="2727960"/>
        </a:xfrm>
        <a:prstGeom prst="rect">
          <a:avLst/>
        </a:prstGeom>
      </xdr:spPr>
    </xdr:pic>
    <xdr:clientData/>
  </xdr:twoCellAnchor>
  <xdr:twoCellAnchor editAs="oneCell">
    <xdr:from>
      <xdr:col>8</xdr:col>
      <xdr:colOff>320040</xdr:colOff>
      <xdr:row>29</xdr:row>
      <xdr:rowOff>137161</xdr:rowOff>
    </xdr:from>
    <xdr:to>
      <xdr:col>12</xdr:col>
      <xdr:colOff>799560</xdr:colOff>
      <xdr:row>43</xdr:row>
      <xdr:rowOff>86868</xdr:rowOff>
    </xdr:to>
    <xdr:pic>
      <xdr:nvPicPr>
        <xdr:cNvPr id="16" name="Image 15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27720" y="6355081"/>
          <a:ext cx="4320000" cy="2723387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0.30872</cdr:x>
      <cdr:y>0.39769</cdr:y>
    </cdr:from>
    <cdr:to>
      <cdr:x>0.5003</cdr:x>
      <cdr:y>0.89181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1473508" y="73596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fr-FR" sz="1100"/>
        </a:p>
      </cdr:txBody>
    </cdr:sp>
  </cdr:relSizeAnchor>
  <cdr:relSizeAnchor xmlns:cdr="http://schemas.openxmlformats.org/drawingml/2006/chartDrawing">
    <cdr:from>
      <cdr:x>0.36854</cdr:x>
      <cdr:y>0.29442</cdr:y>
    </cdr:from>
    <cdr:to>
      <cdr:x>0.62117</cdr:x>
      <cdr:y>0.46184</cdr:y>
    </cdr:to>
    <cdr:sp macro="" textlink="">
      <cdr:nvSpPr>
        <cdr:cNvPr id="3" name="ZoneTexte 1"/>
        <cdr:cNvSpPr txBox="1"/>
      </cdr:nvSpPr>
      <cdr:spPr>
        <a:xfrm xmlns:a="http://schemas.openxmlformats.org/drawingml/2006/main">
          <a:off x="1759020" y="544844"/>
          <a:ext cx="1205804" cy="3098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100" b="1"/>
            <a:t>Moyenne </a:t>
          </a:r>
          <a:r>
            <a:rPr lang="fr-FR" sz="1100" b="1" baseline="0"/>
            <a:t> 5,6 min</a:t>
          </a:r>
          <a:endParaRPr lang="fr-FR" sz="1100" b="1"/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0.35451</cdr:x>
      <cdr:y>0.34426</cdr:y>
    </cdr:from>
    <cdr:to>
      <cdr:x>0.54609</cdr:x>
      <cdr:y>0.84022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1692059" y="63472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fr-FR" sz="1100"/>
        </a:p>
      </cdr:txBody>
    </cdr:sp>
  </cdr:relSizeAnchor>
  <cdr:relSizeAnchor xmlns:cdr="http://schemas.openxmlformats.org/drawingml/2006/chartDrawing">
    <cdr:from>
      <cdr:x>0.37205</cdr:x>
      <cdr:y>0.28643</cdr:y>
    </cdr:from>
    <cdr:to>
      <cdr:x>0.62468</cdr:x>
      <cdr:y>0.45448</cdr:y>
    </cdr:to>
    <cdr:sp macro="" textlink="">
      <cdr:nvSpPr>
        <cdr:cNvPr id="3" name="ZoneTexte 1"/>
        <cdr:cNvSpPr txBox="1"/>
      </cdr:nvSpPr>
      <cdr:spPr>
        <a:xfrm xmlns:a="http://schemas.openxmlformats.org/drawingml/2006/main">
          <a:off x="1775767" y="528097"/>
          <a:ext cx="1205804" cy="3098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100" b="1"/>
            <a:t>Moyenne 7,1 </a:t>
          </a:r>
          <a:r>
            <a:rPr lang="fr-FR" sz="1100" b="1" baseline="0"/>
            <a:t>min</a:t>
          </a:r>
          <a:endParaRPr lang="fr-FR" sz="1100" b="1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0.3317</cdr:x>
      <cdr:y>0.23555</cdr:y>
    </cdr:from>
    <cdr:to>
      <cdr:x>0.58433</cdr:x>
      <cdr:y>0.4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1583201" y="443801"/>
          <a:ext cx="1205804" cy="3098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fr-FR" sz="1100" b="1"/>
            <a:t>Moyenne 6,5 </a:t>
          </a:r>
          <a:r>
            <a:rPr lang="fr-FR" sz="1100" b="1" baseline="0"/>
            <a:t> min</a:t>
          </a:r>
          <a:endParaRPr lang="fr-FR" sz="1100" b="1"/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0.37093</cdr:x>
      <cdr:y>0.40273</cdr:y>
    </cdr:from>
    <cdr:to>
      <cdr:x>0.56251</cdr:x>
      <cdr:y>0.85195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1770436" y="819778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fr-FR" sz="1100"/>
        </a:p>
      </cdr:txBody>
    </cdr:sp>
  </cdr:relSizeAnchor>
  <cdr:relSizeAnchor xmlns:cdr="http://schemas.openxmlformats.org/drawingml/2006/chartDrawing">
    <cdr:from>
      <cdr:x>0.36327</cdr:x>
      <cdr:y>0.25532</cdr:y>
    </cdr:from>
    <cdr:to>
      <cdr:x>0.61591</cdr:x>
      <cdr:y>0.40753</cdr:y>
    </cdr:to>
    <cdr:sp macro="" textlink="">
      <cdr:nvSpPr>
        <cdr:cNvPr id="3" name="ZoneTexte 1"/>
        <cdr:cNvSpPr txBox="1"/>
      </cdr:nvSpPr>
      <cdr:spPr>
        <a:xfrm xmlns:a="http://schemas.openxmlformats.org/drawingml/2006/main">
          <a:off x="1733899" y="519723"/>
          <a:ext cx="1205804" cy="3098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100" b="1"/>
            <a:t>Moyenne 7,4 </a:t>
          </a:r>
          <a:r>
            <a:rPr lang="fr-FR" sz="1100" b="1" baseline="0"/>
            <a:t>min</a:t>
          </a:r>
          <a:endParaRPr lang="fr-FR" sz="1100" b="1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0.30219</cdr:x>
      <cdr:y>0.33547</cdr:y>
    </cdr:from>
    <cdr:to>
      <cdr:x>0.49377</cdr:x>
      <cdr:y>0.82939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1442357" y="62107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fr-FR" sz="1100"/>
        </a:p>
      </cdr:txBody>
    </cdr:sp>
  </cdr:relSizeAnchor>
  <cdr:relSizeAnchor xmlns:cdr="http://schemas.openxmlformats.org/drawingml/2006/chartDrawing">
    <cdr:from>
      <cdr:x>0.30538</cdr:x>
      <cdr:y>0.22645</cdr:y>
    </cdr:from>
    <cdr:to>
      <cdr:x>0.60921</cdr:x>
      <cdr:y>0.39427</cdr:y>
    </cdr:to>
    <cdr:sp macro="" textlink="">
      <cdr:nvSpPr>
        <cdr:cNvPr id="3" name="ZoneTexte 1"/>
        <cdr:cNvSpPr txBox="1"/>
      </cdr:nvSpPr>
      <cdr:spPr>
        <a:xfrm xmlns:a="http://schemas.openxmlformats.org/drawingml/2006/main">
          <a:off x="1457568" y="419239"/>
          <a:ext cx="1450173" cy="3106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100" b="1"/>
            <a:t>Moyenne 6,8</a:t>
          </a:r>
          <a:r>
            <a:rPr lang="fr-FR" sz="1100" b="1" baseline="0"/>
            <a:t> min</a:t>
          </a:r>
          <a:endParaRPr lang="fr-FR" sz="1100" b="1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0.30872</cdr:x>
      <cdr:y>0.39769</cdr:y>
    </cdr:from>
    <cdr:to>
      <cdr:x>0.5003</cdr:x>
      <cdr:y>0.89181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1473508" y="73596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fr-FR" sz="1100"/>
        </a:p>
      </cdr:txBody>
    </cdr:sp>
  </cdr:relSizeAnchor>
  <cdr:relSizeAnchor xmlns:cdr="http://schemas.openxmlformats.org/drawingml/2006/chartDrawing">
    <cdr:from>
      <cdr:x>0.36854</cdr:x>
      <cdr:y>0.29442</cdr:y>
    </cdr:from>
    <cdr:to>
      <cdr:x>0.62117</cdr:x>
      <cdr:y>0.46184</cdr:y>
    </cdr:to>
    <cdr:sp macro="" textlink="">
      <cdr:nvSpPr>
        <cdr:cNvPr id="3" name="ZoneTexte 1"/>
        <cdr:cNvSpPr txBox="1"/>
      </cdr:nvSpPr>
      <cdr:spPr>
        <a:xfrm xmlns:a="http://schemas.openxmlformats.org/drawingml/2006/main">
          <a:off x="1759020" y="544844"/>
          <a:ext cx="1205804" cy="3098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100" b="1"/>
            <a:t>Moyenne </a:t>
          </a:r>
          <a:r>
            <a:rPr lang="fr-FR" sz="1100" b="1" baseline="0"/>
            <a:t> 5,6 min</a:t>
          </a:r>
          <a:endParaRPr lang="fr-FR" sz="1100" b="1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0.35451</cdr:x>
      <cdr:y>0.34426</cdr:y>
    </cdr:from>
    <cdr:to>
      <cdr:x>0.54609</cdr:x>
      <cdr:y>0.84022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1692059" y="63472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fr-FR" sz="1100"/>
        </a:p>
      </cdr:txBody>
    </cdr:sp>
  </cdr:relSizeAnchor>
  <cdr:relSizeAnchor xmlns:cdr="http://schemas.openxmlformats.org/drawingml/2006/chartDrawing">
    <cdr:from>
      <cdr:x>0.37205</cdr:x>
      <cdr:y>0.28643</cdr:y>
    </cdr:from>
    <cdr:to>
      <cdr:x>0.62468</cdr:x>
      <cdr:y>0.45448</cdr:y>
    </cdr:to>
    <cdr:sp macro="" textlink="">
      <cdr:nvSpPr>
        <cdr:cNvPr id="3" name="ZoneTexte 1"/>
        <cdr:cNvSpPr txBox="1"/>
      </cdr:nvSpPr>
      <cdr:spPr>
        <a:xfrm xmlns:a="http://schemas.openxmlformats.org/drawingml/2006/main">
          <a:off x="1775767" y="528097"/>
          <a:ext cx="1205804" cy="3098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100" b="1"/>
            <a:t>Moyenne 7,1 </a:t>
          </a:r>
          <a:r>
            <a:rPr lang="fr-FR" sz="1100" b="1" baseline="0"/>
            <a:t>min</a:t>
          </a:r>
          <a:endParaRPr lang="fr-FR" sz="1100" b="1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0.3317</cdr:x>
      <cdr:y>0.23555</cdr:y>
    </cdr:from>
    <cdr:to>
      <cdr:x>0.58433</cdr:x>
      <cdr:y>0.4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1583201" y="443801"/>
          <a:ext cx="1205804" cy="3098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fr-FR" sz="1100" b="1"/>
            <a:t>Moyenne 6,5 </a:t>
          </a:r>
          <a:r>
            <a:rPr lang="fr-FR" sz="1100" b="1" baseline="0"/>
            <a:t> min</a:t>
          </a:r>
          <a:endParaRPr lang="fr-FR" sz="1100" b="1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205740</xdr:colOff>
      <xdr:row>10</xdr:row>
      <xdr:rowOff>76200</xdr:rowOff>
    </xdr:from>
    <xdr:to>
      <xdr:col>17</xdr:col>
      <xdr:colOff>205740</xdr:colOff>
      <xdr:row>20</xdr:row>
      <xdr:rowOff>68580</xdr:rowOff>
    </xdr:to>
    <xdr:graphicFrame macro="">
      <xdr:nvGraphicFramePr>
        <xdr:cNvPr id="8" name="Graphique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198874</xdr:colOff>
      <xdr:row>20</xdr:row>
      <xdr:rowOff>124181</xdr:rowOff>
    </xdr:from>
    <xdr:to>
      <xdr:col>17</xdr:col>
      <xdr:colOff>198874</xdr:colOff>
      <xdr:row>30</xdr:row>
      <xdr:rowOff>116560</xdr:rowOff>
    </xdr:to>
    <xdr:graphicFrame macro="">
      <xdr:nvGraphicFramePr>
        <xdr:cNvPr id="9" name="Graphique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217965</xdr:colOff>
      <xdr:row>31</xdr:row>
      <xdr:rowOff>84657</xdr:rowOff>
    </xdr:from>
    <xdr:to>
      <xdr:col>17</xdr:col>
      <xdr:colOff>217965</xdr:colOff>
      <xdr:row>41</xdr:row>
      <xdr:rowOff>84657</xdr:rowOff>
    </xdr:to>
    <xdr:graphicFrame macro="">
      <xdr:nvGraphicFramePr>
        <xdr:cNvPr id="10" name="Graphique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393812</xdr:colOff>
      <xdr:row>41</xdr:row>
      <xdr:rowOff>179030</xdr:rowOff>
    </xdr:from>
    <xdr:to>
      <xdr:col>17</xdr:col>
      <xdr:colOff>393812</xdr:colOff>
      <xdr:row>51</xdr:row>
      <xdr:rowOff>171410</xdr:rowOff>
    </xdr:to>
    <xdr:graphicFrame macro="">
      <xdr:nvGraphicFramePr>
        <xdr:cNvPr id="11" name="Graphique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527790</xdr:colOff>
      <xdr:row>70</xdr:row>
      <xdr:rowOff>261258</xdr:rowOff>
    </xdr:from>
    <xdr:to>
      <xdr:col>18</xdr:col>
      <xdr:colOff>527790</xdr:colOff>
      <xdr:row>81</xdr:row>
      <xdr:rowOff>86920</xdr:rowOff>
    </xdr:to>
    <xdr:graphicFrame macro="">
      <xdr:nvGraphicFramePr>
        <xdr:cNvPr id="12" name="Graphique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543700</xdr:colOff>
      <xdr:row>82</xdr:row>
      <xdr:rowOff>110533</xdr:rowOff>
    </xdr:from>
    <xdr:to>
      <xdr:col>18</xdr:col>
      <xdr:colOff>543700</xdr:colOff>
      <xdr:row>92</xdr:row>
      <xdr:rowOff>112040</xdr:rowOff>
    </xdr:to>
    <xdr:graphicFrame macro="">
      <xdr:nvGraphicFramePr>
        <xdr:cNvPr id="13" name="Graphique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108270</xdr:colOff>
      <xdr:row>0</xdr:row>
      <xdr:rowOff>8374</xdr:rowOff>
    </xdr:from>
    <xdr:to>
      <xdr:col>19</xdr:col>
      <xdr:colOff>108270</xdr:colOff>
      <xdr:row>10</xdr:row>
      <xdr:rowOff>8374</xdr:rowOff>
    </xdr:to>
    <xdr:graphicFrame macro="">
      <xdr:nvGraphicFramePr>
        <xdr:cNvPr id="14" name="Graphique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oneCellAnchor>
    <xdr:from>
      <xdr:col>13</xdr:col>
      <xdr:colOff>368439</xdr:colOff>
      <xdr:row>58</xdr:row>
      <xdr:rowOff>16747</xdr:rowOff>
    </xdr:from>
    <xdr:ext cx="184731" cy="264560"/>
    <xdr:sp macro="" textlink="">
      <xdr:nvSpPr>
        <xdr:cNvPr id="15" name="ZoneTexte 14"/>
        <xdr:cNvSpPr txBox="1"/>
      </xdr:nvSpPr>
      <xdr:spPr>
        <a:xfrm>
          <a:off x="13213582" y="1100294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twoCellAnchor>
    <xdr:from>
      <xdr:col>12</xdr:col>
      <xdr:colOff>284704</xdr:colOff>
      <xdr:row>46</xdr:row>
      <xdr:rowOff>25121</xdr:rowOff>
    </xdr:from>
    <xdr:to>
      <xdr:col>13</xdr:col>
      <xdr:colOff>695013</xdr:colOff>
      <xdr:row>47</xdr:row>
      <xdr:rowOff>150725</xdr:rowOff>
    </xdr:to>
    <xdr:sp macro="" textlink="">
      <xdr:nvSpPr>
        <xdr:cNvPr id="16" name="ZoneTexte 1"/>
        <xdr:cNvSpPr txBox="1"/>
      </xdr:nvSpPr>
      <xdr:spPr>
        <a:xfrm>
          <a:off x="12334352" y="8783934"/>
          <a:ext cx="1205804" cy="30982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fr-FR" sz="1100" b="1"/>
            <a:t>Moyenne 10</a:t>
          </a:r>
          <a:r>
            <a:rPr lang="fr-FR" sz="1100" b="1" baseline="0"/>
            <a:t> min</a:t>
          </a:r>
          <a:endParaRPr lang="fr-FR" sz="1100" b="1"/>
        </a:p>
      </xdr:txBody>
    </xdr:sp>
    <xdr:clientData/>
  </xdr:twoCellAnchor>
  <xdr:twoCellAnchor>
    <xdr:from>
      <xdr:col>15</xdr:col>
      <xdr:colOff>41867</xdr:colOff>
      <xdr:row>74</xdr:row>
      <xdr:rowOff>83737</xdr:rowOff>
    </xdr:from>
    <xdr:to>
      <xdr:col>16</xdr:col>
      <xdr:colOff>452177</xdr:colOff>
      <xdr:row>76</xdr:row>
      <xdr:rowOff>25120</xdr:rowOff>
    </xdr:to>
    <xdr:sp macro="" textlink="">
      <xdr:nvSpPr>
        <xdr:cNvPr id="17" name="ZoneTexte 1"/>
        <xdr:cNvSpPr txBox="1"/>
      </xdr:nvSpPr>
      <xdr:spPr>
        <a:xfrm>
          <a:off x="13339186" y="14754330"/>
          <a:ext cx="1205804" cy="30982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fr-FR" sz="1100" b="1"/>
            <a:t>Moyenne 5,1</a:t>
          </a:r>
          <a:r>
            <a:rPr lang="fr-FR" sz="1100" b="1" baseline="0"/>
            <a:t> min</a:t>
          </a:r>
          <a:endParaRPr lang="fr-FR" sz="1100" b="1"/>
        </a:p>
      </xdr:txBody>
    </xdr:sp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0.37093</cdr:x>
      <cdr:y>0.40273</cdr:y>
    </cdr:from>
    <cdr:to>
      <cdr:x>0.56251</cdr:x>
      <cdr:y>0.85195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1770436" y="819778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fr-FR" sz="1100"/>
        </a:p>
      </cdr:txBody>
    </cdr:sp>
  </cdr:relSizeAnchor>
  <cdr:relSizeAnchor xmlns:cdr="http://schemas.openxmlformats.org/drawingml/2006/chartDrawing">
    <cdr:from>
      <cdr:x>0.36327</cdr:x>
      <cdr:y>0.25532</cdr:y>
    </cdr:from>
    <cdr:to>
      <cdr:x>0.61591</cdr:x>
      <cdr:y>0.40753</cdr:y>
    </cdr:to>
    <cdr:sp macro="" textlink="">
      <cdr:nvSpPr>
        <cdr:cNvPr id="3" name="ZoneTexte 1"/>
        <cdr:cNvSpPr txBox="1"/>
      </cdr:nvSpPr>
      <cdr:spPr>
        <a:xfrm xmlns:a="http://schemas.openxmlformats.org/drawingml/2006/main">
          <a:off x="1733899" y="519723"/>
          <a:ext cx="1205804" cy="3098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100" b="1"/>
            <a:t>Moyenne 7,4 </a:t>
          </a:r>
          <a:r>
            <a:rPr lang="fr-FR" sz="1100" b="1" baseline="0"/>
            <a:t>min</a:t>
          </a:r>
          <a:endParaRPr lang="fr-FR" sz="1100" b="1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0.30219</cdr:x>
      <cdr:y>0.33547</cdr:y>
    </cdr:from>
    <cdr:to>
      <cdr:x>0.49377</cdr:x>
      <cdr:y>0.82939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1442357" y="62107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fr-FR" sz="1100"/>
        </a:p>
      </cdr:txBody>
    </cdr:sp>
  </cdr:relSizeAnchor>
  <cdr:relSizeAnchor xmlns:cdr="http://schemas.openxmlformats.org/drawingml/2006/chartDrawing">
    <cdr:from>
      <cdr:x>0.30538</cdr:x>
      <cdr:y>0.22645</cdr:y>
    </cdr:from>
    <cdr:to>
      <cdr:x>0.60921</cdr:x>
      <cdr:y>0.39427</cdr:y>
    </cdr:to>
    <cdr:sp macro="" textlink="">
      <cdr:nvSpPr>
        <cdr:cNvPr id="3" name="ZoneTexte 1"/>
        <cdr:cNvSpPr txBox="1"/>
      </cdr:nvSpPr>
      <cdr:spPr>
        <a:xfrm xmlns:a="http://schemas.openxmlformats.org/drawingml/2006/main">
          <a:off x="1457568" y="419239"/>
          <a:ext cx="1450173" cy="3106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100" b="1"/>
            <a:t>Moyenne 6,8</a:t>
          </a:r>
          <a:r>
            <a:rPr lang="fr-FR" sz="1100" b="1" baseline="0"/>
            <a:t> min</a:t>
          </a:r>
          <a:endParaRPr lang="fr-FR" sz="1100" b="1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nalyse_saou1005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ésultatsSaou"/>
      <sheetName val="TestSaou"/>
      <sheetName val="Passagers"/>
      <sheetName val="Arrets"/>
      <sheetName val="directions"/>
    </sheetNames>
    <sheetDataSet>
      <sheetData sheetId="0"/>
      <sheetData sheetId="1"/>
      <sheetData sheetId="2"/>
      <sheetData sheetId="3"/>
      <sheetData sheetId="4">
        <row r="1">
          <cell r="C1" t="str">
            <v>D538</v>
          </cell>
        </row>
        <row r="2">
          <cell r="C2" t="str">
            <v>D6</v>
          </cell>
        </row>
      </sheetData>
    </sheetDataSet>
  </externalBook>
</externalLink>
</file>

<file path=xl/tables/table1.xml><?xml version="1.0" encoding="utf-8"?>
<table xmlns="http://schemas.openxmlformats.org/spreadsheetml/2006/main" id="4" name="Tableau4" displayName="Tableau4" ref="A1:AC152" totalsRowShown="0" headerRowDxfId="55" dataDxfId="53" headerRowBorderDxfId="54" tableBorderDxfId="52" totalsRowBorderDxfId="51">
  <autoFilter ref="A1:AC152"/>
  <tableColumns count="29">
    <tableColumn id="1" name="TESTS" dataDxfId="50"/>
    <tableColumn id="2" name="Qui" dataDxfId="49"/>
    <tableColumn id="3" name="Date" dataDxfId="48"/>
    <tableColumn id="4" name="Période" dataDxfId="47"/>
    <tableColumn id="5" name="Jour" dataDxfId="46"/>
    <tableColumn id="6" name="Heure" dataDxfId="45"/>
    <tableColumn id="7" name="Jour/nuit" dataDxfId="44"/>
    <tableColumn id="8" name="Météo" dataDxfId="43"/>
    <tableColumn id="9" name="Itinéraire" dataDxfId="42"/>
    <tableColumn id="10" name="Route" dataDxfId="41"/>
    <tableColumn id="11" name="Depart" dataDxfId="40"/>
    <tableColumn id="12" name="Destination" dataDxfId="39"/>
    <tableColumn id="13" name="Code arrêt" dataDxfId="38"/>
    <tableColumn id="14" name="Attente (min)" dataDxfId="37"/>
    <tableColumn id="15" name=" Nb de voitures" dataDxfId="36"/>
    <tableColumn id="16" name="Conducteur connu" dataDxfId="35"/>
    <tableColumn id="17" name="Conducteur H/F" dataDxfId="34"/>
    <tableColumn id="18" name="Conducteur âge" dataDxfId="33"/>
    <tableColumn id="19" name="Conducteur vient de" dataDxfId="32"/>
    <tableColumn id="20" name="proche/loin + ou - moins de 50 kms" dataDxfId="31"/>
    <tableColumn id="21" name="Conducteur va à" dataDxfId="30"/>
    <tableColumn id="22" name="proche/loin + ou - moins de 50 kms2" dataDxfId="29"/>
    <tableColumn id="23" name="Trajet régulier" dataDxfId="28"/>
    <tableColumn id="24" name="Prend en stop" dataDxfId="27"/>
    <tableColumn id="25" name="trafic VP / h (1 sens)" dataDxfId="26"/>
    <tableColumn id="26" name="Commentaire" dataDxfId="25"/>
    <tableColumn id="27" name="Colonne3" dataDxfId="24"/>
    <tableColumn id="28" name="Colonne4" dataDxfId="23"/>
    <tableColumn id="29" name="Colonne5" dataDxfId="22"/>
  </tableColumns>
  <tableStyleInfo name="TableStyleMedium6" showFirstColumn="0" showLastColumn="0" showRowStripes="1" showColumnStripes="0"/>
</table>
</file>

<file path=xl/tables/table2.xml><?xml version="1.0" encoding="utf-8"?>
<table xmlns="http://schemas.openxmlformats.org/spreadsheetml/2006/main" id="3" name="Tableau3" displayName="Tableau3" ref="A2:T19" totalsRowShown="0" headerRowDxfId="21" tableBorderDxfId="20">
  <autoFilter ref="A2:T19"/>
  <tableColumns count="20">
    <tableColumn id="1" name="Code arrêt" dataDxfId="19"/>
    <tableColumn id="2" name="route" dataDxfId="18"/>
    <tableColumn id="3" name="nom" dataDxfId="17"/>
    <tableColumn id="4" name="sens" dataDxfId="16"/>
    <tableColumn id="5" name="distance" dataDxfId="15"/>
    <tableColumn id="6" name="vitesse" dataDxfId="14"/>
    <tableColumn id="7" name="sécurité" dataDxfId="13"/>
    <tableColumn id="8" name="visibilité" dataDxfId="12"/>
    <tableColumn id="9" name="note_x000a_vitesse" dataDxfId="11">
      <calculatedColumnFormula>1.5-(F3/10-3)/4</calculatedColumnFormula>
    </tableColumn>
    <tableColumn id="10" name="note_x000a_sécurité" dataDxfId="10">
      <calculatedColumnFormula>IF(G3="plus",1.5,IF(G3="moins",0.5,1))</calculatedColumnFormula>
    </tableColumn>
    <tableColumn id="11" name="note_x000a_visibilité" dataDxfId="9">
      <calculatedColumnFormula>IF(H3="plus",1.5,IF(H3="moins",0.5,1))</calculatedColumnFormula>
    </tableColumn>
    <tableColumn id="12" name="note_x000a_globale" dataDxfId="8">
      <calculatedColumnFormula>SUMPRODUCT(I3:K3,$F$1:$H$1)/6</calculatedColumnFormula>
    </tableColumn>
    <tableColumn id="13" name="Attente moyenne" dataDxfId="7">
      <calculatedColumnFormula>AVERAGEIF(Tests!M:M,arrets!A:A,Tests!N:N)</calculatedColumnFormula>
    </tableColumn>
    <tableColumn id="14" name="Attente mini" dataDxfId="6"/>
    <tableColumn id="15" name="Attente maxi" dataDxfId="5"/>
    <tableColumn id="16" name="attente inférieure à 15 min en %" dataDxfId="4">
      <calculatedColumnFormula>1-COUNTIFS(Tests!$M:$M,$A3,Tests!$N:$N,"&gt;15")/$S3</calculatedColumnFormula>
    </tableColumn>
    <tableColumn id="17" name="Une voiture sur …" dataDxfId="3">
      <calculatedColumnFormula>SUMIFS(Tests!O:O,Tests!M:M,$A3)/COUNTIFS(Tests!M:M,A:A)</calculatedColumnFormula>
    </tableColumn>
    <tableColumn id="18" name="Périodes des tests" dataDxfId="2"/>
    <tableColumn id="19" name="Nombre de tests" dataDxfId="1">
      <calculatedColumnFormula>COUNTIFS(Tests!M:M,A:A)</calculatedColumnFormula>
    </tableColumn>
    <tableColumn id="20" name="Nombre équipes testeurs" dataDxfId="0"/>
  </tableColumns>
  <tableStyleInfo name="TableStyleMedium1" showFirstColumn="0" showLastColumn="0" showRowStripes="1" showColumnStripes="0"/>
</table>
</file>

<file path=xl/tables/table3.xml><?xml version="1.0" encoding="utf-8"?>
<table xmlns="http://schemas.openxmlformats.org/spreadsheetml/2006/main" id="1" name="Tableau22" displayName="Tableau22" ref="A1:H9" totalsRowShown="0" headerRowDxfId="75" tableBorderDxfId="74">
  <tableColumns count="8">
    <tableColumn id="1" name="Colonne1" dataDxfId="73"/>
    <tableColumn id="2" name="Beaufort" dataDxfId="72"/>
    <tableColumn id="3" name="Eurre-Allex" dataDxfId="71"/>
    <tableColumn id="8" name="Eurre-Montoison" dataDxfId="70"/>
    <tableColumn id="4" name="Montoison-Allex" dataDxfId="69"/>
    <tableColumn id="5" name="Saoû" dataDxfId="68"/>
    <tableColumn id="7" name="Grâne-Loriol" dataDxfId="67"/>
    <tableColumn id="6" name="Total" dataDxfId="66"/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id="2" name="Tableau2" displayName="Tableau2" ref="A1:H9" totalsRowShown="0" headerRowDxfId="65" tableBorderDxfId="64">
  <tableColumns count="8">
    <tableColumn id="1" name="Colonne1" dataDxfId="63"/>
    <tableColumn id="2" name="Beaufort" dataDxfId="62"/>
    <tableColumn id="3" name="Eurre-Allex" dataDxfId="61"/>
    <tableColumn id="8" name="Eurre-Montoison" dataDxfId="60"/>
    <tableColumn id="4" name="Montoison-Allex" dataDxfId="59"/>
    <tableColumn id="5" name="Saoû" dataDxfId="58"/>
    <tableColumn id="7" name="Grâne-Loriol" dataDxfId="57"/>
    <tableColumn id="6" name="Total" dataDxfId="56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table" Target="../tables/table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152"/>
  <sheetViews>
    <sheetView tabSelected="1" zoomScaleNormal="100" workbookViewId="0">
      <selection activeCell="C2" sqref="C2"/>
    </sheetView>
  </sheetViews>
  <sheetFormatPr baseColWidth="10" defaultRowHeight="14.4" x14ac:dyDescent="0.3"/>
  <cols>
    <col min="2" max="2" width="16.33203125" bestFit="1" customWidth="1"/>
    <col min="3" max="3" width="16.33203125" customWidth="1"/>
    <col min="4" max="4" width="12.6640625" customWidth="1"/>
    <col min="7" max="7" width="14.6640625" customWidth="1"/>
    <col min="9" max="9" width="15" customWidth="1"/>
    <col min="11" max="11" width="11.6640625" customWidth="1"/>
    <col min="12" max="12" width="17.33203125" customWidth="1"/>
    <col min="13" max="13" width="16.109375" customWidth="1"/>
    <col min="14" max="14" width="19.6640625" customWidth="1"/>
    <col min="15" max="15" width="20.88671875" customWidth="1"/>
    <col min="16" max="16" width="24.6640625" customWidth="1"/>
    <col min="17" max="18" width="22" customWidth="1"/>
    <col min="19" max="19" width="27.33203125" customWidth="1"/>
    <col min="20" max="20" width="43.109375" customWidth="1"/>
    <col min="21" max="21" width="22.5546875" customWidth="1"/>
    <col min="22" max="22" width="44.44140625" customWidth="1"/>
    <col min="23" max="23" width="20.88671875" customWidth="1"/>
    <col min="24" max="24" width="19.44140625" customWidth="1"/>
    <col min="25" max="25" width="27.33203125" customWidth="1"/>
    <col min="26" max="26" width="19.33203125" customWidth="1"/>
    <col min="27" max="29" width="12" customWidth="1"/>
  </cols>
  <sheetData>
    <row r="1" spans="1:29" x14ac:dyDescent="0.3">
      <c r="A1" s="51" t="s">
        <v>82</v>
      </c>
      <c r="B1" s="52" t="s">
        <v>83</v>
      </c>
      <c r="C1" s="52" t="s">
        <v>84</v>
      </c>
      <c r="D1" s="52" t="s">
        <v>85</v>
      </c>
      <c r="E1" s="52" t="s">
        <v>86</v>
      </c>
      <c r="F1" s="52" t="s">
        <v>87</v>
      </c>
      <c r="G1" s="52" t="s">
        <v>88</v>
      </c>
      <c r="H1" s="52" t="s">
        <v>89</v>
      </c>
      <c r="I1" s="52" t="s">
        <v>90</v>
      </c>
      <c r="J1" s="52" t="s">
        <v>44</v>
      </c>
      <c r="K1" s="53" t="s">
        <v>91</v>
      </c>
      <c r="L1" s="53" t="s">
        <v>92</v>
      </c>
      <c r="M1" s="53" t="s">
        <v>22</v>
      </c>
      <c r="N1" s="53" t="s">
        <v>93</v>
      </c>
      <c r="O1" s="53" t="s">
        <v>94</v>
      </c>
      <c r="P1" s="53" t="s">
        <v>95</v>
      </c>
      <c r="Q1" s="53" t="s">
        <v>96</v>
      </c>
      <c r="R1" s="53" t="s">
        <v>97</v>
      </c>
      <c r="S1" s="53" t="s">
        <v>98</v>
      </c>
      <c r="T1" s="53" t="s">
        <v>99</v>
      </c>
      <c r="U1" s="53" t="s">
        <v>100</v>
      </c>
      <c r="V1" s="53" t="s">
        <v>268</v>
      </c>
      <c r="W1" s="53" t="s">
        <v>101</v>
      </c>
      <c r="X1" s="53" t="s">
        <v>102</v>
      </c>
      <c r="Y1" s="53" t="s">
        <v>103</v>
      </c>
      <c r="Z1" s="54" t="s">
        <v>104</v>
      </c>
      <c r="AA1" s="55" t="s">
        <v>265</v>
      </c>
      <c r="AB1" s="55" t="s">
        <v>266</v>
      </c>
      <c r="AC1" s="56" t="s">
        <v>267</v>
      </c>
    </row>
    <row r="2" spans="1:29" x14ac:dyDescent="0.3">
      <c r="A2" s="47">
        <v>1</v>
      </c>
      <c r="B2" s="43" t="s">
        <v>292</v>
      </c>
      <c r="C2" s="28">
        <v>43222</v>
      </c>
      <c r="D2" s="29" t="s">
        <v>105</v>
      </c>
      <c r="E2" s="29" t="s">
        <v>106</v>
      </c>
      <c r="F2" s="29">
        <v>10</v>
      </c>
      <c r="G2" s="29" t="s">
        <v>107</v>
      </c>
      <c r="H2" s="30" t="s">
        <v>108</v>
      </c>
      <c r="I2" s="29" t="s">
        <v>63</v>
      </c>
      <c r="J2" s="29" t="s">
        <v>109</v>
      </c>
      <c r="K2" s="29" t="s">
        <v>76</v>
      </c>
      <c r="L2" s="29" t="s">
        <v>10</v>
      </c>
      <c r="M2" s="29" t="s">
        <v>62</v>
      </c>
      <c r="N2" s="29">
        <v>7</v>
      </c>
      <c r="O2" s="29">
        <v>3</v>
      </c>
      <c r="P2" s="29" t="s">
        <v>110</v>
      </c>
      <c r="Q2" s="29" t="s">
        <v>111</v>
      </c>
      <c r="R2" s="29">
        <v>50</v>
      </c>
      <c r="S2" s="29" t="s">
        <v>76</v>
      </c>
      <c r="T2" s="29" t="s">
        <v>112</v>
      </c>
      <c r="U2" s="29" t="s">
        <v>9</v>
      </c>
      <c r="V2" s="29" t="s">
        <v>112</v>
      </c>
      <c r="W2" s="29" t="s">
        <v>110</v>
      </c>
      <c r="X2" s="29" t="s">
        <v>113</v>
      </c>
      <c r="Y2" s="44"/>
      <c r="Z2" s="27"/>
      <c r="AA2" s="31"/>
      <c r="AB2" s="31"/>
      <c r="AC2" s="48"/>
    </row>
    <row r="3" spans="1:29" x14ac:dyDescent="0.3">
      <c r="A3" s="47">
        <v>2</v>
      </c>
      <c r="B3" s="43" t="s">
        <v>292</v>
      </c>
      <c r="C3" s="28">
        <v>43222</v>
      </c>
      <c r="D3" s="29" t="s">
        <v>105</v>
      </c>
      <c r="E3" s="29" t="s">
        <v>106</v>
      </c>
      <c r="F3" s="29">
        <v>10</v>
      </c>
      <c r="G3" s="29" t="s">
        <v>107</v>
      </c>
      <c r="H3" s="30" t="s">
        <v>108</v>
      </c>
      <c r="I3" s="29" t="s">
        <v>63</v>
      </c>
      <c r="J3" s="29" t="s">
        <v>114</v>
      </c>
      <c r="K3" s="29" t="s">
        <v>10</v>
      </c>
      <c r="L3" s="29" t="s">
        <v>77</v>
      </c>
      <c r="M3" s="29" t="s">
        <v>65</v>
      </c>
      <c r="N3" s="29">
        <v>3</v>
      </c>
      <c r="O3" s="29">
        <v>6</v>
      </c>
      <c r="P3" s="29" t="s">
        <v>110</v>
      </c>
      <c r="Q3" s="29" t="s">
        <v>115</v>
      </c>
      <c r="R3" s="29">
        <v>40</v>
      </c>
      <c r="S3" s="29" t="s">
        <v>170</v>
      </c>
      <c r="T3" s="29" t="s">
        <v>112</v>
      </c>
      <c r="U3" s="29" t="s">
        <v>77</v>
      </c>
      <c r="V3" s="29" t="s">
        <v>112</v>
      </c>
      <c r="W3" s="29" t="s">
        <v>113</v>
      </c>
      <c r="X3" s="29" t="s">
        <v>113</v>
      </c>
      <c r="Y3" s="44"/>
      <c r="Z3" s="27"/>
      <c r="AA3" s="31"/>
      <c r="AB3" s="31"/>
      <c r="AC3" s="48"/>
    </row>
    <row r="4" spans="1:29" x14ac:dyDescent="0.3">
      <c r="A4" s="47">
        <v>3</v>
      </c>
      <c r="B4" s="43" t="s">
        <v>292</v>
      </c>
      <c r="C4" s="28">
        <v>43222</v>
      </c>
      <c r="D4" s="29" t="s">
        <v>105</v>
      </c>
      <c r="E4" s="29" t="s">
        <v>106</v>
      </c>
      <c r="F4" s="29">
        <v>10</v>
      </c>
      <c r="G4" s="29" t="s">
        <v>107</v>
      </c>
      <c r="H4" s="30" t="s">
        <v>108</v>
      </c>
      <c r="I4" s="29" t="s">
        <v>63</v>
      </c>
      <c r="J4" s="29" t="s">
        <v>114</v>
      </c>
      <c r="K4" s="29" t="s">
        <v>77</v>
      </c>
      <c r="L4" s="29" t="s">
        <v>10</v>
      </c>
      <c r="M4" s="29" t="s">
        <v>72</v>
      </c>
      <c r="N4" s="29">
        <v>4</v>
      </c>
      <c r="O4" s="29">
        <v>10</v>
      </c>
      <c r="P4" s="29" t="s">
        <v>110</v>
      </c>
      <c r="Q4" s="29" t="s">
        <v>115</v>
      </c>
      <c r="R4" s="29">
        <v>40</v>
      </c>
      <c r="S4" s="29" t="s">
        <v>77</v>
      </c>
      <c r="T4" s="29" t="s">
        <v>112</v>
      </c>
      <c r="U4" s="29" t="s">
        <v>80</v>
      </c>
      <c r="V4" s="29" t="s">
        <v>112</v>
      </c>
      <c r="W4" s="29" t="s">
        <v>110</v>
      </c>
      <c r="X4" s="29" t="s">
        <v>116</v>
      </c>
      <c r="Y4" s="44"/>
      <c r="Z4" s="27"/>
      <c r="AA4" s="31"/>
      <c r="AB4" s="31"/>
      <c r="AC4" s="48"/>
    </row>
    <row r="5" spans="1:29" x14ac:dyDescent="0.3">
      <c r="A5" s="47">
        <v>4</v>
      </c>
      <c r="B5" s="43" t="s">
        <v>292</v>
      </c>
      <c r="C5" s="28">
        <v>43222</v>
      </c>
      <c r="D5" s="29" t="s">
        <v>105</v>
      </c>
      <c r="E5" s="29" t="s">
        <v>106</v>
      </c>
      <c r="F5" s="29">
        <v>10</v>
      </c>
      <c r="G5" s="29" t="s">
        <v>107</v>
      </c>
      <c r="H5" s="30" t="s">
        <v>108</v>
      </c>
      <c r="I5" s="29" t="s">
        <v>63</v>
      </c>
      <c r="J5" s="29" t="s">
        <v>114</v>
      </c>
      <c r="K5" s="29" t="s">
        <v>10</v>
      </c>
      <c r="L5" s="29" t="s">
        <v>76</v>
      </c>
      <c r="M5" s="29" t="s">
        <v>65</v>
      </c>
      <c r="N5" s="29">
        <v>3.5</v>
      </c>
      <c r="O5" s="29">
        <v>9</v>
      </c>
      <c r="P5" s="29" t="s">
        <v>110</v>
      </c>
      <c r="Q5" s="29" t="s">
        <v>111</v>
      </c>
      <c r="R5" s="29">
        <v>60</v>
      </c>
      <c r="S5" s="29" t="s">
        <v>79</v>
      </c>
      <c r="T5" s="29" t="s">
        <v>112</v>
      </c>
      <c r="U5" s="29" t="s">
        <v>78</v>
      </c>
      <c r="V5" s="29" t="s">
        <v>112</v>
      </c>
      <c r="W5" s="29" t="s">
        <v>110</v>
      </c>
      <c r="X5" s="29" t="s">
        <v>116</v>
      </c>
      <c r="Y5" s="44"/>
      <c r="Z5" s="27"/>
      <c r="AA5" s="31"/>
      <c r="AB5" s="31"/>
      <c r="AC5" s="48"/>
    </row>
    <row r="6" spans="1:29" x14ac:dyDescent="0.3">
      <c r="A6" s="47">
        <v>5</v>
      </c>
      <c r="B6" s="43" t="s">
        <v>292</v>
      </c>
      <c r="C6" s="28">
        <v>43222</v>
      </c>
      <c r="D6" s="29" t="s">
        <v>105</v>
      </c>
      <c r="E6" s="29" t="s">
        <v>106</v>
      </c>
      <c r="F6" s="29">
        <v>11</v>
      </c>
      <c r="G6" s="29" t="s">
        <v>107</v>
      </c>
      <c r="H6" s="30" t="s">
        <v>108</v>
      </c>
      <c r="I6" s="29" t="s">
        <v>63</v>
      </c>
      <c r="J6" s="29" t="s">
        <v>114</v>
      </c>
      <c r="K6" s="29" t="s">
        <v>76</v>
      </c>
      <c r="L6" s="29" t="s">
        <v>10</v>
      </c>
      <c r="M6" s="29" t="s">
        <v>62</v>
      </c>
      <c r="N6" s="29">
        <v>11</v>
      </c>
      <c r="O6" s="29">
        <v>9</v>
      </c>
      <c r="P6" s="29" t="s">
        <v>110</v>
      </c>
      <c r="Q6" s="29" t="s">
        <v>111</v>
      </c>
      <c r="R6" s="29">
        <v>50</v>
      </c>
      <c r="S6" s="29" t="s">
        <v>76</v>
      </c>
      <c r="T6" s="29" t="s">
        <v>112</v>
      </c>
      <c r="U6" s="29" t="s">
        <v>10</v>
      </c>
      <c r="V6" s="29" t="s">
        <v>112</v>
      </c>
      <c r="W6" s="29" t="s">
        <v>110</v>
      </c>
      <c r="X6" s="29" t="s">
        <v>113</v>
      </c>
      <c r="Y6" s="44"/>
      <c r="Z6" s="27"/>
      <c r="AA6" s="31"/>
      <c r="AB6" s="31"/>
      <c r="AC6" s="48"/>
    </row>
    <row r="7" spans="1:29" x14ac:dyDescent="0.3">
      <c r="A7" s="47">
        <v>6</v>
      </c>
      <c r="B7" s="43" t="s">
        <v>292</v>
      </c>
      <c r="C7" s="28">
        <v>43250</v>
      </c>
      <c r="D7" s="29" t="s">
        <v>105</v>
      </c>
      <c r="E7" s="29" t="s">
        <v>106</v>
      </c>
      <c r="F7" s="29">
        <v>9</v>
      </c>
      <c r="G7" s="29" t="s">
        <v>107</v>
      </c>
      <c r="H7" s="30" t="s">
        <v>108</v>
      </c>
      <c r="I7" s="29" t="s">
        <v>63</v>
      </c>
      <c r="J7" s="29" t="s">
        <v>114</v>
      </c>
      <c r="K7" s="29" t="s">
        <v>10</v>
      </c>
      <c r="L7" s="29" t="s">
        <v>77</v>
      </c>
      <c r="M7" s="29" t="s">
        <v>65</v>
      </c>
      <c r="N7" s="29">
        <v>20</v>
      </c>
      <c r="O7" s="29">
        <v>55</v>
      </c>
      <c r="P7" s="29" t="s">
        <v>110</v>
      </c>
      <c r="Q7" s="29" t="s">
        <v>111</v>
      </c>
      <c r="R7" s="29">
        <v>30</v>
      </c>
      <c r="S7" s="29" t="s">
        <v>10</v>
      </c>
      <c r="T7" s="29" t="s">
        <v>112</v>
      </c>
      <c r="U7" s="29" t="s">
        <v>77</v>
      </c>
      <c r="V7" s="29" t="s">
        <v>112</v>
      </c>
      <c r="W7" s="29" t="s">
        <v>113</v>
      </c>
      <c r="X7" s="29" t="s">
        <v>113</v>
      </c>
      <c r="Y7" s="44"/>
      <c r="Z7" s="27"/>
      <c r="AA7" s="31"/>
      <c r="AB7" s="31"/>
      <c r="AC7" s="48"/>
    </row>
    <row r="8" spans="1:29" x14ac:dyDescent="0.3">
      <c r="A8" s="47">
        <v>7</v>
      </c>
      <c r="B8" s="43" t="s">
        <v>292</v>
      </c>
      <c r="C8" s="28">
        <v>43250</v>
      </c>
      <c r="D8" s="29" t="s">
        <v>105</v>
      </c>
      <c r="E8" s="29" t="s">
        <v>106</v>
      </c>
      <c r="F8" s="29">
        <v>9</v>
      </c>
      <c r="G8" s="29" t="s">
        <v>107</v>
      </c>
      <c r="H8" s="30" t="s">
        <v>108</v>
      </c>
      <c r="I8" s="29" t="s">
        <v>63</v>
      </c>
      <c r="J8" s="29" t="s">
        <v>114</v>
      </c>
      <c r="K8" s="29" t="s">
        <v>77</v>
      </c>
      <c r="L8" s="29" t="s">
        <v>10</v>
      </c>
      <c r="M8" s="29" t="s">
        <v>72</v>
      </c>
      <c r="N8" s="29">
        <v>2</v>
      </c>
      <c r="O8" s="29">
        <v>3</v>
      </c>
      <c r="P8" s="29" t="s">
        <v>110</v>
      </c>
      <c r="Q8" s="29" t="s">
        <v>111</v>
      </c>
      <c r="R8" s="29">
        <v>40</v>
      </c>
      <c r="S8" s="29" t="s">
        <v>77</v>
      </c>
      <c r="T8" s="29" t="s">
        <v>112</v>
      </c>
      <c r="U8" s="29" t="s">
        <v>10</v>
      </c>
      <c r="V8" s="29" t="s">
        <v>112</v>
      </c>
      <c r="W8" s="29" t="s">
        <v>110</v>
      </c>
      <c r="X8" s="29" t="s">
        <v>116</v>
      </c>
      <c r="Y8" s="31"/>
      <c r="Z8" s="42"/>
      <c r="AA8" s="31"/>
      <c r="AB8" s="31"/>
      <c r="AC8" s="48"/>
    </row>
    <row r="9" spans="1:29" x14ac:dyDescent="0.3">
      <c r="A9" s="47">
        <v>8</v>
      </c>
      <c r="B9" s="43" t="s">
        <v>292</v>
      </c>
      <c r="C9" s="28">
        <v>43250</v>
      </c>
      <c r="D9" s="29" t="s">
        <v>105</v>
      </c>
      <c r="E9" s="29" t="s">
        <v>106</v>
      </c>
      <c r="F9" s="29">
        <v>9</v>
      </c>
      <c r="G9" s="29" t="s">
        <v>107</v>
      </c>
      <c r="H9" s="30" t="s">
        <v>108</v>
      </c>
      <c r="I9" s="29" t="s">
        <v>63</v>
      </c>
      <c r="J9" s="29" t="s">
        <v>114</v>
      </c>
      <c r="K9" s="29" t="s">
        <v>10</v>
      </c>
      <c r="L9" s="29" t="s">
        <v>76</v>
      </c>
      <c r="M9" s="29" t="s">
        <v>65</v>
      </c>
      <c r="N9" s="29">
        <v>3</v>
      </c>
      <c r="O9" s="29">
        <v>10</v>
      </c>
      <c r="P9" s="29" t="s">
        <v>110</v>
      </c>
      <c r="Q9" s="29" t="s">
        <v>111</v>
      </c>
      <c r="R9" s="29">
        <v>40</v>
      </c>
      <c r="S9" s="29" t="s">
        <v>77</v>
      </c>
      <c r="T9" s="29" t="s">
        <v>112</v>
      </c>
      <c r="U9" s="29" t="s">
        <v>76</v>
      </c>
      <c r="V9" s="29" t="s">
        <v>112</v>
      </c>
      <c r="W9" s="29" t="s">
        <v>110</v>
      </c>
      <c r="X9" s="29" t="s">
        <v>116</v>
      </c>
      <c r="Y9" s="31"/>
      <c r="Z9" s="42"/>
      <c r="AA9" s="31"/>
      <c r="AB9" s="31"/>
      <c r="AC9" s="48"/>
    </row>
    <row r="10" spans="1:29" x14ac:dyDescent="0.3">
      <c r="A10" s="47">
        <v>9</v>
      </c>
      <c r="B10" s="43" t="s">
        <v>292</v>
      </c>
      <c r="C10" s="28">
        <v>43250</v>
      </c>
      <c r="D10" s="29" t="s">
        <v>105</v>
      </c>
      <c r="E10" s="29" t="s">
        <v>106</v>
      </c>
      <c r="F10" s="29">
        <v>11</v>
      </c>
      <c r="G10" s="29" t="s">
        <v>107</v>
      </c>
      <c r="H10" s="30" t="s">
        <v>108</v>
      </c>
      <c r="I10" s="29" t="s">
        <v>63</v>
      </c>
      <c r="J10" s="29" t="s">
        <v>114</v>
      </c>
      <c r="K10" s="29" t="s">
        <v>76</v>
      </c>
      <c r="L10" s="29" t="s">
        <v>10</v>
      </c>
      <c r="M10" s="29" t="s">
        <v>62</v>
      </c>
      <c r="N10" s="29">
        <v>15</v>
      </c>
      <c r="O10" s="29">
        <v>10</v>
      </c>
      <c r="P10" s="29" t="s">
        <v>110</v>
      </c>
      <c r="Q10" s="29" t="s">
        <v>115</v>
      </c>
      <c r="R10" s="29">
        <v>20</v>
      </c>
      <c r="S10" s="29" t="s">
        <v>76</v>
      </c>
      <c r="T10" s="29" t="s">
        <v>112</v>
      </c>
      <c r="U10" s="29" t="s">
        <v>76</v>
      </c>
      <c r="V10" s="29" t="s">
        <v>112</v>
      </c>
      <c r="W10" s="29" t="s">
        <v>110</v>
      </c>
      <c r="X10" s="29" t="s">
        <v>113</v>
      </c>
      <c r="Y10" s="31"/>
      <c r="Z10" s="42"/>
      <c r="AA10" s="31"/>
      <c r="AB10" s="31"/>
      <c r="AC10" s="48"/>
    </row>
    <row r="11" spans="1:29" x14ac:dyDescent="0.3">
      <c r="A11" s="47">
        <v>10</v>
      </c>
      <c r="B11" s="43" t="s">
        <v>294</v>
      </c>
      <c r="C11" s="28">
        <v>43250</v>
      </c>
      <c r="D11" s="29" t="s">
        <v>105</v>
      </c>
      <c r="E11" s="29" t="s">
        <v>106</v>
      </c>
      <c r="F11" s="29">
        <v>9</v>
      </c>
      <c r="G11" s="29" t="s">
        <v>107</v>
      </c>
      <c r="H11" s="30" t="s">
        <v>108</v>
      </c>
      <c r="I11" s="29" t="s">
        <v>63</v>
      </c>
      <c r="J11" s="29" t="s">
        <v>114</v>
      </c>
      <c r="K11" s="29" t="s">
        <v>10</v>
      </c>
      <c r="L11" s="29" t="s">
        <v>76</v>
      </c>
      <c r="M11" s="29" t="s">
        <v>65</v>
      </c>
      <c r="N11" s="29">
        <v>1</v>
      </c>
      <c r="O11" s="29">
        <v>0</v>
      </c>
      <c r="P11" s="29" t="s">
        <v>110</v>
      </c>
      <c r="Q11" s="29" t="s">
        <v>111</v>
      </c>
      <c r="R11" s="29">
        <v>60</v>
      </c>
      <c r="S11" s="29" t="s">
        <v>77</v>
      </c>
      <c r="T11" s="29" t="s">
        <v>112</v>
      </c>
      <c r="U11" s="29" t="s">
        <v>76</v>
      </c>
      <c r="V11" s="29" t="s">
        <v>112</v>
      </c>
      <c r="W11" s="29" t="s">
        <v>113</v>
      </c>
      <c r="X11" s="29" t="s">
        <v>110</v>
      </c>
      <c r="Y11" s="31"/>
      <c r="Z11" s="42"/>
      <c r="AA11" s="31"/>
      <c r="AB11" s="31"/>
      <c r="AC11" s="48"/>
    </row>
    <row r="12" spans="1:29" x14ac:dyDescent="0.3">
      <c r="A12" s="47">
        <v>11</v>
      </c>
      <c r="B12" s="43" t="s">
        <v>294</v>
      </c>
      <c r="C12" s="28">
        <v>43250</v>
      </c>
      <c r="D12" s="29" t="s">
        <v>105</v>
      </c>
      <c r="E12" s="29" t="s">
        <v>106</v>
      </c>
      <c r="F12" s="29">
        <v>9</v>
      </c>
      <c r="G12" s="29" t="s">
        <v>107</v>
      </c>
      <c r="H12" s="30" t="s">
        <v>108</v>
      </c>
      <c r="I12" s="29" t="s">
        <v>63</v>
      </c>
      <c r="J12" s="29" t="s">
        <v>114</v>
      </c>
      <c r="K12" s="29" t="s">
        <v>76</v>
      </c>
      <c r="L12" s="29" t="s">
        <v>77</v>
      </c>
      <c r="M12" s="29" t="s">
        <v>62</v>
      </c>
      <c r="N12" s="29">
        <v>11</v>
      </c>
      <c r="O12" s="29">
        <v>21</v>
      </c>
      <c r="P12" s="29" t="s">
        <v>110</v>
      </c>
      <c r="Q12" s="29" t="s">
        <v>111</v>
      </c>
      <c r="R12" s="29">
        <v>60</v>
      </c>
      <c r="S12" s="29" t="s">
        <v>77</v>
      </c>
      <c r="T12" s="29" t="s">
        <v>112</v>
      </c>
      <c r="U12" s="29" t="s">
        <v>80</v>
      </c>
      <c r="V12" s="29" t="s">
        <v>112</v>
      </c>
      <c r="W12" s="29" t="s">
        <v>110</v>
      </c>
      <c r="X12" s="29" t="s">
        <v>113</v>
      </c>
      <c r="Y12" s="31"/>
      <c r="Z12" s="42"/>
      <c r="AA12" s="31"/>
      <c r="AB12" s="31"/>
      <c r="AC12" s="48"/>
    </row>
    <row r="13" spans="1:29" x14ac:dyDescent="0.3">
      <c r="A13" s="47">
        <v>12</v>
      </c>
      <c r="B13" s="43" t="s">
        <v>294</v>
      </c>
      <c r="C13" s="28">
        <v>43250</v>
      </c>
      <c r="D13" s="29" t="s">
        <v>105</v>
      </c>
      <c r="E13" s="29" t="s">
        <v>106</v>
      </c>
      <c r="F13" s="29">
        <v>10</v>
      </c>
      <c r="G13" s="29" t="s">
        <v>107</v>
      </c>
      <c r="H13" s="30" t="s">
        <v>108</v>
      </c>
      <c r="I13" s="29" t="s">
        <v>63</v>
      </c>
      <c r="J13" s="29" t="s">
        <v>114</v>
      </c>
      <c r="K13" s="29" t="s">
        <v>10</v>
      </c>
      <c r="L13" s="29" t="s">
        <v>76</v>
      </c>
      <c r="M13" s="29" t="s">
        <v>65</v>
      </c>
      <c r="N13" s="29">
        <v>6</v>
      </c>
      <c r="O13" s="29">
        <v>29</v>
      </c>
      <c r="P13" s="29" t="s">
        <v>110</v>
      </c>
      <c r="Q13" s="29" t="s">
        <v>115</v>
      </c>
      <c r="R13" s="29">
        <v>40</v>
      </c>
      <c r="S13" s="29" t="s">
        <v>77</v>
      </c>
      <c r="T13" s="29" t="s">
        <v>112</v>
      </c>
      <c r="U13" s="29" t="s">
        <v>76</v>
      </c>
      <c r="V13" s="29" t="s">
        <v>112</v>
      </c>
      <c r="W13" s="29" t="s">
        <v>113</v>
      </c>
      <c r="X13" s="29" t="s">
        <v>113</v>
      </c>
      <c r="Y13" s="31"/>
      <c r="Z13" s="42"/>
      <c r="AA13" s="31"/>
      <c r="AB13" s="31"/>
      <c r="AC13" s="48"/>
    </row>
    <row r="14" spans="1:29" x14ac:dyDescent="0.3">
      <c r="A14" s="47">
        <v>13</v>
      </c>
      <c r="B14" s="43" t="s">
        <v>294</v>
      </c>
      <c r="C14" s="28">
        <v>43250</v>
      </c>
      <c r="D14" s="29" t="s">
        <v>105</v>
      </c>
      <c r="E14" s="29" t="s">
        <v>106</v>
      </c>
      <c r="F14" s="29">
        <v>11</v>
      </c>
      <c r="G14" s="29" t="s">
        <v>107</v>
      </c>
      <c r="H14" s="30" t="s">
        <v>108</v>
      </c>
      <c r="I14" s="29" t="s">
        <v>63</v>
      </c>
      <c r="J14" s="29" t="s">
        <v>114</v>
      </c>
      <c r="K14" s="29" t="s">
        <v>76</v>
      </c>
      <c r="L14" s="29" t="s">
        <v>77</v>
      </c>
      <c r="M14" s="29" t="s">
        <v>62</v>
      </c>
      <c r="N14" s="29">
        <v>1</v>
      </c>
      <c r="O14" s="29">
        <v>2</v>
      </c>
      <c r="P14" s="29" t="s">
        <v>110</v>
      </c>
      <c r="Q14" s="29" t="s">
        <v>115</v>
      </c>
      <c r="R14" s="29">
        <v>30</v>
      </c>
      <c r="S14" s="29" t="s">
        <v>78</v>
      </c>
      <c r="T14" s="29" t="s">
        <v>112</v>
      </c>
      <c r="U14" s="29" t="s">
        <v>77</v>
      </c>
      <c r="V14" s="29" t="s">
        <v>112</v>
      </c>
      <c r="W14" s="29" t="s">
        <v>113</v>
      </c>
      <c r="X14" s="29" t="s">
        <v>113</v>
      </c>
      <c r="Y14" s="31"/>
      <c r="Z14" s="42"/>
      <c r="AA14" s="31"/>
      <c r="AB14" s="31"/>
      <c r="AC14" s="48"/>
    </row>
    <row r="15" spans="1:29" x14ac:dyDescent="0.3">
      <c r="A15" s="47">
        <v>14</v>
      </c>
      <c r="B15" s="43" t="s">
        <v>295</v>
      </c>
      <c r="C15" s="28">
        <v>43259</v>
      </c>
      <c r="D15" s="29" t="s">
        <v>105</v>
      </c>
      <c r="E15" s="29" t="s">
        <v>106</v>
      </c>
      <c r="F15" s="29">
        <v>9</v>
      </c>
      <c r="G15" s="29" t="s">
        <v>107</v>
      </c>
      <c r="H15" s="30" t="s">
        <v>108</v>
      </c>
      <c r="I15" s="29" t="s">
        <v>63</v>
      </c>
      <c r="J15" s="29" t="s">
        <v>114</v>
      </c>
      <c r="K15" s="29" t="s">
        <v>10</v>
      </c>
      <c r="L15" s="29" t="s">
        <v>77</v>
      </c>
      <c r="M15" s="29" t="s">
        <v>65</v>
      </c>
      <c r="N15" s="29">
        <v>3</v>
      </c>
      <c r="O15" s="29">
        <v>18</v>
      </c>
      <c r="P15" s="29" t="s">
        <v>110</v>
      </c>
      <c r="Q15" s="29" t="s">
        <v>111</v>
      </c>
      <c r="R15" s="29">
        <v>50</v>
      </c>
      <c r="S15" s="29" t="s">
        <v>10</v>
      </c>
      <c r="T15" s="29" t="s">
        <v>112</v>
      </c>
      <c r="U15" s="29" t="s">
        <v>77</v>
      </c>
      <c r="V15" s="29" t="s">
        <v>112</v>
      </c>
      <c r="W15" s="29" t="s">
        <v>110</v>
      </c>
      <c r="X15" s="29" t="s">
        <v>113</v>
      </c>
      <c r="Y15" s="31"/>
      <c r="Z15" s="42"/>
      <c r="AA15" s="31"/>
      <c r="AB15" s="31"/>
      <c r="AC15" s="48"/>
    </row>
    <row r="16" spans="1:29" x14ac:dyDescent="0.3">
      <c r="A16" s="47">
        <v>15</v>
      </c>
      <c r="B16" s="43" t="s">
        <v>295</v>
      </c>
      <c r="C16" s="28">
        <v>43259</v>
      </c>
      <c r="D16" s="29" t="s">
        <v>105</v>
      </c>
      <c r="E16" s="29" t="s">
        <v>106</v>
      </c>
      <c r="F16" s="29">
        <v>10</v>
      </c>
      <c r="G16" s="29" t="s">
        <v>107</v>
      </c>
      <c r="H16" s="30" t="s">
        <v>108</v>
      </c>
      <c r="I16" s="29" t="s">
        <v>63</v>
      </c>
      <c r="J16" s="29" t="s">
        <v>114</v>
      </c>
      <c r="K16" s="29" t="s">
        <v>77</v>
      </c>
      <c r="L16" s="29" t="s">
        <v>10</v>
      </c>
      <c r="M16" s="29" t="s">
        <v>72</v>
      </c>
      <c r="N16" s="29">
        <v>1.5</v>
      </c>
      <c r="O16" s="29">
        <v>6</v>
      </c>
      <c r="P16" s="29" t="s">
        <v>110</v>
      </c>
      <c r="Q16" s="29" t="s">
        <v>111</v>
      </c>
      <c r="R16" s="29">
        <v>30</v>
      </c>
      <c r="S16" s="29" t="s">
        <v>77</v>
      </c>
      <c r="T16" s="29" t="s">
        <v>112</v>
      </c>
      <c r="U16" s="29" t="s">
        <v>80</v>
      </c>
      <c r="V16" s="29" t="s">
        <v>112</v>
      </c>
      <c r="W16" s="29" t="s">
        <v>116</v>
      </c>
      <c r="X16" s="29" t="s">
        <v>116</v>
      </c>
      <c r="Y16" s="31"/>
      <c r="Z16" s="42" t="s">
        <v>117</v>
      </c>
      <c r="AA16" s="31"/>
      <c r="AB16" s="31"/>
      <c r="AC16" s="48"/>
    </row>
    <row r="17" spans="1:29" x14ac:dyDescent="0.3">
      <c r="A17" s="47">
        <v>16</v>
      </c>
      <c r="B17" s="43" t="s">
        <v>295</v>
      </c>
      <c r="C17" s="28">
        <v>43259</v>
      </c>
      <c r="D17" s="29" t="s">
        <v>105</v>
      </c>
      <c r="E17" s="29" t="s">
        <v>106</v>
      </c>
      <c r="F17" s="29">
        <v>10</v>
      </c>
      <c r="G17" s="29" t="s">
        <v>107</v>
      </c>
      <c r="H17" s="30" t="s">
        <v>108</v>
      </c>
      <c r="I17" s="29" t="s">
        <v>63</v>
      </c>
      <c r="J17" s="29" t="s">
        <v>114</v>
      </c>
      <c r="K17" s="29" t="s">
        <v>10</v>
      </c>
      <c r="L17" s="29" t="s">
        <v>76</v>
      </c>
      <c r="M17" s="29" t="s">
        <v>67</v>
      </c>
      <c r="N17" s="29">
        <v>5</v>
      </c>
      <c r="O17" s="29">
        <v>6</v>
      </c>
      <c r="P17" s="29" t="s">
        <v>110</v>
      </c>
      <c r="Q17" s="29" t="s">
        <v>111</v>
      </c>
      <c r="R17" s="29">
        <v>60</v>
      </c>
      <c r="S17" s="29" t="s">
        <v>10</v>
      </c>
      <c r="T17" s="29" t="s">
        <v>112</v>
      </c>
      <c r="U17" s="29" t="s">
        <v>76</v>
      </c>
      <c r="V17" s="29" t="s">
        <v>112</v>
      </c>
      <c r="W17" s="29" t="s">
        <v>110</v>
      </c>
      <c r="X17" s="29" t="s">
        <v>113</v>
      </c>
      <c r="Y17" s="31"/>
      <c r="Z17" s="42" t="s">
        <v>118</v>
      </c>
      <c r="AA17" s="31"/>
      <c r="AB17" s="31"/>
      <c r="AC17" s="48"/>
    </row>
    <row r="18" spans="1:29" x14ac:dyDescent="0.3">
      <c r="A18" s="47">
        <v>17</v>
      </c>
      <c r="B18" s="43" t="s">
        <v>295</v>
      </c>
      <c r="C18" s="28">
        <v>43259</v>
      </c>
      <c r="D18" s="29" t="s">
        <v>105</v>
      </c>
      <c r="E18" s="29" t="s">
        <v>106</v>
      </c>
      <c r="F18" s="29">
        <v>11</v>
      </c>
      <c r="G18" s="29" t="s">
        <v>107</v>
      </c>
      <c r="H18" s="30" t="s">
        <v>108</v>
      </c>
      <c r="I18" s="29" t="s">
        <v>63</v>
      </c>
      <c r="J18" s="29" t="s">
        <v>114</v>
      </c>
      <c r="K18" s="29" t="s">
        <v>76</v>
      </c>
      <c r="L18" s="29" t="s">
        <v>10</v>
      </c>
      <c r="M18" s="29" t="s">
        <v>62</v>
      </c>
      <c r="N18" s="29">
        <v>15</v>
      </c>
      <c r="O18" s="29">
        <v>15</v>
      </c>
      <c r="P18" s="29" t="s">
        <v>110</v>
      </c>
      <c r="Q18" s="29" t="s">
        <v>111</v>
      </c>
      <c r="R18" s="29">
        <v>40</v>
      </c>
      <c r="S18" s="29" t="s">
        <v>10</v>
      </c>
      <c r="T18" s="29" t="s">
        <v>112</v>
      </c>
      <c r="U18" s="29" t="s">
        <v>76</v>
      </c>
      <c r="V18" s="29" t="s">
        <v>112</v>
      </c>
      <c r="W18" s="29" t="s">
        <v>116</v>
      </c>
      <c r="X18" s="29" t="s">
        <v>116</v>
      </c>
      <c r="Y18" s="31"/>
      <c r="Z18" s="42" t="s">
        <v>119</v>
      </c>
      <c r="AA18" s="31"/>
      <c r="AB18" s="31"/>
      <c r="AC18" s="48"/>
    </row>
    <row r="19" spans="1:29" x14ac:dyDescent="0.3">
      <c r="A19" s="47">
        <v>18</v>
      </c>
      <c r="B19" s="43" t="s">
        <v>296</v>
      </c>
      <c r="C19" s="28">
        <v>43259</v>
      </c>
      <c r="D19" s="29" t="s">
        <v>105</v>
      </c>
      <c r="E19" s="29" t="s">
        <v>106</v>
      </c>
      <c r="F19" s="29">
        <v>10</v>
      </c>
      <c r="G19" s="29" t="s">
        <v>107</v>
      </c>
      <c r="H19" s="30" t="s">
        <v>108</v>
      </c>
      <c r="I19" s="29" t="s">
        <v>63</v>
      </c>
      <c r="J19" s="29" t="s">
        <v>114</v>
      </c>
      <c r="K19" s="29" t="s">
        <v>10</v>
      </c>
      <c r="L19" s="29" t="s">
        <v>77</v>
      </c>
      <c r="M19" s="29" t="s">
        <v>69</v>
      </c>
      <c r="N19" s="29">
        <v>7</v>
      </c>
      <c r="O19" s="29">
        <v>4</v>
      </c>
      <c r="P19" s="29" t="s">
        <v>110</v>
      </c>
      <c r="Q19" s="29" t="s">
        <v>115</v>
      </c>
      <c r="R19" s="29">
        <v>70</v>
      </c>
      <c r="S19" s="29" t="s">
        <v>10</v>
      </c>
      <c r="T19" s="29" t="s">
        <v>112</v>
      </c>
      <c r="U19" s="29" t="s">
        <v>77</v>
      </c>
      <c r="V19" s="29" t="s">
        <v>112</v>
      </c>
      <c r="W19" s="29" t="s">
        <v>113</v>
      </c>
      <c r="X19" s="29" t="s">
        <v>113</v>
      </c>
      <c r="Y19" s="31"/>
      <c r="Z19" s="42"/>
      <c r="AA19" s="31"/>
      <c r="AB19" s="31"/>
      <c r="AC19" s="48"/>
    </row>
    <row r="20" spans="1:29" x14ac:dyDescent="0.3">
      <c r="A20" s="47">
        <v>19</v>
      </c>
      <c r="B20" s="43" t="s">
        <v>296</v>
      </c>
      <c r="C20" s="28">
        <v>43259</v>
      </c>
      <c r="D20" s="29" t="s">
        <v>105</v>
      </c>
      <c r="E20" s="29" t="s">
        <v>106</v>
      </c>
      <c r="F20" s="29">
        <v>10</v>
      </c>
      <c r="G20" s="29" t="s">
        <v>107</v>
      </c>
      <c r="H20" s="30" t="s">
        <v>108</v>
      </c>
      <c r="I20" s="29" t="s">
        <v>63</v>
      </c>
      <c r="J20" s="29" t="s">
        <v>114</v>
      </c>
      <c r="K20" s="29" t="s">
        <v>77</v>
      </c>
      <c r="L20" s="29" t="s">
        <v>76</v>
      </c>
      <c r="M20" s="29" t="s">
        <v>72</v>
      </c>
      <c r="N20" s="29">
        <v>11</v>
      </c>
      <c r="O20" s="29">
        <v>31</v>
      </c>
      <c r="P20" s="29" t="s">
        <v>110</v>
      </c>
      <c r="Q20" s="29" t="s">
        <v>111</v>
      </c>
      <c r="R20" s="29">
        <v>70</v>
      </c>
      <c r="S20" s="29" t="s">
        <v>77</v>
      </c>
      <c r="T20" s="29" t="s">
        <v>112</v>
      </c>
      <c r="U20" s="29" t="s">
        <v>76</v>
      </c>
      <c r="V20" s="29" t="s">
        <v>112</v>
      </c>
      <c r="W20" s="29" t="s">
        <v>116</v>
      </c>
      <c r="X20" s="29" t="s">
        <v>116</v>
      </c>
      <c r="Y20" s="31"/>
      <c r="Z20" s="42"/>
      <c r="AA20" s="31"/>
      <c r="AB20" s="31"/>
      <c r="AC20" s="48"/>
    </row>
    <row r="21" spans="1:29" x14ac:dyDescent="0.3">
      <c r="A21" s="47">
        <v>20</v>
      </c>
      <c r="B21" s="43" t="s">
        <v>293</v>
      </c>
      <c r="C21" s="28">
        <v>43222</v>
      </c>
      <c r="D21" s="29" t="s">
        <v>105</v>
      </c>
      <c r="E21" s="29" t="s">
        <v>106</v>
      </c>
      <c r="F21" s="29">
        <v>10</v>
      </c>
      <c r="G21" s="29" t="s">
        <v>107</v>
      </c>
      <c r="H21" s="30" t="s">
        <v>108</v>
      </c>
      <c r="I21" s="29" t="s">
        <v>74</v>
      </c>
      <c r="J21" s="29" t="s">
        <v>109</v>
      </c>
      <c r="K21" s="29" t="s">
        <v>76</v>
      </c>
      <c r="L21" s="29" t="s">
        <v>147</v>
      </c>
      <c r="M21" s="29" t="s">
        <v>62</v>
      </c>
      <c r="N21" s="29">
        <v>15</v>
      </c>
      <c r="O21" s="29">
        <v>17</v>
      </c>
      <c r="P21" s="29" t="s">
        <v>110</v>
      </c>
      <c r="Q21" s="29" t="s">
        <v>111</v>
      </c>
      <c r="R21" s="29">
        <v>40</v>
      </c>
      <c r="S21" s="29" t="s">
        <v>77</v>
      </c>
      <c r="T21" s="29" t="s">
        <v>112</v>
      </c>
      <c r="U21" s="29" t="s">
        <v>147</v>
      </c>
      <c r="V21" s="29" t="s">
        <v>112</v>
      </c>
      <c r="W21" s="29" t="s">
        <v>110</v>
      </c>
      <c r="X21" s="29" t="s">
        <v>116</v>
      </c>
      <c r="Y21" s="44"/>
      <c r="Z21" s="27"/>
      <c r="AA21" s="31"/>
      <c r="AB21" s="31"/>
      <c r="AC21" s="48"/>
    </row>
    <row r="22" spans="1:29" x14ac:dyDescent="0.3">
      <c r="A22" s="47">
        <v>21</v>
      </c>
      <c r="B22" s="43" t="s">
        <v>293</v>
      </c>
      <c r="C22" s="28">
        <v>43222</v>
      </c>
      <c r="D22" s="29" t="s">
        <v>105</v>
      </c>
      <c r="E22" s="29" t="s">
        <v>106</v>
      </c>
      <c r="F22" s="29">
        <v>10</v>
      </c>
      <c r="G22" s="29" t="s">
        <v>107</v>
      </c>
      <c r="H22" s="30" t="s">
        <v>108</v>
      </c>
      <c r="I22" s="29" t="s">
        <v>74</v>
      </c>
      <c r="J22" s="29" t="s">
        <v>109</v>
      </c>
      <c r="K22" s="29" t="s">
        <v>147</v>
      </c>
      <c r="L22" s="29" t="s">
        <v>76</v>
      </c>
      <c r="M22" s="29" t="s">
        <v>34</v>
      </c>
      <c r="N22" s="29">
        <v>5</v>
      </c>
      <c r="O22" s="29">
        <v>7</v>
      </c>
      <c r="P22" s="29" t="s">
        <v>110</v>
      </c>
      <c r="Q22" s="29" t="s">
        <v>115</v>
      </c>
      <c r="R22" s="29">
        <v>60</v>
      </c>
      <c r="S22" s="29" t="s">
        <v>147</v>
      </c>
      <c r="T22" s="29" t="s">
        <v>112</v>
      </c>
      <c r="U22" s="29" t="s">
        <v>76</v>
      </c>
      <c r="V22" s="29" t="s">
        <v>112</v>
      </c>
      <c r="W22" s="29" t="s">
        <v>110</v>
      </c>
      <c r="X22" s="29" t="s">
        <v>110</v>
      </c>
      <c r="Y22" s="44"/>
      <c r="Z22" s="27" t="s">
        <v>157</v>
      </c>
      <c r="AA22" s="31"/>
      <c r="AB22" s="31"/>
      <c r="AC22" s="48"/>
    </row>
    <row r="23" spans="1:29" x14ac:dyDescent="0.3">
      <c r="A23" s="47">
        <v>22</v>
      </c>
      <c r="B23" s="43" t="s">
        <v>297</v>
      </c>
      <c r="C23" s="28">
        <v>43250</v>
      </c>
      <c r="D23" s="29" t="s">
        <v>105</v>
      </c>
      <c r="E23" s="29" t="s">
        <v>106</v>
      </c>
      <c r="F23" s="29">
        <v>9</v>
      </c>
      <c r="G23" s="29" t="s">
        <v>107</v>
      </c>
      <c r="H23" s="30" t="s">
        <v>108</v>
      </c>
      <c r="I23" s="29" t="s">
        <v>120</v>
      </c>
      <c r="J23" s="29" t="s">
        <v>114</v>
      </c>
      <c r="K23" s="29" t="s">
        <v>77</v>
      </c>
      <c r="L23" s="29" t="s">
        <v>147</v>
      </c>
      <c r="M23" s="29" t="s">
        <v>72</v>
      </c>
      <c r="N23" s="29">
        <v>1</v>
      </c>
      <c r="O23" s="29">
        <v>2</v>
      </c>
      <c r="P23" s="29" t="s">
        <v>110</v>
      </c>
      <c r="Q23" s="29" t="s">
        <v>111</v>
      </c>
      <c r="R23" s="29">
        <v>30</v>
      </c>
      <c r="S23" s="29" t="s">
        <v>76</v>
      </c>
      <c r="T23" s="29" t="s">
        <v>112</v>
      </c>
      <c r="U23" s="29" t="s">
        <v>77</v>
      </c>
      <c r="V23" s="29" t="s">
        <v>112</v>
      </c>
      <c r="W23" s="29" t="s">
        <v>113</v>
      </c>
      <c r="X23" s="29" t="s">
        <v>110</v>
      </c>
      <c r="Y23" s="31"/>
      <c r="Z23" s="42"/>
      <c r="AA23" s="31"/>
      <c r="AB23" s="31"/>
      <c r="AC23" s="48"/>
    </row>
    <row r="24" spans="1:29" x14ac:dyDescent="0.3">
      <c r="A24" s="47">
        <v>23</v>
      </c>
      <c r="B24" s="43" t="s">
        <v>297</v>
      </c>
      <c r="C24" s="28">
        <v>43250</v>
      </c>
      <c r="D24" s="29" t="s">
        <v>105</v>
      </c>
      <c r="E24" s="29" t="s">
        <v>106</v>
      </c>
      <c r="F24" s="29">
        <v>9</v>
      </c>
      <c r="G24" s="29" t="s">
        <v>107</v>
      </c>
      <c r="H24" s="30" t="s">
        <v>108</v>
      </c>
      <c r="I24" s="29" t="s">
        <v>120</v>
      </c>
      <c r="J24" s="29" t="s">
        <v>114</v>
      </c>
      <c r="K24" s="29" t="s">
        <v>147</v>
      </c>
      <c r="L24" s="29" t="s">
        <v>10</v>
      </c>
      <c r="M24" s="29" t="s">
        <v>34</v>
      </c>
      <c r="N24" s="29">
        <v>5</v>
      </c>
      <c r="O24" s="29">
        <v>11</v>
      </c>
      <c r="P24" s="29" t="s">
        <v>113</v>
      </c>
      <c r="Q24" s="29" t="s">
        <v>111</v>
      </c>
      <c r="R24" s="29">
        <v>40</v>
      </c>
      <c r="S24" s="29" t="s">
        <v>147</v>
      </c>
      <c r="T24" s="29" t="s">
        <v>112</v>
      </c>
      <c r="U24" s="29" t="s">
        <v>10</v>
      </c>
      <c r="V24" s="29" t="s">
        <v>112</v>
      </c>
      <c r="W24" s="29" t="s">
        <v>110</v>
      </c>
      <c r="X24" s="29" t="s">
        <v>113</v>
      </c>
      <c r="Y24" s="31"/>
      <c r="Z24" s="42"/>
      <c r="AA24" s="31"/>
      <c r="AB24" s="31"/>
      <c r="AC24" s="48"/>
    </row>
    <row r="25" spans="1:29" x14ac:dyDescent="0.3">
      <c r="A25" s="47">
        <v>24</v>
      </c>
      <c r="B25" s="43" t="s">
        <v>300</v>
      </c>
      <c r="C25" s="28">
        <v>43635</v>
      </c>
      <c r="D25" s="29" t="s">
        <v>105</v>
      </c>
      <c r="E25" s="29" t="s">
        <v>106</v>
      </c>
      <c r="F25" s="29">
        <v>9</v>
      </c>
      <c r="G25" s="29" t="s">
        <v>107</v>
      </c>
      <c r="H25" s="30" t="s">
        <v>158</v>
      </c>
      <c r="I25" s="29" t="s">
        <v>120</v>
      </c>
      <c r="J25" s="29" t="s">
        <v>114</v>
      </c>
      <c r="K25" s="29" t="s">
        <v>10</v>
      </c>
      <c r="L25" s="29" t="s">
        <v>147</v>
      </c>
      <c r="M25" s="29" t="s">
        <v>153</v>
      </c>
      <c r="N25" s="29">
        <v>10</v>
      </c>
      <c r="O25" s="29">
        <v>15</v>
      </c>
      <c r="P25" s="29" t="s">
        <v>110</v>
      </c>
      <c r="Q25" s="29" t="s">
        <v>115</v>
      </c>
      <c r="R25" s="29">
        <v>30</v>
      </c>
      <c r="S25" s="29" t="s">
        <v>77</v>
      </c>
      <c r="T25" s="29" t="s">
        <v>112</v>
      </c>
      <c r="U25" s="29" t="s">
        <v>80</v>
      </c>
      <c r="V25" s="29" t="s">
        <v>112</v>
      </c>
      <c r="W25" s="29" t="s">
        <v>110</v>
      </c>
      <c r="X25" s="29" t="s">
        <v>113</v>
      </c>
      <c r="Y25" s="31"/>
      <c r="Z25" s="42"/>
      <c r="AA25" s="31"/>
      <c r="AB25" s="31"/>
      <c r="AC25" s="48"/>
    </row>
    <row r="26" spans="1:29" x14ac:dyDescent="0.3">
      <c r="A26" s="47">
        <v>25</v>
      </c>
      <c r="B26" s="43" t="s">
        <v>300</v>
      </c>
      <c r="C26" s="28">
        <v>43635</v>
      </c>
      <c r="D26" s="29" t="s">
        <v>105</v>
      </c>
      <c r="E26" s="29" t="s">
        <v>106</v>
      </c>
      <c r="F26" s="29">
        <v>10</v>
      </c>
      <c r="G26" s="29" t="s">
        <v>107</v>
      </c>
      <c r="H26" s="30" t="s">
        <v>158</v>
      </c>
      <c r="I26" s="29" t="s">
        <v>120</v>
      </c>
      <c r="J26" s="29" t="s">
        <v>114</v>
      </c>
      <c r="K26" s="29" t="s">
        <v>147</v>
      </c>
      <c r="L26" s="29" t="s">
        <v>10</v>
      </c>
      <c r="M26" s="29" t="s">
        <v>34</v>
      </c>
      <c r="N26" s="29">
        <v>5</v>
      </c>
      <c r="O26" s="29">
        <v>10</v>
      </c>
      <c r="P26" s="29" t="s">
        <v>110</v>
      </c>
      <c r="Q26" s="29" t="s">
        <v>111</v>
      </c>
      <c r="R26" s="29">
        <v>70</v>
      </c>
      <c r="S26" s="29"/>
      <c r="T26" s="29"/>
      <c r="U26" s="29"/>
      <c r="V26" s="29"/>
      <c r="W26" s="29" t="s">
        <v>116</v>
      </c>
      <c r="X26" s="29" t="s">
        <v>116</v>
      </c>
      <c r="Y26" s="31"/>
      <c r="Z26" s="42"/>
      <c r="AA26" s="31"/>
      <c r="AB26" s="31"/>
      <c r="AC26" s="48"/>
    </row>
    <row r="27" spans="1:29" x14ac:dyDescent="0.3">
      <c r="A27" s="47">
        <v>26</v>
      </c>
      <c r="B27" s="43" t="s">
        <v>300</v>
      </c>
      <c r="C27" s="28">
        <v>43635</v>
      </c>
      <c r="D27" s="29" t="s">
        <v>105</v>
      </c>
      <c r="E27" s="29" t="s">
        <v>106</v>
      </c>
      <c r="F27" s="29">
        <v>10</v>
      </c>
      <c r="G27" s="29" t="s">
        <v>107</v>
      </c>
      <c r="H27" s="30" t="s">
        <v>158</v>
      </c>
      <c r="I27" s="29" t="s">
        <v>120</v>
      </c>
      <c r="J27" s="29" t="s">
        <v>114</v>
      </c>
      <c r="K27" s="29" t="s">
        <v>10</v>
      </c>
      <c r="L27" s="29" t="s">
        <v>77</v>
      </c>
      <c r="M27" s="29" t="s">
        <v>65</v>
      </c>
      <c r="N27" s="29">
        <v>10</v>
      </c>
      <c r="O27" s="29">
        <v>13</v>
      </c>
      <c r="P27" s="29" t="s">
        <v>110</v>
      </c>
      <c r="Q27" s="29" t="s">
        <v>111</v>
      </c>
      <c r="R27" s="29">
        <v>50</v>
      </c>
      <c r="S27" s="29" t="s">
        <v>76</v>
      </c>
      <c r="T27" s="29" t="s">
        <v>112</v>
      </c>
      <c r="U27" s="29" t="s">
        <v>77</v>
      </c>
      <c r="V27" s="29" t="s">
        <v>112</v>
      </c>
      <c r="W27" s="29" t="s">
        <v>110</v>
      </c>
      <c r="X27" s="29" t="s">
        <v>113</v>
      </c>
      <c r="Y27" s="31"/>
      <c r="Z27" s="42"/>
      <c r="AA27" s="31"/>
      <c r="AB27" s="31"/>
      <c r="AC27" s="48"/>
    </row>
    <row r="28" spans="1:29" x14ac:dyDescent="0.3">
      <c r="A28" s="47">
        <v>27</v>
      </c>
      <c r="B28" s="43" t="s">
        <v>300</v>
      </c>
      <c r="C28" s="28">
        <v>43635</v>
      </c>
      <c r="D28" s="29" t="s">
        <v>105</v>
      </c>
      <c r="E28" s="29" t="s">
        <v>106</v>
      </c>
      <c r="F28" s="29">
        <v>10</v>
      </c>
      <c r="G28" s="29" t="s">
        <v>107</v>
      </c>
      <c r="H28" s="30" t="s">
        <v>158</v>
      </c>
      <c r="I28" s="29" t="s">
        <v>120</v>
      </c>
      <c r="J28" s="29" t="s">
        <v>114</v>
      </c>
      <c r="K28" s="29" t="s">
        <v>77</v>
      </c>
      <c r="L28" s="29" t="s">
        <v>147</v>
      </c>
      <c r="M28" s="29" t="s">
        <v>72</v>
      </c>
      <c r="N28" s="29">
        <v>20</v>
      </c>
      <c r="O28" s="29">
        <v>30</v>
      </c>
      <c r="P28" s="29" t="s">
        <v>110</v>
      </c>
      <c r="Q28" s="29" t="s">
        <v>115</v>
      </c>
      <c r="R28" s="29">
        <v>50</v>
      </c>
      <c r="S28" s="29" t="s">
        <v>77</v>
      </c>
      <c r="T28" s="29" t="s">
        <v>112</v>
      </c>
      <c r="U28" s="29" t="s">
        <v>170</v>
      </c>
      <c r="V28" s="29" t="s">
        <v>112</v>
      </c>
      <c r="W28" s="29" t="s">
        <v>110</v>
      </c>
      <c r="X28" s="29" t="s">
        <v>113</v>
      </c>
      <c r="Y28" s="31"/>
      <c r="Z28" s="42"/>
      <c r="AA28" s="31"/>
      <c r="AB28" s="31"/>
      <c r="AC28" s="48"/>
    </row>
    <row r="29" spans="1:29" x14ac:dyDescent="0.3">
      <c r="A29" s="47">
        <v>28</v>
      </c>
      <c r="B29" s="43" t="s">
        <v>300</v>
      </c>
      <c r="C29" s="28">
        <v>43635</v>
      </c>
      <c r="D29" s="29" t="s">
        <v>105</v>
      </c>
      <c r="E29" s="29" t="s">
        <v>106</v>
      </c>
      <c r="F29" s="29">
        <v>11</v>
      </c>
      <c r="G29" s="29" t="s">
        <v>107</v>
      </c>
      <c r="H29" s="30" t="s">
        <v>158</v>
      </c>
      <c r="I29" s="29" t="s">
        <v>120</v>
      </c>
      <c r="J29" s="29" t="s">
        <v>114</v>
      </c>
      <c r="K29" s="29" t="s">
        <v>147</v>
      </c>
      <c r="L29" s="29" t="s">
        <v>10</v>
      </c>
      <c r="M29" s="29" t="s">
        <v>34</v>
      </c>
      <c r="N29" s="29">
        <v>15</v>
      </c>
      <c r="O29" s="29">
        <v>10</v>
      </c>
      <c r="P29" s="29" t="s">
        <v>110</v>
      </c>
      <c r="Q29" s="29" t="s">
        <v>115</v>
      </c>
      <c r="R29" s="29">
        <v>30</v>
      </c>
      <c r="S29" s="29" t="s">
        <v>80</v>
      </c>
      <c r="T29" s="29" t="s">
        <v>112</v>
      </c>
      <c r="U29" s="29" t="s">
        <v>77</v>
      </c>
      <c r="V29" s="29" t="s">
        <v>112</v>
      </c>
      <c r="W29" s="29" t="s">
        <v>110</v>
      </c>
      <c r="X29" s="29" t="s">
        <v>113</v>
      </c>
      <c r="Y29" s="31"/>
      <c r="Z29" s="42"/>
      <c r="AA29" s="31"/>
      <c r="AB29" s="31"/>
      <c r="AC29" s="48"/>
    </row>
    <row r="30" spans="1:29" x14ac:dyDescent="0.3">
      <c r="A30" s="47">
        <v>29</v>
      </c>
      <c r="B30" s="43" t="s">
        <v>299</v>
      </c>
      <c r="C30" s="28">
        <v>43635</v>
      </c>
      <c r="D30" s="29" t="s">
        <v>105</v>
      </c>
      <c r="E30" s="29" t="s">
        <v>106</v>
      </c>
      <c r="F30" s="29">
        <v>10</v>
      </c>
      <c r="G30" s="29" t="s">
        <v>107</v>
      </c>
      <c r="H30" s="30" t="s">
        <v>158</v>
      </c>
      <c r="I30" s="29" t="s">
        <v>120</v>
      </c>
      <c r="J30" s="29" t="s">
        <v>114</v>
      </c>
      <c r="K30" s="29" t="s">
        <v>10</v>
      </c>
      <c r="L30" s="29" t="s">
        <v>77</v>
      </c>
      <c r="M30" s="29" t="s">
        <v>65</v>
      </c>
      <c r="N30" s="29">
        <v>5</v>
      </c>
      <c r="O30" s="29">
        <v>12</v>
      </c>
      <c r="P30" s="29" t="s">
        <v>110</v>
      </c>
      <c r="Q30" s="29" t="s">
        <v>115</v>
      </c>
      <c r="R30" s="29">
        <v>20</v>
      </c>
      <c r="S30" s="29" t="s">
        <v>76</v>
      </c>
      <c r="T30" s="29" t="s">
        <v>112</v>
      </c>
      <c r="U30" s="29" t="s">
        <v>77</v>
      </c>
      <c r="V30" s="29" t="s">
        <v>112</v>
      </c>
      <c r="W30" s="29" t="s">
        <v>110</v>
      </c>
      <c r="X30" s="29" t="s">
        <v>113</v>
      </c>
      <c r="Y30" s="31"/>
      <c r="Z30" s="42"/>
      <c r="AA30" s="31"/>
      <c r="AB30" s="31"/>
      <c r="AC30" s="48"/>
    </row>
    <row r="31" spans="1:29" x14ac:dyDescent="0.3">
      <c r="A31" s="47">
        <v>30</v>
      </c>
      <c r="B31" s="43" t="s">
        <v>299</v>
      </c>
      <c r="C31" s="28">
        <v>43635</v>
      </c>
      <c r="D31" s="29" t="s">
        <v>105</v>
      </c>
      <c r="E31" s="29" t="s">
        <v>106</v>
      </c>
      <c r="F31" s="29">
        <v>10</v>
      </c>
      <c r="G31" s="29" t="s">
        <v>107</v>
      </c>
      <c r="H31" s="30" t="s">
        <v>158</v>
      </c>
      <c r="I31" s="29" t="s">
        <v>120</v>
      </c>
      <c r="J31" s="29" t="s">
        <v>114</v>
      </c>
      <c r="K31" s="29" t="s">
        <v>77</v>
      </c>
      <c r="L31" s="29" t="s">
        <v>147</v>
      </c>
      <c r="M31" s="29" t="s">
        <v>72</v>
      </c>
      <c r="N31" s="29">
        <v>3</v>
      </c>
      <c r="O31" s="29">
        <v>4</v>
      </c>
      <c r="P31" s="29" t="s">
        <v>110</v>
      </c>
      <c r="Q31" s="29" t="s">
        <v>111</v>
      </c>
      <c r="R31" s="29">
        <v>20</v>
      </c>
      <c r="S31" s="29" t="s">
        <v>77</v>
      </c>
      <c r="T31" s="29" t="s">
        <v>112</v>
      </c>
      <c r="U31" s="29" t="s">
        <v>80</v>
      </c>
      <c r="V31" s="29" t="s">
        <v>112</v>
      </c>
      <c r="W31" s="29" t="s">
        <v>113</v>
      </c>
      <c r="X31" s="29" t="s">
        <v>113</v>
      </c>
      <c r="Y31" s="31"/>
      <c r="Z31" s="42"/>
      <c r="AA31" s="31"/>
      <c r="AB31" s="31"/>
      <c r="AC31" s="48"/>
    </row>
    <row r="32" spans="1:29" x14ac:dyDescent="0.3">
      <c r="A32" s="47">
        <v>31</v>
      </c>
      <c r="B32" s="43" t="s">
        <v>299</v>
      </c>
      <c r="C32" s="28">
        <v>43635</v>
      </c>
      <c r="D32" s="29" t="s">
        <v>105</v>
      </c>
      <c r="E32" s="29" t="s">
        <v>106</v>
      </c>
      <c r="F32" s="29">
        <v>10</v>
      </c>
      <c r="G32" s="29" t="s">
        <v>107</v>
      </c>
      <c r="H32" s="30" t="s">
        <v>158</v>
      </c>
      <c r="I32" s="29" t="s">
        <v>120</v>
      </c>
      <c r="J32" s="29" t="s">
        <v>114</v>
      </c>
      <c r="K32" s="29" t="s">
        <v>147</v>
      </c>
      <c r="L32" s="29" t="s">
        <v>10</v>
      </c>
      <c r="M32" s="29" t="s">
        <v>34</v>
      </c>
      <c r="N32" s="29">
        <v>4</v>
      </c>
      <c r="O32" s="29">
        <v>7</v>
      </c>
      <c r="P32" s="29" t="s">
        <v>110</v>
      </c>
      <c r="Q32" s="29" t="s">
        <v>111</v>
      </c>
      <c r="R32" s="29">
        <v>50</v>
      </c>
      <c r="S32" s="29" t="s">
        <v>80</v>
      </c>
      <c r="T32" s="29" t="s">
        <v>112</v>
      </c>
      <c r="U32" s="29" t="s">
        <v>77</v>
      </c>
      <c r="V32" s="29" t="s">
        <v>112</v>
      </c>
      <c r="W32" s="29" t="s">
        <v>110</v>
      </c>
      <c r="X32" s="29" t="s">
        <v>113</v>
      </c>
      <c r="Y32" s="31"/>
      <c r="Z32" s="42"/>
      <c r="AA32" s="31"/>
      <c r="AB32" s="31"/>
      <c r="AC32" s="48"/>
    </row>
    <row r="33" spans="1:29" x14ac:dyDescent="0.3">
      <c r="A33" s="47">
        <v>32</v>
      </c>
      <c r="B33" s="43" t="s">
        <v>299</v>
      </c>
      <c r="C33" s="28">
        <v>43635</v>
      </c>
      <c r="D33" s="29" t="s">
        <v>105</v>
      </c>
      <c r="E33" s="29" t="s">
        <v>106</v>
      </c>
      <c r="F33" s="29">
        <v>10</v>
      </c>
      <c r="G33" s="29" t="s">
        <v>107</v>
      </c>
      <c r="H33" s="30" t="s">
        <v>158</v>
      </c>
      <c r="I33" s="29" t="s">
        <v>120</v>
      </c>
      <c r="J33" s="29" t="s">
        <v>114</v>
      </c>
      <c r="K33" s="29" t="s">
        <v>10</v>
      </c>
      <c r="L33" s="29" t="s">
        <v>77</v>
      </c>
      <c r="M33" s="29" t="s">
        <v>65</v>
      </c>
      <c r="N33" s="29">
        <v>5</v>
      </c>
      <c r="O33" s="29">
        <v>10</v>
      </c>
      <c r="P33" s="29" t="s">
        <v>110</v>
      </c>
      <c r="Q33" s="29" t="s">
        <v>111</v>
      </c>
      <c r="R33" s="29">
        <v>40</v>
      </c>
      <c r="S33" s="29" t="s">
        <v>77</v>
      </c>
      <c r="T33" s="29" t="s">
        <v>112</v>
      </c>
      <c r="U33" s="29" t="s">
        <v>77</v>
      </c>
      <c r="V33" s="29" t="s">
        <v>112</v>
      </c>
      <c r="W33" s="29" t="s">
        <v>110</v>
      </c>
      <c r="X33" s="29" t="s">
        <v>116</v>
      </c>
      <c r="Y33" s="31"/>
      <c r="Z33" s="42"/>
      <c r="AA33" s="31"/>
      <c r="AB33" s="31"/>
      <c r="AC33" s="48"/>
    </row>
    <row r="34" spans="1:29" x14ac:dyDescent="0.3">
      <c r="A34" s="47">
        <v>33</v>
      </c>
      <c r="B34" s="43" t="s">
        <v>299</v>
      </c>
      <c r="C34" s="28">
        <v>43635</v>
      </c>
      <c r="D34" s="29" t="s">
        <v>105</v>
      </c>
      <c r="E34" s="29" t="s">
        <v>106</v>
      </c>
      <c r="F34" s="29">
        <v>10</v>
      </c>
      <c r="G34" s="29" t="s">
        <v>107</v>
      </c>
      <c r="H34" s="30" t="s">
        <v>158</v>
      </c>
      <c r="I34" s="29" t="s">
        <v>120</v>
      </c>
      <c r="J34" s="29" t="s">
        <v>114</v>
      </c>
      <c r="K34" s="29" t="s">
        <v>77</v>
      </c>
      <c r="L34" s="29" t="s">
        <v>147</v>
      </c>
      <c r="M34" s="29" t="s">
        <v>72</v>
      </c>
      <c r="N34" s="29">
        <v>5</v>
      </c>
      <c r="O34" s="29">
        <v>8</v>
      </c>
      <c r="P34" s="29" t="s">
        <v>110</v>
      </c>
      <c r="Q34" s="29" t="s">
        <v>111</v>
      </c>
      <c r="R34" s="29">
        <v>30</v>
      </c>
      <c r="S34" s="29" t="s">
        <v>151</v>
      </c>
      <c r="T34" s="29" t="s">
        <v>112</v>
      </c>
      <c r="U34" s="29" t="s">
        <v>137</v>
      </c>
      <c r="V34" s="29" t="s">
        <v>112</v>
      </c>
      <c r="W34" s="29" t="s">
        <v>113</v>
      </c>
      <c r="X34" s="29" t="s">
        <v>113</v>
      </c>
      <c r="Y34" s="31"/>
      <c r="Z34" s="42"/>
      <c r="AA34" s="31"/>
      <c r="AB34" s="31"/>
      <c r="AC34" s="48"/>
    </row>
    <row r="35" spans="1:29" x14ac:dyDescent="0.3">
      <c r="A35" s="47">
        <v>34</v>
      </c>
      <c r="B35" s="43" t="s">
        <v>299</v>
      </c>
      <c r="C35" s="28">
        <v>43635</v>
      </c>
      <c r="D35" s="29" t="s">
        <v>105</v>
      </c>
      <c r="E35" s="29" t="s">
        <v>106</v>
      </c>
      <c r="F35" s="29">
        <v>11</v>
      </c>
      <c r="G35" s="29" t="s">
        <v>107</v>
      </c>
      <c r="H35" s="30" t="s">
        <v>158</v>
      </c>
      <c r="I35" s="29" t="s">
        <v>120</v>
      </c>
      <c r="J35" s="29" t="s">
        <v>114</v>
      </c>
      <c r="K35" s="29" t="s">
        <v>147</v>
      </c>
      <c r="L35" s="29" t="s">
        <v>10</v>
      </c>
      <c r="M35" s="29" t="s">
        <v>34</v>
      </c>
      <c r="N35" s="29">
        <v>5</v>
      </c>
      <c r="O35" s="29">
        <v>7</v>
      </c>
      <c r="P35" s="29" t="s">
        <v>110</v>
      </c>
      <c r="Q35" s="29" t="s">
        <v>115</v>
      </c>
      <c r="R35" s="29">
        <v>40</v>
      </c>
      <c r="S35" s="29" t="s">
        <v>80</v>
      </c>
      <c r="T35" s="29" t="s">
        <v>112</v>
      </c>
      <c r="U35" s="29" t="s">
        <v>10</v>
      </c>
      <c r="V35" s="29" t="s">
        <v>112</v>
      </c>
      <c r="W35" s="29" t="s">
        <v>110</v>
      </c>
      <c r="X35" s="29" t="s">
        <v>110</v>
      </c>
      <c r="Y35" s="31"/>
      <c r="Z35" s="42"/>
      <c r="AA35" s="31"/>
      <c r="AB35" s="31"/>
      <c r="AC35" s="48"/>
    </row>
    <row r="36" spans="1:29" x14ac:dyDescent="0.3">
      <c r="A36" s="47">
        <v>35</v>
      </c>
      <c r="B36" s="43" t="s">
        <v>298</v>
      </c>
      <c r="C36" s="28">
        <v>43635</v>
      </c>
      <c r="D36" s="29" t="s">
        <v>105</v>
      </c>
      <c r="E36" s="29" t="s">
        <v>106</v>
      </c>
      <c r="F36" s="29">
        <v>10</v>
      </c>
      <c r="G36" s="29" t="s">
        <v>107</v>
      </c>
      <c r="H36" s="30" t="s">
        <v>158</v>
      </c>
      <c r="I36" s="29" t="s">
        <v>120</v>
      </c>
      <c r="J36" s="29" t="s">
        <v>114</v>
      </c>
      <c r="K36" s="29" t="s">
        <v>10</v>
      </c>
      <c r="L36" s="29" t="s">
        <v>77</v>
      </c>
      <c r="M36" s="29" t="s">
        <v>65</v>
      </c>
      <c r="N36" s="29">
        <v>3</v>
      </c>
      <c r="O36" s="29">
        <v>4</v>
      </c>
      <c r="P36" s="29" t="s">
        <v>110</v>
      </c>
      <c r="Q36" s="29" t="s">
        <v>111</v>
      </c>
      <c r="R36" s="29">
        <v>40</v>
      </c>
      <c r="S36" s="29" t="s">
        <v>150</v>
      </c>
      <c r="T36" s="29" t="s">
        <v>112</v>
      </c>
      <c r="U36" s="29" t="s">
        <v>77</v>
      </c>
      <c r="V36" s="29" t="s">
        <v>112</v>
      </c>
      <c r="W36" s="29" t="s">
        <v>113</v>
      </c>
      <c r="X36" s="29" t="s">
        <v>113</v>
      </c>
      <c r="Y36" s="31"/>
      <c r="Z36" s="42" t="s">
        <v>159</v>
      </c>
      <c r="AA36" s="31"/>
      <c r="AB36" s="31"/>
      <c r="AC36" s="48"/>
    </row>
    <row r="37" spans="1:29" x14ac:dyDescent="0.3">
      <c r="A37" s="47">
        <v>36</v>
      </c>
      <c r="B37" s="43" t="s">
        <v>298</v>
      </c>
      <c r="C37" s="28">
        <v>43635</v>
      </c>
      <c r="D37" s="29" t="s">
        <v>105</v>
      </c>
      <c r="E37" s="29" t="s">
        <v>106</v>
      </c>
      <c r="F37" s="29">
        <v>10</v>
      </c>
      <c r="G37" s="29" t="s">
        <v>107</v>
      </c>
      <c r="H37" s="30" t="s">
        <v>158</v>
      </c>
      <c r="I37" s="29" t="s">
        <v>120</v>
      </c>
      <c r="J37" s="29" t="s">
        <v>114</v>
      </c>
      <c r="K37" s="29" t="s">
        <v>77</v>
      </c>
      <c r="L37" s="29" t="s">
        <v>147</v>
      </c>
      <c r="M37" s="29" t="s">
        <v>72</v>
      </c>
      <c r="N37" s="29">
        <v>1</v>
      </c>
      <c r="O37" s="29">
        <v>10</v>
      </c>
      <c r="P37" s="29" t="s">
        <v>110</v>
      </c>
      <c r="Q37" s="29" t="s">
        <v>111</v>
      </c>
      <c r="R37" s="29">
        <v>50</v>
      </c>
      <c r="S37" s="29" t="s">
        <v>77</v>
      </c>
      <c r="T37" s="29" t="s">
        <v>112</v>
      </c>
      <c r="U37" s="29" t="s">
        <v>152</v>
      </c>
      <c r="V37" s="29" t="s">
        <v>112</v>
      </c>
      <c r="W37" s="29" t="s">
        <v>110</v>
      </c>
      <c r="X37" s="29" t="s">
        <v>116</v>
      </c>
      <c r="Y37" s="31"/>
      <c r="Z37" s="42" t="s">
        <v>160</v>
      </c>
      <c r="AA37" s="31"/>
      <c r="AB37" s="31"/>
      <c r="AC37" s="48"/>
    </row>
    <row r="38" spans="1:29" x14ac:dyDescent="0.3">
      <c r="A38" s="47">
        <v>37</v>
      </c>
      <c r="B38" s="43" t="s">
        <v>298</v>
      </c>
      <c r="C38" s="28">
        <v>43635</v>
      </c>
      <c r="D38" s="29" t="s">
        <v>105</v>
      </c>
      <c r="E38" s="29" t="s">
        <v>106</v>
      </c>
      <c r="F38" s="29">
        <v>10</v>
      </c>
      <c r="G38" s="29" t="s">
        <v>107</v>
      </c>
      <c r="H38" s="30" t="s">
        <v>158</v>
      </c>
      <c r="I38" s="29" t="s">
        <v>120</v>
      </c>
      <c r="J38" s="29" t="s">
        <v>114</v>
      </c>
      <c r="K38" s="29" t="s">
        <v>147</v>
      </c>
      <c r="L38" s="29" t="s">
        <v>10</v>
      </c>
      <c r="M38" s="29" t="s">
        <v>34</v>
      </c>
      <c r="N38" s="29">
        <v>1</v>
      </c>
      <c r="O38" s="29">
        <v>2</v>
      </c>
      <c r="P38" s="29" t="s">
        <v>110</v>
      </c>
      <c r="Q38" s="29" t="s">
        <v>111</v>
      </c>
      <c r="R38" s="29">
        <v>60</v>
      </c>
      <c r="S38" s="29" t="s">
        <v>144</v>
      </c>
      <c r="T38" s="29" t="s">
        <v>161</v>
      </c>
      <c r="U38" s="29" t="s">
        <v>12</v>
      </c>
      <c r="V38" s="29" t="s">
        <v>112</v>
      </c>
      <c r="W38" s="29" t="s">
        <v>110</v>
      </c>
      <c r="X38" s="29" t="s">
        <v>113</v>
      </c>
      <c r="Y38" s="31"/>
      <c r="Z38" s="42" t="s">
        <v>162</v>
      </c>
      <c r="AA38" s="31"/>
      <c r="AB38" s="31"/>
      <c r="AC38" s="48"/>
    </row>
    <row r="39" spans="1:29" x14ac:dyDescent="0.3">
      <c r="A39" s="47">
        <v>38</v>
      </c>
      <c r="B39" s="43" t="s">
        <v>298</v>
      </c>
      <c r="C39" s="28">
        <v>43635</v>
      </c>
      <c r="D39" s="29" t="s">
        <v>105</v>
      </c>
      <c r="E39" s="29" t="s">
        <v>106</v>
      </c>
      <c r="F39" s="29">
        <v>10</v>
      </c>
      <c r="G39" s="29" t="s">
        <v>107</v>
      </c>
      <c r="H39" s="30" t="s">
        <v>158</v>
      </c>
      <c r="I39" s="29" t="s">
        <v>120</v>
      </c>
      <c r="J39" s="29" t="s">
        <v>114</v>
      </c>
      <c r="K39" s="29" t="s">
        <v>10</v>
      </c>
      <c r="L39" s="29" t="s">
        <v>77</v>
      </c>
      <c r="M39" s="29" t="s">
        <v>65</v>
      </c>
      <c r="N39" s="29">
        <v>1.5</v>
      </c>
      <c r="O39" s="29">
        <v>7</v>
      </c>
      <c r="P39" s="29" t="s">
        <v>110</v>
      </c>
      <c r="Q39" s="29" t="s">
        <v>115</v>
      </c>
      <c r="R39" s="29">
        <v>50</v>
      </c>
      <c r="S39" s="29" t="s">
        <v>170</v>
      </c>
      <c r="T39" s="29" t="s">
        <v>112</v>
      </c>
      <c r="U39" s="29" t="s">
        <v>77</v>
      </c>
      <c r="V39" s="29" t="s">
        <v>112</v>
      </c>
      <c r="W39" s="29" t="s">
        <v>110</v>
      </c>
      <c r="X39" s="29" t="s">
        <v>116</v>
      </c>
      <c r="Y39" s="31"/>
      <c r="Z39" s="42" t="s">
        <v>163</v>
      </c>
      <c r="AA39" s="31"/>
      <c r="AB39" s="31"/>
      <c r="AC39" s="48"/>
    </row>
    <row r="40" spans="1:29" x14ac:dyDescent="0.3">
      <c r="A40" s="47">
        <v>39</v>
      </c>
      <c r="B40" s="43" t="s">
        <v>298</v>
      </c>
      <c r="C40" s="28">
        <v>43635</v>
      </c>
      <c r="D40" s="29" t="s">
        <v>105</v>
      </c>
      <c r="E40" s="29" t="s">
        <v>106</v>
      </c>
      <c r="F40" s="29">
        <v>11</v>
      </c>
      <c r="G40" s="29" t="s">
        <v>107</v>
      </c>
      <c r="H40" s="30" t="s">
        <v>158</v>
      </c>
      <c r="I40" s="29" t="s">
        <v>120</v>
      </c>
      <c r="J40" s="29" t="s">
        <v>114</v>
      </c>
      <c r="K40" s="29" t="s">
        <v>77</v>
      </c>
      <c r="L40" s="29" t="s">
        <v>147</v>
      </c>
      <c r="M40" s="29" t="s">
        <v>72</v>
      </c>
      <c r="N40" s="29">
        <v>1.5</v>
      </c>
      <c r="O40" s="29">
        <v>11</v>
      </c>
      <c r="P40" s="29" t="s">
        <v>110</v>
      </c>
      <c r="Q40" s="29" t="s">
        <v>111</v>
      </c>
      <c r="R40" s="29">
        <v>60</v>
      </c>
      <c r="S40" s="29" t="s">
        <v>77</v>
      </c>
      <c r="T40" s="29" t="s">
        <v>112</v>
      </c>
      <c r="U40" s="29" t="s">
        <v>147</v>
      </c>
      <c r="V40" s="29" t="s">
        <v>112</v>
      </c>
      <c r="W40" s="29" t="s">
        <v>113</v>
      </c>
      <c r="X40" s="29" t="s">
        <v>116</v>
      </c>
      <c r="Y40" s="31"/>
      <c r="Z40" s="42"/>
      <c r="AA40" s="31"/>
      <c r="AB40" s="31"/>
      <c r="AC40" s="48"/>
    </row>
    <row r="41" spans="1:29" x14ac:dyDescent="0.3">
      <c r="A41" s="47">
        <v>40</v>
      </c>
      <c r="B41" s="43" t="s">
        <v>298</v>
      </c>
      <c r="C41" s="28">
        <v>43635</v>
      </c>
      <c r="D41" s="29" t="s">
        <v>105</v>
      </c>
      <c r="E41" s="29" t="s">
        <v>106</v>
      </c>
      <c r="F41" s="29">
        <v>11</v>
      </c>
      <c r="G41" s="29" t="s">
        <v>107</v>
      </c>
      <c r="H41" s="30" t="s">
        <v>158</v>
      </c>
      <c r="I41" s="29" t="s">
        <v>120</v>
      </c>
      <c r="J41" s="29" t="s">
        <v>114</v>
      </c>
      <c r="K41" s="29" t="s">
        <v>147</v>
      </c>
      <c r="L41" s="29" t="s">
        <v>77</v>
      </c>
      <c r="M41" s="29" t="s">
        <v>34</v>
      </c>
      <c r="N41" s="29">
        <v>4.5</v>
      </c>
      <c r="O41" s="29">
        <v>6</v>
      </c>
      <c r="P41" s="29" t="s">
        <v>110</v>
      </c>
      <c r="Q41" s="29" t="s">
        <v>111</v>
      </c>
      <c r="R41" s="29">
        <v>50</v>
      </c>
      <c r="S41" s="29" t="s">
        <v>80</v>
      </c>
      <c r="T41" s="29" t="s">
        <v>112</v>
      </c>
      <c r="U41" s="29" t="s">
        <v>77</v>
      </c>
      <c r="V41" s="29" t="s">
        <v>112</v>
      </c>
      <c r="W41" s="29" t="s">
        <v>110</v>
      </c>
      <c r="X41" s="29" t="s">
        <v>113</v>
      </c>
      <c r="Y41" s="31"/>
      <c r="Z41" s="42" t="s">
        <v>164</v>
      </c>
      <c r="AA41" s="31"/>
      <c r="AB41" s="31"/>
      <c r="AC41" s="48"/>
    </row>
    <row r="42" spans="1:29" x14ac:dyDescent="0.3">
      <c r="A42" s="47">
        <v>41</v>
      </c>
      <c r="B42" s="43" t="s">
        <v>304</v>
      </c>
      <c r="C42" s="28">
        <v>43544</v>
      </c>
      <c r="D42" s="29" t="s">
        <v>105</v>
      </c>
      <c r="E42" s="29" t="s">
        <v>106</v>
      </c>
      <c r="F42" s="29">
        <v>10</v>
      </c>
      <c r="G42" s="29" t="s">
        <v>107</v>
      </c>
      <c r="H42" s="30" t="s">
        <v>108</v>
      </c>
      <c r="I42" s="29" t="s">
        <v>58</v>
      </c>
      <c r="J42" s="29" t="s">
        <v>114</v>
      </c>
      <c r="K42" s="29" t="s">
        <v>172</v>
      </c>
      <c r="L42" s="29" t="s">
        <v>142</v>
      </c>
      <c r="M42" s="29" t="s">
        <v>60</v>
      </c>
      <c r="N42" s="29">
        <v>20</v>
      </c>
      <c r="O42" s="29">
        <v>10</v>
      </c>
      <c r="P42" s="29" t="s">
        <v>110</v>
      </c>
      <c r="Q42" s="29" t="s">
        <v>115</v>
      </c>
      <c r="R42" s="29">
        <v>30</v>
      </c>
      <c r="S42" s="29" t="s">
        <v>165</v>
      </c>
      <c r="T42" s="29" t="s">
        <v>161</v>
      </c>
      <c r="U42" s="29" t="s">
        <v>77</v>
      </c>
      <c r="V42" s="29" t="s">
        <v>112</v>
      </c>
      <c r="W42" s="29" t="s">
        <v>113</v>
      </c>
      <c r="X42" s="29" t="s">
        <v>113</v>
      </c>
      <c r="Y42" s="31"/>
      <c r="Z42" s="31"/>
      <c r="AA42" s="31"/>
      <c r="AB42" s="31"/>
      <c r="AC42" s="48"/>
    </row>
    <row r="43" spans="1:29" x14ac:dyDescent="0.3">
      <c r="A43" s="47">
        <v>42</v>
      </c>
      <c r="B43" s="43" t="s">
        <v>304</v>
      </c>
      <c r="C43" s="28">
        <v>43544</v>
      </c>
      <c r="D43" s="29" t="s">
        <v>105</v>
      </c>
      <c r="E43" s="29" t="s">
        <v>106</v>
      </c>
      <c r="F43" s="29">
        <v>10</v>
      </c>
      <c r="G43" s="29" t="s">
        <v>107</v>
      </c>
      <c r="H43" s="30" t="s">
        <v>108</v>
      </c>
      <c r="I43" s="29" t="s">
        <v>58</v>
      </c>
      <c r="J43" s="29" t="s">
        <v>114</v>
      </c>
      <c r="K43" s="29" t="s">
        <v>142</v>
      </c>
      <c r="L43" s="29" t="s">
        <v>172</v>
      </c>
      <c r="M43" s="29" t="s">
        <v>57</v>
      </c>
      <c r="N43" s="29">
        <v>3</v>
      </c>
      <c r="O43" s="29">
        <v>4</v>
      </c>
      <c r="P43" s="29" t="s">
        <v>110</v>
      </c>
      <c r="Q43" s="29" t="s">
        <v>111</v>
      </c>
      <c r="R43" s="29">
        <v>25</v>
      </c>
      <c r="S43" s="29" t="s">
        <v>142</v>
      </c>
      <c r="T43" s="29" t="s">
        <v>112</v>
      </c>
      <c r="U43" s="29" t="s">
        <v>172</v>
      </c>
      <c r="V43" s="29" t="s">
        <v>112</v>
      </c>
      <c r="W43" s="29" t="s">
        <v>113</v>
      </c>
      <c r="X43" s="29" t="s">
        <v>113</v>
      </c>
      <c r="Y43" s="31"/>
      <c r="Z43" s="31"/>
      <c r="AA43" s="31"/>
      <c r="AB43" s="31"/>
      <c r="AC43" s="48"/>
    </row>
    <row r="44" spans="1:29" x14ac:dyDescent="0.3">
      <c r="A44" s="47">
        <v>43</v>
      </c>
      <c r="B44" s="43" t="s">
        <v>304</v>
      </c>
      <c r="C44" s="28">
        <v>43544</v>
      </c>
      <c r="D44" s="29" t="s">
        <v>105</v>
      </c>
      <c r="E44" s="29" t="s">
        <v>106</v>
      </c>
      <c r="F44" s="29">
        <v>10</v>
      </c>
      <c r="G44" s="29" t="s">
        <v>107</v>
      </c>
      <c r="H44" s="30" t="s">
        <v>108</v>
      </c>
      <c r="I44" s="29" t="s">
        <v>58</v>
      </c>
      <c r="J44" s="29" t="s">
        <v>114</v>
      </c>
      <c r="K44" s="29" t="s">
        <v>172</v>
      </c>
      <c r="L44" s="29" t="s">
        <v>142</v>
      </c>
      <c r="M44" s="29" t="s">
        <v>60</v>
      </c>
      <c r="N44" s="29">
        <v>7</v>
      </c>
      <c r="O44" s="29">
        <v>8</v>
      </c>
      <c r="P44" s="29" t="s">
        <v>110</v>
      </c>
      <c r="Q44" s="29" t="s">
        <v>115</v>
      </c>
      <c r="R44" s="29">
        <v>20</v>
      </c>
      <c r="S44" s="29" t="s">
        <v>170</v>
      </c>
      <c r="T44" s="29" t="s">
        <v>112</v>
      </c>
      <c r="U44" s="29" t="s">
        <v>142</v>
      </c>
      <c r="V44" s="29" t="s">
        <v>112</v>
      </c>
      <c r="W44" s="29" t="s">
        <v>110</v>
      </c>
      <c r="X44" s="29" t="s">
        <v>113</v>
      </c>
      <c r="Y44" s="31"/>
      <c r="Z44" s="31"/>
      <c r="AA44" s="31"/>
      <c r="AB44" s="31"/>
      <c r="AC44" s="48"/>
    </row>
    <row r="45" spans="1:29" x14ac:dyDescent="0.3">
      <c r="A45" s="47">
        <v>44</v>
      </c>
      <c r="B45" s="43" t="s">
        <v>304</v>
      </c>
      <c r="C45" s="28">
        <v>43544</v>
      </c>
      <c r="D45" s="29" t="s">
        <v>105</v>
      </c>
      <c r="E45" s="29" t="s">
        <v>106</v>
      </c>
      <c r="F45" s="29">
        <v>11</v>
      </c>
      <c r="G45" s="29" t="s">
        <v>107</v>
      </c>
      <c r="H45" s="30" t="s">
        <v>108</v>
      </c>
      <c r="I45" s="29" t="s">
        <v>58</v>
      </c>
      <c r="J45" s="29" t="s">
        <v>114</v>
      </c>
      <c r="K45" s="29" t="s">
        <v>142</v>
      </c>
      <c r="L45" s="29" t="s">
        <v>172</v>
      </c>
      <c r="M45" s="29" t="s">
        <v>57</v>
      </c>
      <c r="N45" s="29">
        <v>6</v>
      </c>
      <c r="O45" s="29">
        <v>1</v>
      </c>
      <c r="P45" s="29" t="s">
        <v>110</v>
      </c>
      <c r="Q45" s="29" t="s">
        <v>111</v>
      </c>
      <c r="R45" s="29">
        <v>30</v>
      </c>
      <c r="S45" s="29" t="s">
        <v>142</v>
      </c>
      <c r="T45" s="29" t="s">
        <v>112</v>
      </c>
      <c r="U45" s="29" t="s">
        <v>172</v>
      </c>
      <c r="V45" s="29" t="s">
        <v>112</v>
      </c>
      <c r="W45" s="29" t="s">
        <v>113</v>
      </c>
      <c r="X45" s="29" t="s">
        <v>113</v>
      </c>
      <c r="Y45" s="31"/>
      <c r="Z45" s="31"/>
      <c r="AA45" s="31"/>
      <c r="AB45" s="31"/>
      <c r="AC45" s="48"/>
    </row>
    <row r="46" spans="1:29" x14ac:dyDescent="0.3">
      <c r="A46" s="47">
        <v>45</v>
      </c>
      <c r="B46" s="43" t="s">
        <v>304</v>
      </c>
      <c r="C46" s="28">
        <v>43544</v>
      </c>
      <c r="D46" s="29" t="s">
        <v>105</v>
      </c>
      <c r="E46" s="29" t="s">
        <v>106</v>
      </c>
      <c r="F46" s="29">
        <v>11</v>
      </c>
      <c r="G46" s="29" t="s">
        <v>107</v>
      </c>
      <c r="H46" s="30" t="s">
        <v>108</v>
      </c>
      <c r="I46" s="29" t="s">
        <v>58</v>
      </c>
      <c r="J46" s="29" t="s">
        <v>114</v>
      </c>
      <c r="K46" s="29" t="s">
        <v>172</v>
      </c>
      <c r="L46" s="29" t="s">
        <v>142</v>
      </c>
      <c r="M46" s="29" t="s">
        <v>60</v>
      </c>
      <c r="N46" s="29">
        <v>10</v>
      </c>
      <c r="O46" s="29">
        <v>7</v>
      </c>
      <c r="P46" s="29" t="s">
        <v>113</v>
      </c>
      <c r="Q46" s="29" t="s">
        <v>115</v>
      </c>
      <c r="R46" s="29">
        <v>40</v>
      </c>
      <c r="S46" s="29" t="s">
        <v>172</v>
      </c>
      <c r="T46" s="29" t="s">
        <v>112</v>
      </c>
      <c r="U46" s="29" t="s">
        <v>10</v>
      </c>
      <c r="V46" s="29" t="s">
        <v>112</v>
      </c>
      <c r="W46" s="29" t="s">
        <v>113</v>
      </c>
      <c r="X46" s="29" t="s">
        <v>110</v>
      </c>
      <c r="Y46" s="31"/>
      <c r="Z46" s="31"/>
      <c r="AA46" s="31"/>
      <c r="AB46" s="31"/>
      <c r="AC46" s="48"/>
    </row>
    <row r="47" spans="1:29" x14ac:dyDescent="0.3">
      <c r="A47" s="47">
        <v>46</v>
      </c>
      <c r="B47" s="43" t="s">
        <v>305</v>
      </c>
      <c r="C47" s="28">
        <v>43544</v>
      </c>
      <c r="D47" s="29" t="s">
        <v>105</v>
      </c>
      <c r="E47" s="29" t="s">
        <v>106</v>
      </c>
      <c r="F47" s="29">
        <v>10</v>
      </c>
      <c r="G47" s="29" t="s">
        <v>107</v>
      </c>
      <c r="H47" s="30" t="s">
        <v>108</v>
      </c>
      <c r="I47" s="29" t="s">
        <v>58</v>
      </c>
      <c r="J47" s="29" t="s">
        <v>114</v>
      </c>
      <c r="K47" s="29" t="s">
        <v>142</v>
      </c>
      <c r="L47" s="29" t="s">
        <v>172</v>
      </c>
      <c r="M47" s="29" t="s">
        <v>57</v>
      </c>
      <c r="N47" s="29">
        <v>10</v>
      </c>
      <c r="O47" s="29">
        <v>12</v>
      </c>
      <c r="P47" s="29" t="s">
        <v>110</v>
      </c>
      <c r="Q47" s="29" t="s">
        <v>111</v>
      </c>
      <c r="R47" s="29">
        <v>50</v>
      </c>
      <c r="S47" s="29" t="s">
        <v>178</v>
      </c>
      <c r="T47" s="29" t="s">
        <v>112</v>
      </c>
      <c r="U47" s="29" t="s">
        <v>173</v>
      </c>
      <c r="V47" s="29" t="s">
        <v>161</v>
      </c>
      <c r="W47" s="29" t="s">
        <v>113</v>
      </c>
      <c r="X47" s="29" t="s">
        <v>116</v>
      </c>
      <c r="Y47" s="31"/>
      <c r="Z47" s="31"/>
      <c r="AA47" s="31"/>
      <c r="AB47" s="31"/>
      <c r="AC47" s="48"/>
    </row>
    <row r="48" spans="1:29" x14ac:dyDescent="0.3">
      <c r="A48" s="47">
        <v>47</v>
      </c>
      <c r="B48" s="43" t="s">
        <v>305</v>
      </c>
      <c r="C48" s="28">
        <v>43544</v>
      </c>
      <c r="D48" s="29" t="s">
        <v>105</v>
      </c>
      <c r="E48" s="29" t="s">
        <v>106</v>
      </c>
      <c r="F48" s="29">
        <v>10</v>
      </c>
      <c r="G48" s="29" t="s">
        <v>107</v>
      </c>
      <c r="H48" s="30" t="s">
        <v>108</v>
      </c>
      <c r="I48" s="29" t="s">
        <v>58</v>
      </c>
      <c r="J48" s="29" t="s">
        <v>114</v>
      </c>
      <c r="K48" s="29" t="s">
        <v>172</v>
      </c>
      <c r="L48" s="29" t="s">
        <v>142</v>
      </c>
      <c r="M48" s="29" t="s">
        <v>60</v>
      </c>
      <c r="N48" s="29">
        <v>5</v>
      </c>
      <c r="O48" s="29">
        <v>10</v>
      </c>
      <c r="P48" s="29" t="s">
        <v>110</v>
      </c>
      <c r="Q48" s="29" t="s">
        <v>111</v>
      </c>
      <c r="R48" s="29">
        <v>50</v>
      </c>
      <c r="S48" s="29" t="s">
        <v>172</v>
      </c>
      <c r="T48" s="29" t="s">
        <v>112</v>
      </c>
      <c r="U48" s="29" t="s">
        <v>77</v>
      </c>
      <c r="V48" s="29" t="s">
        <v>112</v>
      </c>
      <c r="W48" s="29" t="s">
        <v>110</v>
      </c>
      <c r="X48" s="29" t="s">
        <v>113</v>
      </c>
      <c r="Y48" s="31"/>
      <c r="Z48" s="31"/>
      <c r="AA48" s="31"/>
      <c r="AB48" s="31"/>
      <c r="AC48" s="48"/>
    </row>
    <row r="49" spans="1:29" x14ac:dyDescent="0.3">
      <c r="A49" s="47">
        <v>48</v>
      </c>
      <c r="B49" s="43" t="s">
        <v>305</v>
      </c>
      <c r="C49" s="28">
        <v>43544</v>
      </c>
      <c r="D49" s="29" t="s">
        <v>105</v>
      </c>
      <c r="E49" s="29" t="s">
        <v>106</v>
      </c>
      <c r="F49" s="29">
        <v>10</v>
      </c>
      <c r="G49" s="29" t="s">
        <v>107</v>
      </c>
      <c r="H49" s="30" t="s">
        <v>108</v>
      </c>
      <c r="I49" s="29" t="s">
        <v>58</v>
      </c>
      <c r="J49" s="29" t="s">
        <v>114</v>
      </c>
      <c r="K49" s="29" t="s">
        <v>142</v>
      </c>
      <c r="L49" s="29" t="s">
        <v>172</v>
      </c>
      <c r="M49" s="29" t="s">
        <v>57</v>
      </c>
      <c r="N49" s="29">
        <v>5</v>
      </c>
      <c r="O49" s="29">
        <v>13</v>
      </c>
      <c r="P49" s="29" t="s">
        <v>110</v>
      </c>
      <c r="Q49" s="29" t="s">
        <v>111</v>
      </c>
      <c r="R49" s="29">
        <v>40</v>
      </c>
      <c r="S49" s="29" t="s">
        <v>142</v>
      </c>
      <c r="T49" s="29" t="s">
        <v>112</v>
      </c>
      <c r="U49" s="29" t="s">
        <v>165</v>
      </c>
      <c r="V49" s="29" t="s">
        <v>161</v>
      </c>
      <c r="W49" s="29" t="s">
        <v>110</v>
      </c>
      <c r="X49" s="29" t="s">
        <v>116</v>
      </c>
      <c r="Y49" s="31"/>
      <c r="Z49" s="31"/>
      <c r="AA49" s="31"/>
      <c r="AB49" s="31"/>
      <c r="AC49" s="48"/>
    </row>
    <row r="50" spans="1:29" x14ac:dyDescent="0.3">
      <c r="A50" s="47">
        <v>49</v>
      </c>
      <c r="B50" s="43" t="s">
        <v>305</v>
      </c>
      <c r="C50" s="28">
        <v>43544</v>
      </c>
      <c r="D50" s="29" t="s">
        <v>105</v>
      </c>
      <c r="E50" s="29" t="s">
        <v>106</v>
      </c>
      <c r="F50" s="29">
        <v>10</v>
      </c>
      <c r="G50" s="29" t="s">
        <v>107</v>
      </c>
      <c r="H50" s="30" t="s">
        <v>108</v>
      </c>
      <c r="I50" s="29" t="s">
        <v>58</v>
      </c>
      <c r="J50" s="29" t="s">
        <v>114</v>
      </c>
      <c r="K50" s="29" t="s">
        <v>172</v>
      </c>
      <c r="L50" s="29" t="s">
        <v>142</v>
      </c>
      <c r="M50" s="29" t="s">
        <v>60</v>
      </c>
      <c r="N50" s="29">
        <v>15</v>
      </c>
      <c r="O50" s="29">
        <v>6</v>
      </c>
      <c r="P50" s="29" t="s">
        <v>113</v>
      </c>
      <c r="Q50" s="29" t="s">
        <v>115</v>
      </c>
      <c r="R50" s="29">
        <v>40</v>
      </c>
      <c r="S50" s="29" t="s">
        <v>172</v>
      </c>
      <c r="T50" s="29" t="s">
        <v>112</v>
      </c>
      <c r="U50" s="29" t="s">
        <v>76</v>
      </c>
      <c r="V50" s="29" t="s">
        <v>112</v>
      </c>
      <c r="W50" s="29" t="s">
        <v>110</v>
      </c>
      <c r="X50" s="29" t="s">
        <v>113</v>
      </c>
      <c r="Y50" s="31"/>
      <c r="Z50" s="31"/>
      <c r="AA50" s="31"/>
      <c r="AB50" s="31"/>
      <c r="AC50" s="48"/>
    </row>
    <row r="51" spans="1:29" x14ac:dyDescent="0.3">
      <c r="A51" s="47">
        <v>50</v>
      </c>
      <c r="B51" s="43" t="s">
        <v>305</v>
      </c>
      <c r="C51" s="28">
        <v>43544</v>
      </c>
      <c r="D51" s="29" t="s">
        <v>105</v>
      </c>
      <c r="E51" s="29" t="s">
        <v>106</v>
      </c>
      <c r="F51" s="29">
        <v>11</v>
      </c>
      <c r="G51" s="29" t="s">
        <v>107</v>
      </c>
      <c r="H51" s="30" t="s">
        <v>108</v>
      </c>
      <c r="I51" s="29" t="s">
        <v>58</v>
      </c>
      <c r="J51" s="29" t="s">
        <v>114</v>
      </c>
      <c r="K51" s="29" t="s">
        <v>142</v>
      </c>
      <c r="L51" s="29" t="s">
        <v>172</v>
      </c>
      <c r="M51" s="29" t="s">
        <v>57</v>
      </c>
      <c r="N51" s="29">
        <v>1</v>
      </c>
      <c r="O51" s="29">
        <v>0</v>
      </c>
      <c r="P51" s="29" t="s">
        <v>110</v>
      </c>
      <c r="Q51" s="29" t="s">
        <v>111</v>
      </c>
      <c r="R51" s="29">
        <v>40</v>
      </c>
      <c r="S51" s="29" t="s">
        <v>80</v>
      </c>
      <c r="T51" s="29" t="s">
        <v>161</v>
      </c>
      <c r="U51" s="29" t="s">
        <v>172</v>
      </c>
      <c r="V51" s="29" t="s">
        <v>112</v>
      </c>
      <c r="W51" s="29" t="s">
        <v>110</v>
      </c>
      <c r="X51" s="29" t="s">
        <v>113</v>
      </c>
      <c r="Y51" s="31"/>
      <c r="Z51" s="31"/>
      <c r="AA51" s="31"/>
      <c r="AB51" s="31"/>
      <c r="AC51" s="48"/>
    </row>
    <row r="52" spans="1:29" x14ac:dyDescent="0.3">
      <c r="A52" s="47">
        <v>51</v>
      </c>
      <c r="B52" s="43" t="s">
        <v>305</v>
      </c>
      <c r="C52" s="28">
        <v>43544</v>
      </c>
      <c r="D52" s="29" t="s">
        <v>105</v>
      </c>
      <c r="E52" s="29" t="s">
        <v>106</v>
      </c>
      <c r="F52" s="29">
        <v>11</v>
      </c>
      <c r="G52" s="29" t="s">
        <v>107</v>
      </c>
      <c r="H52" s="30" t="s">
        <v>108</v>
      </c>
      <c r="I52" s="29" t="s">
        <v>58</v>
      </c>
      <c r="J52" s="29" t="s">
        <v>114</v>
      </c>
      <c r="K52" s="29" t="s">
        <v>172</v>
      </c>
      <c r="L52" s="29" t="s">
        <v>142</v>
      </c>
      <c r="M52" s="29" t="s">
        <v>60</v>
      </c>
      <c r="N52" s="29">
        <v>1</v>
      </c>
      <c r="O52" s="29">
        <v>2</v>
      </c>
      <c r="P52" s="29" t="s">
        <v>113</v>
      </c>
      <c r="Q52" s="29" t="s">
        <v>115</v>
      </c>
      <c r="R52" s="29">
        <v>50</v>
      </c>
      <c r="S52" s="29" t="s">
        <v>172</v>
      </c>
      <c r="T52" s="29" t="s">
        <v>112</v>
      </c>
      <c r="U52" s="29" t="s">
        <v>10</v>
      </c>
      <c r="V52" s="29" t="s">
        <v>112</v>
      </c>
      <c r="W52" s="29" t="s">
        <v>110</v>
      </c>
      <c r="X52" s="29" t="s">
        <v>116</v>
      </c>
      <c r="Y52" s="31"/>
      <c r="Z52" s="31"/>
      <c r="AA52" s="31"/>
      <c r="AB52" s="31"/>
      <c r="AC52" s="48"/>
    </row>
    <row r="53" spans="1:29" x14ac:dyDescent="0.3">
      <c r="A53" s="47">
        <v>52</v>
      </c>
      <c r="B53" s="43" t="s">
        <v>303</v>
      </c>
      <c r="C53" s="28">
        <v>43544</v>
      </c>
      <c r="D53" s="29" t="s">
        <v>105</v>
      </c>
      <c r="E53" s="29" t="s">
        <v>106</v>
      </c>
      <c r="F53" s="29">
        <v>10</v>
      </c>
      <c r="G53" s="29" t="s">
        <v>107</v>
      </c>
      <c r="H53" s="30" t="s">
        <v>108</v>
      </c>
      <c r="I53" s="29" t="s">
        <v>58</v>
      </c>
      <c r="J53" s="29" t="s">
        <v>114</v>
      </c>
      <c r="K53" s="29" t="s">
        <v>142</v>
      </c>
      <c r="L53" s="29" t="s">
        <v>172</v>
      </c>
      <c r="M53" s="29" t="s">
        <v>57</v>
      </c>
      <c r="N53" s="29">
        <v>1</v>
      </c>
      <c r="O53" s="29">
        <v>3</v>
      </c>
      <c r="P53" s="29" t="s">
        <v>110</v>
      </c>
      <c r="Q53" s="29" t="s">
        <v>111</v>
      </c>
      <c r="R53" s="29">
        <v>60</v>
      </c>
      <c r="S53" s="29" t="s">
        <v>167</v>
      </c>
      <c r="T53" s="29" t="s">
        <v>112</v>
      </c>
      <c r="U53" s="41" t="s">
        <v>78</v>
      </c>
      <c r="V53" s="29" t="s">
        <v>112</v>
      </c>
      <c r="W53" s="29" t="s">
        <v>113</v>
      </c>
      <c r="X53" s="29" t="s">
        <v>113</v>
      </c>
      <c r="Y53" s="31"/>
      <c r="Z53" s="31"/>
      <c r="AA53" s="31"/>
      <c r="AB53" s="31"/>
      <c r="AC53" s="48"/>
    </row>
    <row r="54" spans="1:29" x14ac:dyDescent="0.3">
      <c r="A54" s="47">
        <v>53</v>
      </c>
      <c r="B54" s="43" t="s">
        <v>303</v>
      </c>
      <c r="C54" s="28">
        <v>43544</v>
      </c>
      <c r="D54" s="29" t="s">
        <v>105</v>
      </c>
      <c r="E54" s="29" t="s">
        <v>106</v>
      </c>
      <c r="F54" s="29">
        <v>10</v>
      </c>
      <c r="G54" s="29" t="s">
        <v>107</v>
      </c>
      <c r="H54" s="30" t="s">
        <v>108</v>
      </c>
      <c r="I54" s="29" t="s">
        <v>58</v>
      </c>
      <c r="J54" s="29" t="s">
        <v>114</v>
      </c>
      <c r="K54" s="29" t="s">
        <v>172</v>
      </c>
      <c r="L54" s="29" t="s">
        <v>142</v>
      </c>
      <c r="M54" s="29" t="s">
        <v>60</v>
      </c>
      <c r="N54" s="29">
        <v>1</v>
      </c>
      <c r="O54" s="29">
        <v>0</v>
      </c>
      <c r="P54" s="29" t="s">
        <v>110</v>
      </c>
      <c r="Q54" s="29" t="s">
        <v>111</v>
      </c>
      <c r="R54" s="29">
        <v>40</v>
      </c>
      <c r="S54" s="29" t="s">
        <v>173</v>
      </c>
      <c r="T54" s="29" t="s">
        <v>161</v>
      </c>
      <c r="U54" s="29" t="s">
        <v>142</v>
      </c>
      <c r="V54" s="29" t="s">
        <v>112</v>
      </c>
      <c r="W54" s="29" t="s">
        <v>110</v>
      </c>
      <c r="X54" s="29" t="s">
        <v>116</v>
      </c>
      <c r="Y54" s="31"/>
      <c r="Z54" s="31"/>
      <c r="AA54" s="31"/>
      <c r="AB54" s="31"/>
      <c r="AC54" s="48"/>
    </row>
    <row r="55" spans="1:29" x14ac:dyDescent="0.3">
      <c r="A55" s="47">
        <v>54</v>
      </c>
      <c r="B55" s="43" t="s">
        <v>303</v>
      </c>
      <c r="C55" s="28">
        <v>43544</v>
      </c>
      <c r="D55" s="29" t="s">
        <v>105</v>
      </c>
      <c r="E55" s="29" t="s">
        <v>106</v>
      </c>
      <c r="F55" s="29">
        <v>10</v>
      </c>
      <c r="G55" s="29" t="s">
        <v>107</v>
      </c>
      <c r="H55" s="30" t="s">
        <v>108</v>
      </c>
      <c r="I55" s="29" t="s">
        <v>58</v>
      </c>
      <c r="J55" s="29" t="s">
        <v>114</v>
      </c>
      <c r="K55" s="29" t="s">
        <v>142</v>
      </c>
      <c r="L55" s="29" t="s">
        <v>172</v>
      </c>
      <c r="M55" s="29" t="s">
        <v>57</v>
      </c>
      <c r="N55" s="29">
        <v>5</v>
      </c>
      <c r="O55" s="29">
        <v>5</v>
      </c>
      <c r="P55" s="29" t="s">
        <v>110</v>
      </c>
      <c r="Q55" s="29" t="s">
        <v>115</v>
      </c>
      <c r="R55" s="29">
        <v>40</v>
      </c>
      <c r="S55" s="29" t="s">
        <v>142</v>
      </c>
      <c r="T55" s="29" t="s">
        <v>112</v>
      </c>
      <c r="U55" s="29" t="s">
        <v>171</v>
      </c>
      <c r="V55" s="29" t="s">
        <v>112</v>
      </c>
      <c r="W55" s="29" t="s">
        <v>110</v>
      </c>
      <c r="X55" s="29" t="s">
        <v>116</v>
      </c>
      <c r="Y55" s="31"/>
      <c r="Z55" s="31"/>
      <c r="AA55" s="31"/>
      <c r="AB55" s="31"/>
      <c r="AC55" s="48"/>
    </row>
    <row r="56" spans="1:29" x14ac:dyDescent="0.3">
      <c r="A56" s="47">
        <v>55</v>
      </c>
      <c r="B56" s="43" t="s">
        <v>303</v>
      </c>
      <c r="C56" s="28">
        <v>43544</v>
      </c>
      <c r="D56" s="29" t="s">
        <v>105</v>
      </c>
      <c r="E56" s="29" t="s">
        <v>106</v>
      </c>
      <c r="F56" s="29">
        <v>10</v>
      </c>
      <c r="G56" s="29" t="s">
        <v>107</v>
      </c>
      <c r="H56" s="30" t="s">
        <v>108</v>
      </c>
      <c r="I56" s="29" t="s">
        <v>58</v>
      </c>
      <c r="J56" s="29" t="s">
        <v>114</v>
      </c>
      <c r="K56" s="29" t="s">
        <v>172</v>
      </c>
      <c r="L56" s="29" t="s">
        <v>142</v>
      </c>
      <c r="M56" s="29" t="s">
        <v>60</v>
      </c>
      <c r="N56" s="29">
        <v>10</v>
      </c>
      <c r="O56" s="29">
        <v>10</v>
      </c>
      <c r="P56" s="29" t="s">
        <v>110</v>
      </c>
      <c r="Q56" s="29" t="s">
        <v>111</v>
      </c>
      <c r="R56" s="29">
        <v>30</v>
      </c>
      <c r="S56" s="29" t="s">
        <v>168</v>
      </c>
      <c r="T56" s="29" t="s">
        <v>161</v>
      </c>
      <c r="U56" s="29" t="s">
        <v>166</v>
      </c>
      <c r="V56" s="29" t="s">
        <v>161</v>
      </c>
      <c r="W56" s="29" t="s">
        <v>110</v>
      </c>
      <c r="X56" s="29" t="s">
        <v>113</v>
      </c>
      <c r="Y56" s="31"/>
      <c r="Z56" s="31"/>
      <c r="AA56" s="31"/>
      <c r="AB56" s="31"/>
      <c r="AC56" s="48"/>
    </row>
    <row r="57" spans="1:29" x14ac:dyDescent="0.3">
      <c r="A57" s="47">
        <v>56</v>
      </c>
      <c r="B57" s="43" t="s">
        <v>303</v>
      </c>
      <c r="C57" s="28">
        <v>43544</v>
      </c>
      <c r="D57" s="29" t="s">
        <v>105</v>
      </c>
      <c r="E57" s="29" t="s">
        <v>106</v>
      </c>
      <c r="F57" s="29">
        <v>10</v>
      </c>
      <c r="G57" s="29" t="s">
        <v>107</v>
      </c>
      <c r="H57" s="30" t="s">
        <v>108</v>
      </c>
      <c r="I57" s="29" t="s">
        <v>58</v>
      </c>
      <c r="J57" s="29" t="s">
        <v>114</v>
      </c>
      <c r="K57" s="29" t="s">
        <v>142</v>
      </c>
      <c r="L57" s="29" t="s">
        <v>172</v>
      </c>
      <c r="M57" s="29" t="s">
        <v>57</v>
      </c>
      <c r="N57" s="29">
        <v>5</v>
      </c>
      <c r="O57" s="29">
        <v>5</v>
      </c>
      <c r="P57" s="29" t="s">
        <v>110</v>
      </c>
      <c r="Q57" s="29" t="s">
        <v>115</v>
      </c>
      <c r="R57" s="29">
        <v>30</v>
      </c>
      <c r="S57" s="29" t="s">
        <v>142</v>
      </c>
      <c r="T57" s="29" t="s">
        <v>112</v>
      </c>
      <c r="U57" s="29" t="s">
        <v>174</v>
      </c>
      <c r="V57" s="29" t="s">
        <v>112</v>
      </c>
      <c r="W57" s="29" t="s">
        <v>113</v>
      </c>
      <c r="X57" s="29" t="s">
        <v>113</v>
      </c>
      <c r="Y57" s="31"/>
      <c r="Z57" s="31"/>
      <c r="AA57" s="31"/>
      <c r="AB57" s="31"/>
      <c r="AC57" s="48"/>
    </row>
    <row r="58" spans="1:29" x14ac:dyDescent="0.3">
      <c r="A58" s="47">
        <v>57</v>
      </c>
      <c r="B58" s="43" t="s">
        <v>303</v>
      </c>
      <c r="C58" s="28">
        <v>43544</v>
      </c>
      <c r="D58" s="29" t="s">
        <v>105</v>
      </c>
      <c r="E58" s="29" t="s">
        <v>106</v>
      </c>
      <c r="F58" s="29">
        <v>10</v>
      </c>
      <c r="G58" s="29" t="s">
        <v>107</v>
      </c>
      <c r="H58" s="30" t="s">
        <v>108</v>
      </c>
      <c r="I58" s="29" t="s">
        <v>58</v>
      </c>
      <c r="J58" s="29" t="s">
        <v>114</v>
      </c>
      <c r="K58" s="29" t="s">
        <v>172</v>
      </c>
      <c r="L58" s="29" t="s">
        <v>142</v>
      </c>
      <c r="M58" s="29" t="s">
        <v>60</v>
      </c>
      <c r="N58" s="29">
        <v>5</v>
      </c>
      <c r="O58" s="29">
        <v>5</v>
      </c>
      <c r="P58" s="29" t="s">
        <v>110</v>
      </c>
      <c r="Q58" s="29" t="s">
        <v>111</v>
      </c>
      <c r="R58" s="29">
        <v>40</v>
      </c>
      <c r="S58" s="29" t="s">
        <v>78</v>
      </c>
      <c r="T58" s="29" t="s">
        <v>112</v>
      </c>
      <c r="U58" s="29" t="s">
        <v>142</v>
      </c>
      <c r="V58" s="29" t="s">
        <v>112</v>
      </c>
      <c r="W58" s="29" t="s">
        <v>113</v>
      </c>
      <c r="X58" s="29" t="s">
        <v>116</v>
      </c>
      <c r="Y58" s="31"/>
      <c r="Z58" s="31"/>
      <c r="AA58" s="31"/>
      <c r="AB58" s="31"/>
      <c r="AC58" s="48"/>
    </row>
    <row r="59" spans="1:29" x14ac:dyDescent="0.3">
      <c r="A59" s="47">
        <v>58</v>
      </c>
      <c r="B59" s="43" t="s">
        <v>301</v>
      </c>
      <c r="C59" s="28">
        <v>43557</v>
      </c>
      <c r="D59" s="29" t="s">
        <v>105</v>
      </c>
      <c r="E59" s="29" t="s">
        <v>106</v>
      </c>
      <c r="F59" s="29">
        <v>10</v>
      </c>
      <c r="G59" s="29" t="s">
        <v>107</v>
      </c>
      <c r="H59" s="30" t="s">
        <v>108</v>
      </c>
      <c r="I59" s="29" t="s">
        <v>58</v>
      </c>
      <c r="J59" s="29" t="s">
        <v>114</v>
      </c>
      <c r="K59" s="29" t="s">
        <v>142</v>
      </c>
      <c r="L59" s="29" t="s">
        <v>172</v>
      </c>
      <c r="M59" s="29" t="s">
        <v>57</v>
      </c>
      <c r="N59" s="29">
        <v>8</v>
      </c>
      <c r="O59" s="29">
        <v>8</v>
      </c>
      <c r="P59" s="29" t="s">
        <v>110</v>
      </c>
      <c r="Q59" s="29" t="s">
        <v>111</v>
      </c>
      <c r="R59" s="29">
        <v>30</v>
      </c>
      <c r="S59" s="29" t="s">
        <v>77</v>
      </c>
      <c r="T59" s="29" t="s">
        <v>112</v>
      </c>
      <c r="U59" s="29" t="s">
        <v>177</v>
      </c>
      <c r="V59" s="29" t="s">
        <v>161</v>
      </c>
      <c r="W59" s="29" t="s">
        <v>113</v>
      </c>
      <c r="X59" s="29"/>
      <c r="Y59" s="31"/>
      <c r="Z59" s="31"/>
      <c r="AA59" s="31"/>
      <c r="AB59" s="31"/>
      <c r="AC59" s="48"/>
    </row>
    <row r="60" spans="1:29" x14ac:dyDescent="0.3">
      <c r="A60" s="47">
        <v>59</v>
      </c>
      <c r="B60" s="43" t="s">
        <v>301</v>
      </c>
      <c r="C60" s="28">
        <v>43557</v>
      </c>
      <c r="D60" s="29" t="s">
        <v>105</v>
      </c>
      <c r="E60" s="29" t="s">
        <v>106</v>
      </c>
      <c r="F60" s="29">
        <v>10</v>
      </c>
      <c r="G60" s="29" t="s">
        <v>107</v>
      </c>
      <c r="H60" s="30" t="s">
        <v>108</v>
      </c>
      <c r="I60" s="29" t="s">
        <v>58</v>
      </c>
      <c r="J60" s="29" t="s">
        <v>114</v>
      </c>
      <c r="K60" s="29" t="s">
        <v>172</v>
      </c>
      <c r="L60" s="29" t="s">
        <v>142</v>
      </c>
      <c r="M60" s="29" t="s">
        <v>60</v>
      </c>
      <c r="N60" s="29">
        <v>2</v>
      </c>
      <c r="O60" s="29">
        <v>5</v>
      </c>
      <c r="P60" s="29" t="s">
        <v>110</v>
      </c>
      <c r="Q60" s="29" t="s">
        <v>111</v>
      </c>
      <c r="R60" s="29">
        <v>70</v>
      </c>
      <c r="S60" s="29" t="s">
        <v>77</v>
      </c>
      <c r="T60" s="29" t="s">
        <v>112</v>
      </c>
      <c r="U60" s="29" t="s">
        <v>142</v>
      </c>
      <c r="V60" s="29" t="s">
        <v>112</v>
      </c>
      <c r="W60" s="29" t="s">
        <v>113</v>
      </c>
      <c r="X60" s="29" t="s">
        <v>116</v>
      </c>
      <c r="Y60" s="31"/>
      <c r="Z60" s="31"/>
      <c r="AA60" s="31"/>
      <c r="AB60" s="31"/>
      <c r="AC60" s="48"/>
    </row>
    <row r="61" spans="1:29" x14ac:dyDescent="0.3">
      <c r="A61" s="47">
        <v>60</v>
      </c>
      <c r="B61" s="43" t="s">
        <v>301</v>
      </c>
      <c r="C61" s="28">
        <v>43557</v>
      </c>
      <c r="D61" s="29" t="s">
        <v>105</v>
      </c>
      <c r="E61" s="29" t="s">
        <v>106</v>
      </c>
      <c r="F61" s="29">
        <v>11</v>
      </c>
      <c r="G61" s="29" t="s">
        <v>107</v>
      </c>
      <c r="H61" s="30" t="s">
        <v>108</v>
      </c>
      <c r="I61" s="29" t="s">
        <v>58</v>
      </c>
      <c r="J61" s="29" t="s">
        <v>114</v>
      </c>
      <c r="K61" s="29" t="s">
        <v>142</v>
      </c>
      <c r="L61" s="29" t="s">
        <v>172</v>
      </c>
      <c r="M61" s="29" t="s">
        <v>57</v>
      </c>
      <c r="N61" s="29">
        <v>4</v>
      </c>
      <c r="O61" s="29">
        <v>6</v>
      </c>
      <c r="P61" s="29" t="s">
        <v>110</v>
      </c>
      <c r="Q61" s="29" t="s">
        <v>111</v>
      </c>
      <c r="R61" s="29">
        <v>50</v>
      </c>
      <c r="S61" s="29" t="s">
        <v>77</v>
      </c>
      <c r="T61" s="29" t="s">
        <v>112</v>
      </c>
      <c r="U61" s="29" t="s">
        <v>172</v>
      </c>
      <c r="V61" s="29" t="s">
        <v>112</v>
      </c>
      <c r="W61" s="29" t="s">
        <v>110</v>
      </c>
      <c r="X61" s="29" t="s">
        <v>113</v>
      </c>
      <c r="Y61" s="31"/>
      <c r="Z61" s="31"/>
      <c r="AA61" s="31"/>
      <c r="AB61" s="31"/>
      <c r="AC61" s="48"/>
    </row>
    <row r="62" spans="1:29" x14ac:dyDescent="0.3">
      <c r="A62" s="47">
        <v>61</v>
      </c>
      <c r="B62" s="43" t="s">
        <v>301</v>
      </c>
      <c r="C62" s="28">
        <v>43557</v>
      </c>
      <c r="D62" s="29" t="s">
        <v>105</v>
      </c>
      <c r="E62" s="29" t="s">
        <v>106</v>
      </c>
      <c r="F62" s="29">
        <v>11</v>
      </c>
      <c r="G62" s="29" t="s">
        <v>107</v>
      </c>
      <c r="H62" s="30" t="s">
        <v>108</v>
      </c>
      <c r="I62" s="29" t="s">
        <v>58</v>
      </c>
      <c r="J62" s="29" t="s">
        <v>114</v>
      </c>
      <c r="K62" s="29" t="s">
        <v>142</v>
      </c>
      <c r="L62" s="29" t="s">
        <v>172</v>
      </c>
      <c r="M62" s="29" t="s">
        <v>57</v>
      </c>
      <c r="N62" s="29">
        <v>5</v>
      </c>
      <c r="O62" s="29">
        <v>10</v>
      </c>
      <c r="P62" s="29" t="s">
        <v>110</v>
      </c>
      <c r="Q62" s="29" t="s">
        <v>115</v>
      </c>
      <c r="R62" s="29">
        <v>20</v>
      </c>
      <c r="S62" s="29" t="s">
        <v>172</v>
      </c>
      <c r="T62" s="29" t="s">
        <v>112</v>
      </c>
      <c r="U62" s="29" t="s">
        <v>10</v>
      </c>
      <c r="V62" s="29" t="s">
        <v>112</v>
      </c>
      <c r="W62" s="29" t="s">
        <v>113</v>
      </c>
      <c r="X62" s="29" t="s">
        <v>113</v>
      </c>
      <c r="Y62" s="31"/>
      <c r="Z62" s="31"/>
      <c r="AA62" s="31"/>
      <c r="AB62" s="31"/>
      <c r="AC62" s="48"/>
    </row>
    <row r="63" spans="1:29" x14ac:dyDescent="0.3">
      <c r="A63" s="47">
        <v>62</v>
      </c>
      <c r="B63" s="43" t="s">
        <v>302</v>
      </c>
      <c r="C63" s="28">
        <v>43557</v>
      </c>
      <c r="D63" s="29" t="s">
        <v>105</v>
      </c>
      <c r="E63" s="29" t="s">
        <v>106</v>
      </c>
      <c r="F63" s="29">
        <v>10</v>
      </c>
      <c r="G63" s="29" t="s">
        <v>107</v>
      </c>
      <c r="H63" s="30" t="s">
        <v>108</v>
      </c>
      <c r="I63" s="29" t="s">
        <v>58</v>
      </c>
      <c r="J63" s="29" t="s">
        <v>114</v>
      </c>
      <c r="K63" s="29" t="s">
        <v>142</v>
      </c>
      <c r="L63" s="29" t="s">
        <v>172</v>
      </c>
      <c r="M63" s="29" t="s">
        <v>57</v>
      </c>
      <c r="N63" s="29">
        <v>5</v>
      </c>
      <c r="O63" s="29">
        <v>7</v>
      </c>
      <c r="P63" s="29" t="s">
        <v>110</v>
      </c>
      <c r="Q63" s="29" t="s">
        <v>115</v>
      </c>
      <c r="R63" s="29">
        <v>60</v>
      </c>
      <c r="S63" s="29" t="s">
        <v>76</v>
      </c>
      <c r="T63" s="29" t="s">
        <v>112</v>
      </c>
      <c r="U63" s="29" t="s">
        <v>172</v>
      </c>
      <c r="V63" s="29" t="s">
        <v>112</v>
      </c>
      <c r="W63" s="29" t="s">
        <v>113</v>
      </c>
      <c r="X63" s="29" t="s">
        <v>113</v>
      </c>
      <c r="Y63" s="31"/>
      <c r="Z63" s="31"/>
      <c r="AA63" s="31"/>
      <c r="AB63" s="31"/>
      <c r="AC63" s="48"/>
    </row>
    <row r="64" spans="1:29" x14ac:dyDescent="0.3">
      <c r="A64" s="47">
        <v>63</v>
      </c>
      <c r="B64" s="43" t="s">
        <v>302</v>
      </c>
      <c r="C64" s="28">
        <v>43557</v>
      </c>
      <c r="D64" s="29" t="s">
        <v>105</v>
      </c>
      <c r="E64" s="29" t="s">
        <v>106</v>
      </c>
      <c r="F64" s="29">
        <v>10</v>
      </c>
      <c r="G64" s="29" t="s">
        <v>107</v>
      </c>
      <c r="H64" s="30" t="s">
        <v>108</v>
      </c>
      <c r="I64" s="29" t="s">
        <v>58</v>
      </c>
      <c r="J64" s="29" t="s">
        <v>114</v>
      </c>
      <c r="K64" s="29" t="s">
        <v>172</v>
      </c>
      <c r="L64" s="29" t="s">
        <v>142</v>
      </c>
      <c r="M64" s="29" t="s">
        <v>60</v>
      </c>
      <c r="N64" s="29">
        <v>1</v>
      </c>
      <c r="O64" s="29">
        <v>5</v>
      </c>
      <c r="P64" s="29" t="s">
        <v>110</v>
      </c>
      <c r="Q64" s="29" t="s">
        <v>111</v>
      </c>
      <c r="R64" s="29">
        <v>40</v>
      </c>
      <c r="S64" s="29" t="s">
        <v>78</v>
      </c>
      <c r="T64" s="29" t="s">
        <v>112</v>
      </c>
      <c r="U64" s="29" t="s">
        <v>142</v>
      </c>
      <c r="V64" s="29" t="s">
        <v>112</v>
      </c>
      <c r="W64" s="29" t="s">
        <v>110</v>
      </c>
      <c r="X64" s="29" t="s">
        <v>116</v>
      </c>
      <c r="Y64" s="31"/>
      <c r="Z64" s="31"/>
      <c r="AA64" s="31"/>
      <c r="AB64" s="31"/>
      <c r="AC64" s="48"/>
    </row>
    <row r="65" spans="1:29" x14ac:dyDescent="0.3">
      <c r="A65" s="47">
        <v>64</v>
      </c>
      <c r="B65" s="43" t="s">
        <v>302</v>
      </c>
      <c r="C65" s="28">
        <v>43557</v>
      </c>
      <c r="D65" s="29" t="s">
        <v>105</v>
      </c>
      <c r="E65" s="29" t="s">
        <v>106</v>
      </c>
      <c r="F65" s="29">
        <v>10</v>
      </c>
      <c r="G65" s="29" t="s">
        <v>107</v>
      </c>
      <c r="H65" s="30" t="s">
        <v>108</v>
      </c>
      <c r="I65" s="29" t="s">
        <v>58</v>
      </c>
      <c r="J65" s="29" t="s">
        <v>114</v>
      </c>
      <c r="K65" s="29" t="s">
        <v>142</v>
      </c>
      <c r="L65" s="29" t="s">
        <v>172</v>
      </c>
      <c r="M65" s="29" t="s">
        <v>57</v>
      </c>
      <c r="N65" s="29">
        <v>40</v>
      </c>
      <c r="O65" s="29">
        <v>4</v>
      </c>
      <c r="P65" s="29" t="s">
        <v>113</v>
      </c>
      <c r="Q65" s="29" t="s">
        <v>115</v>
      </c>
      <c r="R65" s="29">
        <v>70</v>
      </c>
      <c r="S65" s="29" t="s">
        <v>76</v>
      </c>
      <c r="T65" s="29" t="s">
        <v>112</v>
      </c>
      <c r="U65" s="29" t="s">
        <v>172</v>
      </c>
      <c r="V65" s="29" t="s">
        <v>112</v>
      </c>
      <c r="W65" s="29"/>
      <c r="X65" s="29" t="s">
        <v>113</v>
      </c>
      <c r="Y65" s="31"/>
      <c r="Z65" s="31"/>
      <c r="AA65" s="31"/>
      <c r="AB65" s="31"/>
      <c r="AC65" s="48"/>
    </row>
    <row r="66" spans="1:29" x14ac:dyDescent="0.3">
      <c r="A66" s="47">
        <v>65</v>
      </c>
      <c r="B66" s="43" t="s">
        <v>302</v>
      </c>
      <c r="C66" s="28">
        <v>43557</v>
      </c>
      <c r="D66" s="29" t="s">
        <v>105</v>
      </c>
      <c r="E66" s="29" t="s">
        <v>106</v>
      </c>
      <c r="F66" s="29">
        <v>10</v>
      </c>
      <c r="G66" s="29" t="s">
        <v>107</v>
      </c>
      <c r="H66" s="30" t="s">
        <v>108</v>
      </c>
      <c r="I66" s="29" t="s">
        <v>58</v>
      </c>
      <c r="J66" s="29" t="s">
        <v>114</v>
      </c>
      <c r="K66" s="29" t="s">
        <v>172</v>
      </c>
      <c r="L66" s="29" t="s">
        <v>142</v>
      </c>
      <c r="M66" s="29" t="s">
        <v>60</v>
      </c>
      <c r="N66" s="29">
        <v>10</v>
      </c>
      <c r="O66" s="29">
        <v>7</v>
      </c>
      <c r="P66" s="29" t="s">
        <v>113</v>
      </c>
      <c r="Q66" s="29" t="s">
        <v>115</v>
      </c>
      <c r="R66" s="29">
        <v>70</v>
      </c>
      <c r="S66" s="29" t="s">
        <v>172</v>
      </c>
      <c r="T66" s="29" t="s">
        <v>112</v>
      </c>
      <c r="U66" s="29" t="s">
        <v>142</v>
      </c>
      <c r="V66" s="29" t="s">
        <v>112</v>
      </c>
      <c r="W66" s="29" t="s">
        <v>110</v>
      </c>
      <c r="X66" s="29" t="s">
        <v>116</v>
      </c>
      <c r="Y66" s="31"/>
      <c r="Z66" s="31"/>
      <c r="AA66" s="31"/>
      <c r="AB66" s="31"/>
      <c r="AC66" s="48"/>
    </row>
    <row r="67" spans="1:29" x14ac:dyDescent="0.3">
      <c r="A67" s="47">
        <v>66</v>
      </c>
      <c r="B67" s="43" t="s">
        <v>302</v>
      </c>
      <c r="C67" s="28">
        <v>43557</v>
      </c>
      <c r="D67" s="29" t="s">
        <v>105</v>
      </c>
      <c r="E67" s="29" t="s">
        <v>106</v>
      </c>
      <c r="F67" s="29">
        <v>10</v>
      </c>
      <c r="G67" s="29" t="s">
        <v>107</v>
      </c>
      <c r="H67" s="30" t="s">
        <v>108</v>
      </c>
      <c r="I67" s="29" t="s">
        <v>58</v>
      </c>
      <c r="J67" s="29" t="s">
        <v>114</v>
      </c>
      <c r="K67" s="29" t="s">
        <v>142</v>
      </c>
      <c r="L67" s="29" t="s">
        <v>172</v>
      </c>
      <c r="M67" s="29" t="s">
        <v>57</v>
      </c>
      <c r="N67" s="29">
        <v>7</v>
      </c>
      <c r="O67" s="29">
        <v>5</v>
      </c>
      <c r="P67" s="29" t="s">
        <v>110</v>
      </c>
      <c r="Q67" s="29" t="s">
        <v>115</v>
      </c>
      <c r="R67" s="29">
        <v>40</v>
      </c>
      <c r="S67" s="29" t="s">
        <v>169</v>
      </c>
      <c r="T67" s="29" t="s">
        <v>161</v>
      </c>
      <c r="U67" s="29" t="s">
        <v>179</v>
      </c>
      <c r="V67" s="29" t="s">
        <v>112</v>
      </c>
      <c r="W67" s="29" t="s">
        <v>110</v>
      </c>
      <c r="X67" s="29" t="s">
        <v>113</v>
      </c>
      <c r="Y67" s="31"/>
      <c r="Z67" s="31"/>
      <c r="AA67" s="31"/>
      <c r="AB67" s="31"/>
      <c r="AC67" s="48"/>
    </row>
    <row r="68" spans="1:29" x14ac:dyDescent="0.3">
      <c r="A68" s="47">
        <v>67</v>
      </c>
      <c r="B68" s="43" t="s">
        <v>303</v>
      </c>
      <c r="C68" s="28">
        <v>43557</v>
      </c>
      <c r="D68" s="29" t="s">
        <v>105</v>
      </c>
      <c r="E68" s="29" t="s">
        <v>106</v>
      </c>
      <c r="F68" s="29">
        <v>10</v>
      </c>
      <c r="G68" s="29" t="s">
        <v>107</v>
      </c>
      <c r="H68" s="30" t="s">
        <v>108</v>
      </c>
      <c r="I68" s="29" t="s">
        <v>58</v>
      </c>
      <c r="J68" s="29" t="s">
        <v>114</v>
      </c>
      <c r="K68" s="29" t="s">
        <v>142</v>
      </c>
      <c r="L68" s="29" t="s">
        <v>172</v>
      </c>
      <c r="M68" s="29" t="s">
        <v>57</v>
      </c>
      <c r="N68" s="29">
        <v>5</v>
      </c>
      <c r="O68" s="29">
        <v>5</v>
      </c>
      <c r="P68" s="29" t="s">
        <v>110</v>
      </c>
      <c r="Q68" s="29" t="s">
        <v>111</v>
      </c>
      <c r="R68" s="29">
        <v>20</v>
      </c>
      <c r="S68" s="29" t="s">
        <v>77</v>
      </c>
      <c r="T68" s="29" t="s">
        <v>112</v>
      </c>
      <c r="U68" s="29" t="s">
        <v>172</v>
      </c>
      <c r="V68" s="29" t="s">
        <v>112</v>
      </c>
      <c r="W68" s="29" t="s">
        <v>110</v>
      </c>
      <c r="X68" s="29" t="s">
        <v>116</v>
      </c>
      <c r="Y68" s="31"/>
      <c r="Z68" s="31"/>
      <c r="AA68" s="31"/>
      <c r="AB68" s="31"/>
      <c r="AC68" s="48"/>
    </row>
    <row r="69" spans="1:29" x14ac:dyDescent="0.3">
      <c r="A69" s="47">
        <v>68</v>
      </c>
      <c r="B69" s="43" t="s">
        <v>303</v>
      </c>
      <c r="C69" s="28">
        <v>43557</v>
      </c>
      <c r="D69" s="29" t="s">
        <v>105</v>
      </c>
      <c r="E69" s="29" t="s">
        <v>106</v>
      </c>
      <c r="F69" s="29">
        <v>10</v>
      </c>
      <c r="G69" s="29" t="s">
        <v>107</v>
      </c>
      <c r="H69" s="30" t="s">
        <v>108</v>
      </c>
      <c r="I69" s="29" t="s">
        <v>58</v>
      </c>
      <c r="J69" s="29" t="s">
        <v>114</v>
      </c>
      <c r="K69" s="29" t="s">
        <v>172</v>
      </c>
      <c r="L69" s="29" t="s">
        <v>142</v>
      </c>
      <c r="M69" s="29" t="s">
        <v>60</v>
      </c>
      <c r="N69" s="29">
        <v>5</v>
      </c>
      <c r="O69" s="29">
        <v>4</v>
      </c>
      <c r="P69" s="29" t="s">
        <v>110</v>
      </c>
      <c r="Q69" s="29" t="s">
        <v>111</v>
      </c>
      <c r="R69" s="29">
        <v>70</v>
      </c>
      <c r="S69" s="29" t="s">
        <v>78</v>
      </c>
      <c r="T69" s="29" t="s">
        <v>112</v>
      </c>
      <c r="U69" s="29" t="s">
        <v>142</v>
      </c>
      <c r="V69" s="29" t="s">
        <v>112</v>
      </c>
      <c r="W69" s="29" t="s">
        <v>110</v>
      </c>
      <c r="X69" s="29" t="s">
        <v>116</v>
      </c>
      <c r="Y69" s="31"/>
      <c r="Z69" s="31"/>
      <c r="AA69" s="31"/>
      <c r="AB69" s="31"/>
      <c r="AC69" s="48"/>
    </row>
    <row r="70" spans="1:29" x14ac:dyDescent="0.3">
      <c r="A70" s="47">
        <v>69</v>
      </c>
      <c r="B70" s="43" t="s">
        <v>303</v>
      </c>
      <c r="C70" s="28">
        <v>43557</v>
      </c>
      <c r="D70" s="29" t="s">
        <v>105</v>
      </c>
      <c r="E70" s="29" t="s">
        <v>106</v>
      </c>
      <c r="F70" s="29">
        <v>11</v>
      </c>
      <c r="G70" s="29" t="s">
        <v>107</v>
      </c>
      <c r="H70" s="30" t="s">
        <v>108</v>
      </c>
      <c r="I70" s="29" t="s">
        <v>58</v>
      </c>
      <c r="J70" s="29" t="s">
        <v>114</v>
      </c>
      <c r="K70" s="29" t="s">
        <v>142</v>
      </c>
      <c r="L70" s="29" t="s">
        <v>172</v>
      </c>
      <c r="M70" s="29" t="s">
        <v>57</v>
      </c>
      <c r="N70" s="29">
        <v>5</v>
      </c>
      <c r="O70" s="29">
        <v>5</v>
      </c>
      <c r="P70" s="29" t="s">
        <v>110</v>
      </c>
      <c r="Q70" s="29" t="s">
        <v>115</v>
      </c>
      <c r="R70" s="29">
        <v>40</v>
      </c>
      <c r="S70" s="29" t="s">
        <v>142</v>
      </c>
      <c r="T70" s="29" t="s">
        <v>112</v>
      </c>
      <c r="U70" s="29" t="s">
        <v>172</v>
      </c>
      <c r="V70" s="29" t="s">
        <v>112</v>
      </c>
      <c r="W70" s="29" t="s">
        <v>110</v>
      </c>
      <c r="X70" s="29" t="s">
        <v>116</v>
      </c>
      <c r="Y70" s="31"/>
      <c r="Z70" s="31"/>
      <c r="AA70" s="31"/>
      <c r="AB70" s="31"/>
      <c r="AC70" s="48"/>
    </row>
    <row r="71" spans="1:29" x14ac:dyDescent="0.3">
      <c r="A71" s="47">
        <v>70</v>
      </c>
      <c r="B71" s="43" t="s">
        <v>303</v>
      </c>
      <c r="C71" s="28">
        <v>43557</v>
      </c>
      <c r="D71" s="29" t="s">
        <v>105</v>
      </c>
      <c r="E71" s="29" t="s">
        <v>106</v>
      </c>
      <c r="F71" s="29">
        <v>11</v>
      </c>
      <c r="G71" s="29" t="s">
        <v>107</v>
      </c>
      <c r="H71" s="30" t="s">
        <v>108</v>
      </c>
      <c r="I71" s="29" t="s">
        <v>58</v>
      </c>
      <c r="J71" s="29" t="s">
        <v>114</v>
      </c>
      <c r="K71" s="29" t="s">
        <v>172</v>
      </c>
      <c r="L71" s="29" t="s">
        <v>142</v>
      </c>
      <c r="M71" s="29" t="s">
        <v>60</v>
      </c>
      <c r="N71" s="29">
        <v>5</v>
      </c>
      <c r="O71" s="29">
        <v>0</v>
      </c>
      <c r="P71" s="29" t="s">
        <v>110</v>
      </c>
      <c r="Q71" s="29" t="s">
        <v>111</v>
      </c>
      <c r="R71" s="29">
        <v>50</v>
      </c>
      <c r="S71" s="29" t="s">
        <v>172</v>
      </c>
      <c r="T71" s="29" t="s">
        <v>112</v>
      </c>
      <c r="U71" s="29" t="s">
        <v>76</v>
      </c>
      <c r="V71" s="29" t="s">
        <v>112</v>
      </c>
      <c r="W71" s="29" t="s">
        <v>113</v>
      </c>
      <c r="X71" s="29" t="s">
        <v>110</v>
      </c>
      <c r="Y71" s="31"/>
      <c r="Z71" s="31"/>
      <c r="AA71" s="31"/>
      <c r="AB71" s="31"/>
      <c r="AC71" s="48"/>
    </row>
    <row r="72" spans="1:29" x14ac:dyDescent="0.3">
      <c r="A72" s="47">
        <v>71</v>
      </c>
      <c r="B72" s="43" t="s">
        <v>306</v>
      </c>
      <c r="C72" s="28">
        <v>43217</v>
      </c>
      <c r="D72" s="29" t="s">
        <v>105</v>
      </c>
      <c r="E72" s="29" t="s">
        <v>106</v>
      </c>
      <c r="F72" s="29">
        <v>9</v>
      </c>
      <c r="G72" s="29" t="s">
        <v>107</v>
      </c>
      <c r="H72" s="30" t="s">
        <v>158</v>
      </c>
      <c r="I72" s="29" t="s">
        <v>56</v>
      </c>
      <c r="J72" s="29" t="s">
        <v>109</v>
      </c>
      <c r="K72" s="29" t="s">
        <v>79</v>
      </c>
      <c r="L72" s="29" t="s">
        <v>9</v>
      </c>
      <c r="M72" s="29" t="s">
        <v>264</v>
      </c>
      <c r="N72" s="29">
        <v>1</v>
      </c>
      <c r="O72" s="29">
        <v>2</v>
      </c>
      <c r="P72" s="29" t="s">
        <v>113</v>
      </c>
      <c r="Q72" s="29" t="s">
        <v>111</v>
      </c>
      <c r="R72" s="29">
        <v>60</v>
      </c>
      <c r="S72" s="29" t="s">
        <v>77</v>
      </c>
      <c r="T72" s="29" t="s">
        <v>112</v>
      </c>
      <c r="U72" s="29" t="s">
        <v>149</v>
      </c>
      <c r="V72" s="29" t="s">
        <v>112</v>
      </c>
      <c r="W72" s="29" t="s">
        <v>113</v>
      </c>
      <c r="X72" s="29" t="s">
        <v>113</v>
      </c>
      <c r="Y72" s="44"/>
      <c r="Z72" s="27" t="s">
        <v>183</v>
      </c>
      <c r="AA72" s="31"/>
      <c r="AB72" s="31"/>
      <c r="AC72" s="48"/>
    </row>
    <row r="73" spans="1:29" x14ac:dyDescent="0.3">
      <c r="A73" s="47">
        <v>72</v>
      </c>
      <c r="B73" s="43" t="s">
        <v>306</v>
      </c>
      <c r="C73" s="28">
        <v>43217</v>
      </c>
      <c r="D73" s="29" t="s">
        <v>105</v>
      </c>
      <c r="E73" s="29" t="s">
        <v>106</v>
      </c>
      <c r="F73" s="29">
        <v>9</v>
      </c>
      <c r="G73" s="29" t="s">
        <v>107</v>
      </c>
      <c r="H73" s="30" t="s">
        <v>158</v>
      </c>
      <c r="I73" s="29" t="s">
        <v>56</v>
      </c>
      <c r="J73" s="29" t="s">
        <v>109</v>
      </c>
      <c r="K73" s="29" t="s">
        <v>9</v>
      </c>
      <c r="L73" s="29" t="s">
        <v>79</v>
      </c>
      <c r="M73" s="29" t="s">
        <v>40</v>
      </c>
      <c r="N73" s="29">
        <v>3</v>
      </c>
      <c r="O73" s="29">
        <v>2</v>
      </c>
      <c r="P73" s="29" t="s">
        <v>110</v>
      </c>
      <c r="Q73" s="29" t="s">
        <v>111</v>
      </c>
      <c r="R73" s="29">
        <v>40</v>
      </c>
      <c r="S73" s="29" t="s">
        <v>149</v>
      </c>
      <c r="T73" s="29" t="s">
        <v>112</v>
      </c>
      <c r="U73" s="29" t="s">
        <v>146</v>
      </c>
      <c r="V73" s="29" t="s">
        <v>161</v>
      </c>
      <c r="W73" s="29" t="s">
        <v>113</v>
      </c>
      <c r="X73" s="29" t="s">
        <v>113</v>
      </c>
      <c r="Y73" s="44"/>
      <c r="Z73" s="27"/>
      <c r="AA73" s="31"/>
      <c r="AB73" s="31"/>
      <c r="AC73" s="48"/>
    </row>
    <row r="74" spans="1:29" x14ac:dyDescent="0.3">
      <c r="A74" s="47">
        <v>73</v>
      </c>
      <c r="B74" s="43" t="s">
        <v>307</v>
      </c>
      <c r="C74" s="28">
        <v>43217</v>
      </c>
      <c r="D74" s="29" t="s">
        <v>105</v>
      </c>
      <c r="E74" s="29" t="s">
        <v>106</v>
      </c>
      <c r="F74" s="29">
        <v>10</v>
      </c>
      <c r="G74" s="29" t="s">
        <v>107</v>
      </c>
      <c r="H74" s="30" t="s">
        <v>158</v>
      </c>
      <c r="I74" s="29" t="s">
        <v>56</v>
      </c>
      <c r="J74" s="29" t="s">
        <v>109</v>
      </c>
      <c r="K74" s="29" t="s">
        <v>79</v>
      </c>
      <c r="L74" s="29" t="s">
        <v>9</v>
      </c>
      <c r="M74" s="29" t="s">
        <v>264</v>
      </c>
      <c r="N74" s="29">
        <v>7</v>
      </c>
      <c r="O74" s="29">
        <v>9</v>
      </c>
      <c r="P74" s="29" t="s">
        <v>110</v>
      </c>
      <c r="Q74" s="29" t="s">
        <v>111</v>
      </c>
      <c r="R74" s="29">
        <v>30</v>
      </c>
      <c r="S74" s="29" t="s">
        <v>138</v>
      </c>
      <c r="T74" s="29" t="s">
        <v>112</v>
      </c>
      <c r="U74" s="29" t="s">
        <v>9</v>
      </c>
      <c r="V74" s="29" t="s">
        <v>112</v>
      </c>
      <c r="W74" s="29" t="s">
        <v>113</v>
      </c>
      <c r="X74" s="29" t="s">
        <v>113</v>
      </c>
      <c r="Y74" s="44"/>
      <c r="Z74" s="27" t="s">
        <v>184</v>
      </c>
      <c r="AA74" s="31"/>
      <c r="AB74" s="31"/>
      <c r="AC74" s="48"/>
    </row>
    <row r="75" spans="1:29" x14ac:dyDescent="0.3">
      <c r="A75" s="47">
        <v>74</v>
      </c>
      <c r="B75" s="43" t="s">
        <v>307</v>
      </c>
      <c r="C75" s="28">
        <v>43217</v>
      </c>
      <c r="D75" s="29" t="s">
        <v>105</v>
      </c>
      <c r="E75" s="29" t="s">
        <v>106</v>
      </c>
      <c r="F75" s="29">
        <v>10</v>
      </c>
      <c r="G75" s="29" t="s">
        <v>107</v>
      </c>
      <c r="H75" s="30" t="s">
        <v>158</v>
      </c>
      <c r="I75" s="29" t="s">
        <v>56</v>
      </c>
      <c r="J75" s="29" t="s">
        <v>109</v>
      </c>
      <c r="K75" s="29" t="s">
        <v>9</v>
      </c>
      <c r="L75" s="29" t="s">
        <v>79</v>
      </c>
      <c r="M75" s="29" t="s">
        <v>40</v>
      </c>
      <c r="N75" s="29">
        <v>3</v>
      </c>
      <c r="O75" s="29">
        <v>1</v>
      </c>
      <c r="P75" s="29" t="s">
        <v>110</v>
      </c>
      <c r="Q75" s="29" t="s">
        <v>111</v>
      </c>
      <c r="R75" s="29">
        <v>40</v>
      </c>
      <c r="S75" s="29" t="s">
        <v>9</v>
      </c>
      <c r="T75" s="29" t="s">
        <v>112</v>
      </c>
      <c r="U75" s="29" t="s">
        <v>77</v>
      </c>
      <c r="V75" s="29" t="s">
        <v>112</v>
      </c>
      <c r="W75" s="29" t="s">
        <v>113</v>
      </c>
      <c r="X75" s="29" t="s">
        <v>113</v>
      </c>
      <c r="Y75" s="44"/>
      <c r="Z75" s="27"/>
      <c r="AA75" s="31"/>
      <c r="AB75" s="31"/>
      <c r="AC75" s="48"/>
    </row>
    <row r="76" spans="1:29" x14ac:dyDescent="0.3">
      <c r="A76" s="47">
        <v>75</v>
      </c>
      <c r="B76" s="43" t="s">
        <v>307</v>
      </c>
      <c r="C76" s="28">
        <v>43217</v>
      </c>
      <c r="D76" s="29" t="s">
        <v>105</v>
      </c>
      <c r="E76" s="29" t="s">
        <v>106</v>
      </c>
      <c r="F76" s="29">
        <v>10</v>
      </c>
      <c r="G76" s="29" t="s">
        <v>107</v>
      </c>
      <c r="H76" s="30" t="s">
        <v>158</v>
      </c>
      <c r="I76" s="29" t="s">
        <v>56</v>
      </c>
      <c r="J76" s="29" t="s">
        <v>109</v>
      </c>
      <c r="K76" s="29" t="s">
        <v>79</v>
      </c>
      <c r="L76" s="29" t="s">
        <v>9</v>
      </c>
      <c r="M76" s="29" t="s">
        <v>264</v>
      </c>
      <c r="N76" s="29">
        <v>5</v>
      </c>
      <c r="O76" s="29">
        <v>5</v>
      </c>
      <c r="P76" s="29" t="s">
        <v>110</v>
      </c>
      <c r="Q76" s="29" t="s">
        <v>111</v>
      </c>
      <c r="R76" s="29">
        <v>40</v>
      </c>
      <c r="S76" s="29" t="s">
        <v>77</v>
      </c>
      <c r="T76" s="29" t="s">
        <v>112</v>
      </c>
      <c r="U76" s="29" t="s">
        <v>145</v>
      </c>
      <c r="V76" s="29" t="s">
        <v>112</v>
      </c>
      <c r="W76" s="29" t="s">
        <v>110</v>
      </c>
      <c r="X76" s="29" t="s">
        <v>113</v>
      </c>
      <c r="Y76" s="44"/>
      <c r="Z76" s="27" t="s">
        <v>185</v>
      </c>
      <c r="AA76" s="31"/>
      <c r="AB76" s="31"/>
      <c r="AC76" s="48"/>
    </row>
    <row r="77" spans="1:29" x14ac:dyDescent="0.3">
      <c r="A77" s="47">
        <v>76</v>
      </c>
      <c r="B77" s="43" t="s">
        <v>307</v>
      </c>
      <c r="C77" s="28">
        <v>43217</v>
      </c>
      <c r="D77" s="29" t="s">
        <v>105</v>
      </c>
      <c r="E77" s="29" t="s">
        <v>106</v>
      </c>
      <c r="F77" s="29">
        <v>11</v>
      </c>
      <c r="G77" s="29" t="s">
        <v>107</v>
      </c>
      <c r="H77" s="30" t="s">
        <v>158</v>
      </c>
      <c r="I77" s="29" t="s">
        <v>56</v>
      </c>
      <c r="J77" s="29" t="s">
        <v>109</v>
      </c>
      <c r="K77" s="29" t="s">
        <v>9</v>
      </c>
      <c r="L77" s="29" t="s">
        <v>79</v>
      </c>
      <c r="M77" s="29" t="s">
        <v>40</v>
      </c>
      <c r="N77" s="29">
        <v>18</v>
      </c>
      <c r="O77" s="29">
        <v>12</v>
      </c>
      <c r="P77" s="29" t="s">
        <v>110</v>
      </c>
      <c r="Q77" s="29" t="s">
        <v>111</v>
      </c>
      <c r="R77" s="29">
        <v>50</v>
      </c>
      <c r="S77" s="29" t="s">
        <v>9</v>
      </c>
      <c r="T77" s="29" t="s">
        <v>112</v>
      </c>
      <c r="U77" s="29" t="s">
        <v>138</v>
      </c>
      <c r="V77" s="29" t="s">
        <v>112</v>
      </c>
      <c r="W77" s="29" t="s">
        <v>110</v>
      </c>
      <c r="X77" s="29" t="s">
        <v>113</v>
      </c>
      <c r="Y77" s="44"/>
      <c r="Z77" s="27"/>
      <c r="AA77" s="31"/>
      <c r="AB77" s="31"/>
      <c r="AC77" s="48"/>
    </row>
    <row r="78" spans="1:29" x14ac:dyDescent="0.3">
      <c r="A78" s="47">
        <v>77</v>
      </c>
      <c r="B78" s="43" t="s">
        <v>308</v>
      </c>
      <c r="C78" s="28">
        <v>43217</v>
      </c>
      <c r="D78" s="29" t="s">
        <v>105</v>
      </c>
      <c r="E78" s="29" t="s">
        <v>106</v>
      </c>
      <c r="F78" s="29">
        <v>9</v>
      </c>
      <c r="G78" s="29" t="s">
        <v>107</v>
      </c>
      <c r="H78" s="30" t="s">
        <v>158</v>
      </c>
      <c r="I78" s="29" t="s">
        <v>56</v>
      </c>
      <c r="J78" s="29" t="s">
        <v>109</v>
      </c>
      <c r="K78" s="29" t="s">
        <v>9</v>
      </c>
      <c r="L78" s="29" t="s">
        <v>79</v>
      </c>
      <c r="M78" s="29" t="s">
        <v>40</v>
      </c>
      <c r="N78" s="29">
        <v>4</v>
      </c>
      <c r="O78" s="29">
        <v>1</v>
      </c>
      <c r="P78" s="29" t="s">
        <v>110</v>
      </c>
      <c r="Q78" s="29" t="s">
        <v>111</v>
      </c>
      <c r="R78" s="29">
        <v>30</v>
      </c>
      <c r="S78" s="29" t="s">
        <v>149</v>
      </c>
      <c r="T78" s="29" t="s">
        <v>112</v>
      </c>
      <c r="U78" s="29" t="s">
        <v>138</v>
      </c>
      <c r="V78" s="29" t="s">
        <v>112</v>
      </c>
      <c r="W78" s="29" t="s">
        <v>113</v>
      </c>
      <c r="X78" s="29" t="s">
        <v>116</v>
      </c>
      <c r="Y78" s="44"/>
      <c r="Z78" s="27"/>
      <c r="AA78" s="31"/>
      <c r="AB78" s="31"/>
      <c r="AC78" s="48"/>
    </row>
    <row r="79" spans="1:29" x14ac:dyDescent="0.3">
      <c r="A79" s="47">
        <v>78</v>
      </c>
      <c r="B79" s="43" t="s">
        <v>308</v>
      </c>
      <c r="C79" s="28">
        <v>43217</v>
      </c>
      <c r="D79" s="29" t="s">
        <v>105</v>
      </c>
      <c r="E79" s="29" t="s">
        <v>106</v>
      </c>
      <c r="F79" s="29">
        <v>10</v>
      </c>
      <c r="G79" s="29" t="s">
        <v>107</v>
      </c>
      <c r="H79" s="30" t="s">
        <v>158</v>
      </c>
      <c r="I79" s="29" t="s">
        <v>56</v>
      </c>
      <c r="J79" s="29" t="s">
        <v>109</v>
      </c>
      <c r="K79" s="29" t="s">
        <v>79</v>
      </c>
      <c r="L79" s="29" t="s">
        <v>9</v>
      </c>
      <c r="M79" s="29" t="s">
        <v>264</v>
      </c>
      <c r="N79" s="29">
        <v>3</v>
      </c>
      <c r="O79" s="29">
        <v>3</v>
      </c>
      <c r="P79" s="29" t="s">
        <v>110</v>
      </c>
      <c r="Q79" s="29" t="s">
        <v>111</v>
      </c>
      <c r="R79" s="29">
        <v>50</v>
      </c>
      <c r="S79" s="29" t="s">
        <v>79</v>
      </c>
      <c r="T79" s="29" t="s">
        <v>112</v>
      </c>
      <c r="U79" s="29" t="s">
        <v>9</v>
      </c>
      <c r="V79" s="29" t="s">
        <v>112</v>
      </c>
      <c r="W79" s="29" t="s">
        <v>113</v>
      </c>
      <c r="X79" s="29" t="s">
        <v>113</v>
      </c>
      <c r="Y79" s="44"/>
      <c r="Z79" s="27" t="s">
        <v>186</v>
      </c>
      <c r="AA79" s="31"/>
      <c r="AB79" s="31"/>
      <c r="AC79" s="48"/>
    </row>
    <row r="80" spans="1:29" x14ac:dyDescent="0.3">
      <c r="A80" s="47">
        <v>79</v>
      </c>
      <c r="B80" s="43" t="s">
        <v>308</v>
      </c>
      <c r="C80" s="28">
        <v>43217</v>
      </c>
      <c r="D80" s="29" t="s">
        <v>105</v>
      </c>
      <c r="E80" s="29" t="s">
        <v>106</v>
      </c>
      <c r="F80" s="29">
        <v>10</v>
      </c>
      <c r="G80" s="29" t="s">
        <v>107</v>
      </c>
      <c r="H80" s="30" t="s">
        <v>158</v>
      </c>
      <c r="I80" s="29" t="s">
        <v>56</v>
      </c>
      <c r="J80" s="29" t="s">
        <v>109</v>
      </c>
      <c r="K80" s="29" t="s">
        <v>9</v>
      </c>
      <c r="L80" s="29" t="s">
        <v>79</v>
      </c>
      <c r="M80" s="29" t="s">
        <v>40</v>
      </c>
      <c r="N80" s="29">
        <v>4</v>
      </c>
      <c r="O80" s="29">
        <v>6</v>
      </c>
      <c r="P80" s="29" t="s">
        <v>110</v>
      </c>
      <c r="Q80" s="29" t="s">
        <v>111</v>
      </c>
      <c r="R80" s="29">
        <v>50</v>
      </c>
      <c r="S80" s="29" t="s">
        <v>143</v>
      </c>
      <c r="T80" s="29" t="s">
        <v>112</v>
      </c>
      <c r="U80" s="29" t="s">
        <v>142</v>
      </c>
      <c r="V80" s="29" t="s">
        <v>112</v>
      </c>
      <c r="W80" s="29" t="s">
        <v>110</v>
      </c>
      <c r="X80" s="29" t="s">
        <v>113</v>
      </c>
      <c r="Y80" s="44"/>
      <c r="Z80" s="27"/>
      <c r="AA80" s="31"/>
      <c r="AB80" s="31"/>
      <c r="AC80" s="48"/>
    </row>
    <row r="81" spans="1:29" x14ac:dyDescent="0.3">
      <c r="A81" s="47">
        <v>80</v>
      </c>
      <c r="B81" s="43" t="s">
        <v>308</v>
      </c>
      <c r="C81" s="28">
        <v>43217</v>
      </c>
      <c r="D81" s="29" t="s">
        <v>105</v>
      </c>
      <c r="E81" s="29" t="s">
        <v>106</v>
      </c>
      <c r="F81" s="29">
        <v>10</v>
      </c>
      <c r="G81" s="29" t="s">
        <v>107</v>
      </c>
      <c r="H81" s="30" t="s">
        <v>158</v>
      </c>
      <c r="I81" s="29" t="s">
        <v>56</v>
      </c>
      <c r="J81" s="29" t="s">
        <v>109</v>
      </c>
      <c r="K81" s="29" t="s">
        <v>79</v>
      </c>
      <c r="L81" s="29" t="s">
        <v>9</v>
      </c>
      <c r="M81" s="29" t="s">
        <v>264</v>
      </c>
      <c r="N81" s="29">
        <v>5</v>
      </c>
      <c r="O81" s="29">
        <v>8</v>
      </c>
      <c r="P81" s="29" t="s">
        <v>110</v>
      </c>
      <c r="Q81" s="29" t="s">
        <v>111</v>
      </c>
      <c r="R81" s="29">
        <v>50</v>
      </c>
      <c r="S81" s="29" t="s">
        <v>145</v>
      </c>
      <c r="T81" s="29" t="s">
        <v>112</v>
      </c>
      <c r="U81" s="29"/>
      <c r="V81" s="29" t="s">
        <v>112</v>
      </c>
      <c r="W81" s="29" t="s">
        <v>110</v>
      </c>
      <c r="X81" s="29" t="s">
        <v>113</v>
      </c>
      <c r="Y81" s="44"/>
      <c r="Z81" s="27"/>
      <c r="AA81" s="31"/>
      <c r="AB81" s="31"/>
      <c r="AC81" s="48"/>
    </row>
    <row r="82" spans="1:29" x14ac:dyDescent="0.3">
      <c r="A82" s="47">
        <v>81</v>
      </c>
      <c r="B82" s="43" t="s">
        <v>308</v>
      </c>
      <c r="C82" s="28">
        <v>43217</v>
      </c>
      <c r="D82" s="29" t="s">
        <v>105</v>
      </c>
      <c r="E82" s="29" t="s">
        <v>106</v>
      </c>
      <c r="F82" s="29">
        <v>11</v>
      </c>
      <c r="G82" s="29" t="s">
        <v>107</v>
      </c>
      <c r="H82" s="30" t="s">
        <v>158</v>
      </c>
      <c r="I82" s="29" t="s">
        <v>56</v>
      </c>
      <c r="J82" s="29" t="s">
        <v>109</v>
      </c>
      <c r="K82" s="29" t="s">
        <v>9</v>
      </c>
      <c r="L82" s="29" t="s">
        <v>79</v>
      </c>
      <c r="M82" s="29" t="s">
        <v>40</v>
      </c>
      <c r="N82" s="29">
        <v>5</v>
      </c>
      <c r="O82" s="29">
        <v>2</v>
      </c>
      <c r="P82" s="29" t="s">
        <v>110</v>
      </c>
      <c r="Q82" s="29" t="s">
        <v>111</v>
      </c>
      <c r="R82" s="29">
        <v>60</v>
      </c>
      <c r="S82" s="29" t="s">
        <v>9</v>
      </c>
      <c r="T82" s="29" t="s">
        <v>112</v>
      </c>
      <c r="U82" s="29" t="s">
        <v>79</v>
      </c>
      <c r="V82" s="29" t="s">
        <v>112</v>
      </c>
      <c r="W82" s="29" t="s">
        <v>110</v>
      </c>
      <c r="X82" s="29" t="s">
        <v>113</v>
      </c>
      <c r="Y82" s="44"/>
      <c r="Z82" s="27"/>
      <c r="AA82" s="31"/>
      <c r="AB82" s="31"/>
      <c r="AC82" s="48"/>
    </row>
    <row r="83" spans="1:29" x14ac:dyDescent="0.3">
      <c r="A83" s="47">
        <v>82</v>
      </c>
      <c r="B83" s="43" t="s">
        <v>309</v>
      </c>
      <c r="C83" s="28">
        <v>43217</v>
      </c>
      <c r="D83" s="29" t="s">
        <v>105</v>
      </c>
      <c r="E83" s="29" t="s">
        <v>106</v>
      </c>
      <c r="F83" s="29">
        <v>9</v>
      </c>
      <c r="G83" s="29" t="s">
        <v>107</v>
      </c>
      <c r="H83" s="30" t="s">
        <v>158</v>
      </c>
      <c r="I83" s="29" t="s">
        <v>56</v>
      </c>
      <c r="J83" s="29" t="s">
        <v>109</v>
      </c>
      <c r="K83" s="29" t="s">
        <v>9</v>
      </c>
      <c r="L83" s="29" t="s">
        <v>79</v>
      </c>
      <c r="M83" s="29" t="s">
        <v>40</v>
      </c>
      <c r="N83" s="29">
        <v>7.5</v>
      </c>
      <c r="O83" s="29">
        <v>4</v>
      </c>
      <c r="P83" s="29" t="s">
        <v>110</v>
      </c>
      <c r="Q83" s="29" t="s">
        <v>115</v>
      </c>
      <c r="R83" s="29">
        <v>60</v>
      </c>
      <c r="S83" s="29" t="s">
        <v>9</v>
      </c>
      <c r="T83" s="29" t="s">
        <v>112</v>
      </c>
      <c r="U83" s="29" t="s">
        <v>77</v>
      </c>
      <c r="V83" s="29" t="s">
        <v>112</v>
      </c>
      <c r="W83" s="29" t="s">
        <v>110</v>
      </c>
      <c r="X83" s="29" t="s">
        <v>116</v>
      </c>
      <c r="Y83" s="44"/>
      <c r="Z83" s="27" t="s">
        <v>187</v>
      </c>
      <c r="AA83" s="31"/>
      <c r="AB83" s="31"/>
      <c r="AC83" s="48"/>
    </row>
    <row r="84" spans="1:29" x14ac:dyDescent="0.3">
      <c r="A84" s="47">
        <v>83</v>
      </c>
      <c r="B84" s="43" t="s">
        <v>310</v>
      </c>
      <c r="C84" s="28">
        <v>43217</v>
      </c>
      <c r="D84" s="29" t="s">
        <v>105</v>
      </c>
      <c r="E84" s="29" t="s">
        <v>106</v>
      </c>
      <c r="F84" s="29">
        <v>10</v>
      </c>
      <c r="G84" s="29" t="s">
        <v>107</v>
      </c>
      <c r="H84" s="30" t="s">
        <v>158</v>
      </c>
      <c r="I84" s="29" t="s">
        <v>56</v>
      </c>
      <c r="J84" s="29" t="s">
        <v>109</v>
      </c>
      <c r="K84" s="29" t="s">
        <v>79</v>
      </c>
      <c r="L84" s="29" t="s">
        <v>9</v>
      </c>
      <c r="M84" s="29" t="s">
        <v>264</v>
      </c>
      <c r="N84" s="29">
        <v>5.5</v>
      </c>
      <c r="O84" s="29">
        <v>2</v>
      </c>
      <c r="P84" s="29" t="s">
        <v>110</v>
      </c>
      <c r="Q84" s="29" t="s">
        <v>111</v>
      </c>
      <c r="R84" s="29">
        <v>50</v>
      </c>
      <c r="S84" s="29" t="s">
        <v>77</v>
      </c>
      <c r="T84" s="29" t="s">
        <v>112</v>
      </c>
      <c r="U84" s="29" t="s">
        <v>9</v>
      </c>
      <c r="V84" s="29" t="s">
        <v>112</v>
      </c>
      <c r="W84" s="29" t="s">
        <v>110</v>
      </c>
      <c r="X84" s="29" t="s">
        <v>113</v>
      </c>
      <c r="Y84" s="44"/>
      <c r="Z84" s="27" t="s">
        <v>188</v>
      </c>
      <c r="AA84" s="31"/>
      <c r="AB84" s="31"/>
      <c r="AC84" s="48"/>
    </row>
    <row r="85" spans="1:29" x14ac:dyDescent="0.3">
      <c r="A85" s="47">
        <v>84</v>
      </c>
      <c r="B85" s="43" t="s">
        <v>310</v>
      </c>
      <c r="C85" s="28">
        <v>43217</v>
      </c>
      <c r="D85" s="29" t="s">
        <v>105</v>
      </c>
      <c r="E85" s="29" t="s">
        <v>106</v>
      </c>
      <c r="F85" s="29">
        <v>10</v>
      </c>
      <c r="G85" s="29" t="s">
        <v>107</v>
      </c>
      <c r="H85" s="30" t="s">
        <v>158</v>
      </c>
      <c r="I85" s="29" t="s">
        <v>56</v>
      </c>
      <c r="J85" s="29" t="s">
        <v>109</v>
      </c>
      <c r="K85" s="29" t="s">
        <v>9</v>
      </c>
      <c r="L85" s="29" t="s">
        <v>79</v>
      </c>
      <c r="M85" s="29" t="s">
        <v>40</v>
      </c>
      <c r="N85" s="29">
        <v>3</v>
      </c>
      <c r="O85" s="29">
        <v>2</v>
      </c>
      <c r="P85" s="29" t="s">
        <v>110</v>
      </c>
      <c r="Q85" s="29" t="s">
        <v>115</v>
      </c>
      <c r="R85" s="29">
        <v>50</v>
      </c>
      <c r="S85" s="29" t="s">
        <v>139</v>
      </c>
      <c r="T85" s="29" t="s">
        <v>112</v>
      </c>
      <c r="U85" s="29" t="s">
        <v>77</v>
      </c>
      <c r="V85" s="29" t="s">
        <v>112</v>
      </c>
      <c r="W85" s="29" t="s">
        <v>113</v>
      </c>
      <c r="X85" s="29" t="s">
        <v>116</v>
      </c>
      <c r="Y85" s="44"/>
      <c r="Z85" s="27" t="s">
        <v>189</v>
      </c>
      <c r="AA85" s="31"/>
      <c r="AB85" s="31"/>
      <c r="AC85" s="48"/>
    </row>
    <row r="86" spans="1:29" x14ac:dyDescent="0.3">
      <c r="A86" s="47">
        <v>85</v>
      </c>
      <c r="B86" s="43" t="s">
        <v>310</v>
      </c>
      <c r="C86" s="28">
        <v>43217</v>
      </c>
      <c r="D86" s="29" t="s">
        <v>105</v>
      </c>
      <c r="E86" s="29" t="s">
        <v>106</v>
      </c>
      <c r="F86" s="29">
        <v>10</v>
      </c>
      <c r="G86" s="29" t="s">
        <v>107</v>
      </c>
      <c r="H86" s="30" t="s">
        <v>158</v>
      </c>
      <c r="I86" s="29" t="s">
        <v>56</v>
      </c>
      <c r="J86" s="29" t="s">
        <v>109</v>
      </c>
      <c r="K86" s="29" t="s">
        <v>79</v>
      </c>
      <c r="L86" s="29" t="s">
        <v>9</v>
      </c>
      <c r="M86" s="29" t="s">
        <v>264</v>
      </c>
      <c r="N86" s="29">
        <v>7</v>
      </c>
      <c r="O86" s="29">
        <v>12</v>
      </c>
      <c r="P86" s="29" t="s">
        <v>110</v>
      </c>
      <c r="Q86" s="29" t="s">
        <v>111</v>
      </c>
      <c r="R86" s="29">
        <v>40</v>
      </c>
      <c r="S86" s="29" t="s">
        <v>77</v>
      </c>
      <c r="T86" s="29" t="s">
        <v>112</v>
      </c>
      <c r="U86" s="29" t="s">
        <v>9</v>
      </c>
      <c r="V86" s="29" t="s">
        <v>112</v>
      </c>
      <c r="W86" s="29" t="s">
        <v>110</v>
      </c>
      <c r="X86" s="29" t="s">
        <v>113</v>
      </c>
      <c r="Y86" s="44"/>
      <c r="Z86" s="27" t="s">
        <v>190</v>
      </c>
      <c r="AA86" s="31"/>
      <c r="AB86" s="31"/>
      <c r="AC86" s="48"/>
    </row>
    <row r="87" spans="1:29" x14ac:dyDescent="0.3">
      <c r="A87" s="47">
        <v>86</v>
      </c>
      <c r="B87" s="43" t="s">
        <v>310</v>
      </c>
      <c r="C87" s="28">
        <v>43217</v>
      </c>
      <c r="D87" s="29" t="s">
        <v>105</v>
      </c>
      <c r="E87" s="29" t="s">
        <v>106</v>
      </c>
      <c r="F87" s="29">
        <v>11</v>
      </c>
      <c r="G87" s="29" t="s">
        <v>107</v>
      </c>
      <c r="H87" s="30" t="s">
        <v>158</v>
      </c>
      <c r="I87" s="29" t="s">
        <v>56</v>
      </c>
      <c r="J87" s="29" t="s">
        <v>109</v>
      </c>
      <c r="K87" s="29" t="s">
        <v>9</v>
      </c>
      <c r="L87" s="29" t="s">
        <v>79</v>
      </c>
      <c r="M87" s="29" t="s">
        <v>40</v>
      </c>
      <c r="N87" s="29">
        <v>2</v>
      </c>
      <c r="O87" s="29">
        <v>2</v>
      </c>
      <c r="P87" s="29" t="s">
        <v>110</v>
      </c>
      <c r="Q87" s="29" t="s">
        <v>111</v>
      </c>
      <c r="R87" s="29">
        <v>60</v>
      </c>
      <c r="S87" s="29" t="s">
        <v>9</v>
      </c>
      <c r="T87" s="29" t="s">
        <v>112</v>
      </c>
      <c r="U87" s="29" t="s">
        <v>148</v>
      </c>
      <c r="V87" s="29" t="s">
        <v>161</v>
      </c>
      <c r="W87" s="29" t="s">
        <v>110</v>
      </c>
      <c r="X87" s="29" t="s">
        <v>116</v>
      </c>
      <c r="Y87" s="44"/>
      <c r="Z87" s="27" t="s">
        <v>191</v>
      </c>
      <c r="AA87" s="31"/>
      <c r="AB87" s="31"/>
      <c r="AC87" s="48"/>
    </row>
    <row r="88" spans="1:29" x14ac:dyDescent="0.3">
      <c r="A88" s="47">
        <v>87</v>
      </c>
      <c r="B88" s="43" t="s">
        <v>311</v>
      </c>
      <c r="C88" s="28">
        <v>43249</v>
      </c>
      <c r="D88" s="29" t="s">
        <v>105</v>
      </c>
      <c r="E88" s="29" t="s">
        <v>106</v>
      </c>
      <c r="F88" s="29">
        <v>13</v>
      </c>
      <c r="G88" s="29" t="s">
        <v>107</v>
      </c>
      <c r="H88" s="30" t="s">
        <v>158</v>
      </c>
      <c r="I88" s="29" t="s">
        <v>56</v>
      </c>
      <c r="J88" s="29" t="s">
        <v>109</v>
      </c>
      <c r="K88" s="29" t="s">
        <v>9</v>
      </c>
      <c r="L88" s="29" t="s">
        <v>79</v>
      </c>
      <c r="M88" s="29" t="s">
        <v>40</v>
      </c>
      <c r="N88" s="29">
        <v>10</v>
      </c>
      <c r="O88" s="29">
        <v>3</v>
      </c>
      <c r="P88" s="29" t="s">
        <v>110</v>
      </c>
      <c r="Q88" s="29" t="s">
        <v>111</v>
      </c>
      <c r="R88" s="29">
        <v>45</v>
      </c>
      <c r="S88" s="29" t="s">
        <v>9</v>
      </c>
      <c r="T88" s="29" t="s">
        <v>112</v>
      </c>
      <c r="U88" s="29" t="s">
        <v>77</v>
      </c>
      <c r="V88" s="29" t="s">
        <v>112</v>
      </c>
      <c r="W88" s="29" t="s">
        <v>110</v>
      </c>
      <c r="X88" s="29" t="s">
        <v>113</v>
      </c>
      <c r="Y88" s="44"/>
      <c r="Z88" s="27" t="s">
        <v>192</v>
      </c>
      <c r="AA88" s="31"/>
      <c r="AB88" s="31"/>
      <c r="AC88" s="48"/>
    </row>
    <row r="89" spans="1:29" x14ac:dyDescent="0.3">
      <c r="A89" s="47">
        <v>88</v>
      </c>
      <c r="B89" s="43" t="s">
        <v>311</v>
      </c>
      <c r="C89" s="28">
        <v>43249</v>
      </c>
      <c r="D89" s="29" t="s">
        <v>105</v>
      </c>
      <c r="E89" s="29" t="s">
        <v>106</v>
      </c>
      <c r="F89" s="29">
        <v>14</v>
      </c>
      <c r="G89" s="29" t="s">
        <v>107</v>
      </c>
      <c r="H89" s="30" t="s">
        <v>158</v>
      </c>
      <c r="I89" s="29" t="s">
        <v>56</v>
      </c>
      <c r="J89" s="29" t="s">
        <v>109</v>
      </c>
      <c r="K89" s="29" t="s">
        <v>79</v>
      </c>
      <c r="L89" s="29" t="s">
        <v>9</v>
      </c>
      <c r="M89" s="29" t="s">
        <v>264</v>
      </c>
      <c r="N89" s="29">
        <v>6</v>
      </c>
      <c r="O89" s="29">
        <v>4</v>
      </c>
      <c r="P89" s="29" t="s">
        <v>110</v>
      </c>
      <c r="Q89" s="29" t="s">
        <v>115</v>
      </c>
      <c r="R89" s="29">
        <v>30</v>
      </c>
      <c r="S89" s="29" t="s">
        <v>77</v>
      </c>
      <c r="T89" s="29" t="s">
        <v>112</v>
      </c>
      <c r="U89" s="29" t="s">
        <v>9</v>
      </c>
      <c r="V89" s="29" t="s">
        <v>112</v>
      </c>
      <c r="W89" s="29" t="s">
        <v>113</v>
      </c>
      <c r="X89" s="29" t="s">
        <v>113</v>
      </c>
      <c r="Y89" s="44"/>
      <c r="Z89" s="27"/>
      <c r="AA89" s="31"/>
      <c r="AB89" s="31"/>
      <c r="AC89" s="48"/>
    </row>
    <row r="90" spans="1:29" x14ac:dyDescent="0.3">
      <c r="A90" s="47">
        <v>89</v>
      </c>
      <c r="B90" s="43" t="s">
        <v>312</v>
      </c>
      <c r="C90" s="28">
        <v>43249</v>
      </c>
      <c r="D90" s="29" t="s">
        <v>105</v>
      </c>
      <c r="E90" s="29" t="s">
        <v>106</v>
      </c>
      <c r="F90" s="29">
        <v>13</v>
      </c>
      <c r="G90" s="29" t="s">
        <v>107</v>
      </c>
      <c r="H90" s="30" t="s">
        <v>158</v>
      </c>
      <c r="I90" s="29" t="s">
        <v>56</v>
      </c>
      <c r="J90" s="29" t="s">
        <v>109</v>
      </c>
      <c r="K90" s="29" t="s">
        <v>79</v>
      </c>
      <c r="L90" s="29" t="s">
        <v>9</v>
      </c>
      <c r="M90" s="29" t="s">
        <v>264</v>
      </c>
      <c r="N90" s="29">
        <v>1</v>
      </c>
      <c r="O90" s="29">
        <v>1</v>
      </c>
      <c r="P90" s="29" t="s">
        <v>110</v>
      </c>
      <c r="Q90" s="29" t="s">
        <v>111</v>
      </c>
      <c r="R90" s="29">
        <v>30</v>
      </c>
      <c r="S90" s="29" t="s">
        <v>147</v>
      </c>
      <c r="T90" s="29" t="s">
        <v>112</v>
      </c>
      <c r="U90" s="29" t="s">
        <v>141</v>
      </c>
      <c r="V90" s="29" t="s">
        <v>112</v>
      </c>
      <c r="W90" s="29" t="s">
        <v>113</v>
      </c>
      <c r="X90" s="29" t="s">
        <v>113</v>
      </c>
      <c r="Y90" s="44"/>
      <c r="Z90" s="27" t="s">
        <v>193</v>
      </c>
      <c r="AA90" s="31"/>
      <c r="AB90" s="31"/>
      <c r="AC90" s="48"/>
    </row>
    <row r="91" spans="1:29" x14ac:dyDescent="0.3">
      <c r="A91" s="47">
        <v>90</v>
      </c>
      <c r="B91" s="43" t="s">
        <v>313</v>
      </c>
      <c r="C91" s="28">
        <v>43249</v>
      </c>
      <c r="D91" s="29" t="s">
        <v>105</v>
      </c>
      <c r="E91" s="29" t="s">
        <v>106</v>
      </c>
      <c r="F91" s="29">
        <v>13</v>
      </c>
      <c r="G91" s="29" t="s">
        <v>107</v>
      </c>
      <c r="H91" s="30" t="s">
        <v>158</v>
      </c>
      <c r="I91" s="29" t="s">
        <v>56</v>
      </c>
      <c r="J91" s="29" t="s">
        <v>109</v>
      </c>
      <c r="K91" s="29" t="s">
        <v>9</v>
      </c>
      <c r="L91" s="29" t="s">
        <v>79</v>
      </c>
      <c r="M91" s="29" t="s">
        <v>40</v>
      </c>
      <c r="N91" s="29">
        <v>6</v>
      </c>
      <c r="O91" s="29">
        <v>4</v>
      </c>
      <c r="P91" s="29" t="s">
        <v>113</v>
      </c>
      <c r="Q91" s="29" t="s">
        <v>115</v>
      </c>
      <c r="R91" s="29">
        <v>50</v>
      </c>
      <c r="S91" s="29" t="s">
        <v>9</v>
      </c>
      <c r="T91" s="29" t="s">
        <v>112</v>
      </c>
      <c r="U91" s="29" t="s">
        <v>77</v>
      </c>
      <c r="V91" s="29" t="s">
        <v>112</v>
      </c>
      <c r="W91" s="29" t="s">
        <v>110</v>
      </c>
      <c r="X91" s="29" t="s">
        <v>116</v>
      </c>
      <c r="Y91" s="44"/>
      <c r="Z91" s="27" t="s">
        <v>194</v>
      </c>
      <c r="AA91" s="31"/>
      <c r="AB91" s="31"/>
      <c r="AC91" s="48"/>
    </row>
    <row r="92" spans="1:29" x14ac:dyDescent="0.3">
      <c r="A92" s="47">
        <v>91</v>
      </c>
      <c r="B92" s="43" t="s">
        <v>313</v>
      </c>
      <c r="C92" s="28">
        <v>43249</v>
      </c>
      <c r="D92" s="29" t="s">
        <v>105</v>
      </c>
      <c r="E92" s="29" t="s">
        <v>106</v>
      </c>
      <c r="F92" s="29">
        <v>13</v>
      </c>
      <c r="G92" s="29" t="s">
        <v>107</v>
      </c>
      <c r="H92" s="30" t="s">
        <v>158</v>
      </c>
      <c r="I92" s="29" t="s">
        <v>56</v>
      </c>
      <c r="J92" s="29" t="s">
        <v>109</v>
      </c>
      <c r="K92" s="29" t="s">
        <v>79</v>
      </c>
      <c r="L92" s="29" t="s">
        <v>9</v>
      </c>
      <c r="M92" s="29" t="s">
        <v>264</v>
      </c>
      <c r="N92" s="29">
        <v>19</v>
      </c>
      <c r="O92" s="29">
        <v>24</v>
      </c>
      <c r="P92" s="29" t="s">
        <v>110</v>
      </c>
      <c r="Q92" s="29" t="s">
        <v>111</v>
      </c>
      <c r="R92" s="29">
        <v>50</v>
      </c>
      <c r="S92" s="29" t="s">
        <v>77</v>
      </c>
      <c r="T92" s="29" t="s">
        <v>112</v>
      </c>
      <c r="U92" s="29" t="s">
        <v>175</v>
      </c>
      <c r="V92" s="29" t="s">
        <v>112</v>
      </c>
      <c r="W92" s="29" t="s">
        <v>110</v>
      </c>
      <c r="X92" s="29" t="s">
        <v>116</v>
      </c>
      <c r="Y92" s="44"/>
      <c r="Z92" s="27"/>
      <c r="AA92" s="31"/>
      <c r="AB92" s="31"/>
      <c r="AC92" s="48"/>
    </row>
    <row r="93" spans="1:29" x14ac:dyDescent="0.3">
      <c r="A93" s="47">
        <v>92</v>
      </c>
      <c r="B93" s="43" t="s">
        <v>314</v>
      </c>
      <c r="C93" s="28">
        <v>43249</v>
      </c>
      <c r="D93" s="29" t="s">
        <v>105</v>
      </c>
      <c r="E93" s="29" t="s">
        <v>106</v>
      </c>
      <c r="F93" s="29">
        <v>13</v>
      </c>
      <c r="G93" s="29" t="s">
        <v>107</v>
      </c>
      <c r="H93" s="30" t="s">
        <v>158</v>
      </c>
      <c r="I93" s="29" t="s">
        <v>56</v>
      </c>
      <c r="J93" s="29" t="s">
        <v>109</v>
      </c>
      <c r="K93" s="29" t="s">
        <v>9</v>
      </c>
      <c r="L93" s="29" t="s">
        <v>79</v>
      </c>
      <c r="M93" s="29" t="s">
        <v>40</v>
      </c>
      <c r="N93" s="29">
        <v>8</v>
      </c>
      <c r="O93" s="29">
        <v>5</v>
      </c>
      <c r="P93" s="29" t="s">
        <v>110</v>
      </c>
      <c r="Q93" s="29" t="s">
        <v>111</v>
      </c>
      <c r="R93" s="29">
        <v>60</v>
      </c>
      <c r="S93" s="29" t="s">
        <v>145</v>
      </c>
      <c r="T93" s="29" t="s">
        <v>112</v>
      </c>
      <c r="U93" s="29" t="s">
        <v>77</v>
      </c>
      <c r="V93" s="29" t="s">
        <v>112</v>
      </c>
      <c r="W93" s="29" t="s">
        <v>116</v>
      </c>
      <c r="X93" s="29" t="s">
        <v>113</v>
      </c>
      <c r="Y93" s="44"/>
      <c r="Z93" s="27"/>
      <c r="AA93" s="31"/>
      <c r="AB93" s="31"/>
      <c r="AC93" s="48"/>
    </row>
    <row r="94" spans="1:29" x14ac:dyDescent="0.3">
      <c r="A94" s="47">
        <v>93</v>
      </c>
      <c r="B94" s="43" t="s">
        <v>310</v>
      </c>
      <c r="C94" s="28">
        <v>43249</v>
      </c>
      <c r="D94" s="29" t="s">
        <v>105</v>
      </c>
      <c r="E94" s="29" t="s">
        <v>106</v>
      </c>
      <c r="F94" s="29">
        <v>13</v>
      </c>
      <c r="G94" s="29" t="s">
        <v>107</v>
      </c>
      <c r="H94" s="30" t="s">
        <v>158</v>
      </c>
      <c r="I94" s="29" t="s">
        <v>56</v>
      </c>
      <c r="J94" s="29" t="s">
        <v>109</v>
      </c>
      <c r="K94" s="29" t="s">
        <v>79</v>
      </c>
      <c r="L94" s="29" t="s">
        <v>9</v>
      </c>
      <c r="M94" s="29" t="s">
        <v>264</v>
      </c>
      <c r="N94" s="29">
        <v>6.25</v>
      </c>
      <c r="O94" s="29">
        <v>2</v>
      </c>
      <c r="P94" s="29" t="s">
        <v>110</v>
      </c>
      <c r="Q94" s="29" t="s">
        <v>115</v>
      </c>
      <c r="R94" s="29">
        <v>30</v>
      </c>
      <c r="S94" s="29" t="s">
        <v>176</v>
      </c>
      <c r="T94" s="29" t="s">
        <v>112</v>
      </c>
      <c r="U94" s="29" t="s">
        <v>145</v>
      </c>
      <c r="V94" s="29" t="s">
        <v>112</v>
      </c>
      <c r="W94" s="29" t="s">
        <v>113</v>
      </c>
      <c r="X94" s="29" t="s">
        <v>113</v>
      </c>
      <c r="Y94" s="44"/>
      <c r="Z94" s="27" t="s">
        <v>195</v>
      </c>
      <c r="AA94" s="31"/>
      <c r="AB94" s="31"/>
      <c r="AC94" s="48"/>
    </row>
    <row r="95" spans="1:29" x14ac:dyDescent="0.3">
      <c r="A95" s="47">
        <v>94</v>
      </c>
      <c r="B95" s="43" t="s">
        <v>306</v>
      </c>
      <c r="C95" s="28">
        <v>43249</v>
      </c>
      <c r="D95" s="29" t="s">
        <v>105</v>
      </c>
      <c r="E95" s="29" t="s">
        <v>106</v>
      </c>
      <c r="F95" s="29">
        <v>13</v>
      </c>
      <c r="G95" s="29" t="s">
        <v>107</v>
      </c>
      <c r="H95" s="30" t="s">
        <v>158</v>
      </c>
      <c r="I95" s="29" t="s">
        <v>56</v>
      </c>
      <c r="J95" s="29" t="s">
        <v>109</v>
      </c>
      <c r="K95" s="29" t="s">
        <v>9</v>
      </c>
      <c r="L95" s="29" t="s">
        <v>79</v>
      </c>
      <c r="M95" s="29" t="s">
        <v>40</v>
      </c>
      <c r="N95" s="29">
        <v>5</v>
      </c>
      <c r="O95" s="29">
        <v>3</v>
      </c>
      <c r="P95" s="29" t="s">
        <v>110</v>
      </c>
      <c r="Q95" s="29" t="s">
        <v>115</v>
      </c>
      <c r="R95" s="29">
        <v>30</v>
      </c>
      <c r="S95" s="29" t="s">
        <v>9</v>
      </c>
      <c r="T95" s="29" t="s">
        <v>112</v>
      </c>
      <c r="U95" s="29" t="s">
        <v>79</v>
      </c>
      <c r="V95" s="29" t="s">
        <v>112</v>
      </c>
      <c r="W95" s="29" t="s">
        <v>113</v>
      </c>
      <c r="X95" s="29" t="s">
        <v>110</v>
      </c>
      <c r="Y95" s="44"/>
      <c r="Z95" s="27"/>
      <c r="AA95" s="31"/>
      <c r="AB95" s="31"/>
      <c r="AC95" s="48"/>
    </row>
    <row r="96" spans="1:29" x14ac:dyDescent="0.3">
      <c r="A96" s="47">
        <v>95</v>
      </c>
      <c r="B96" s="43" t="s">
        <v>306</v>
      </c>
      <c r="C96" s="28">
        <v>43249</v>
      </c>
      <c r="D96" s="29" t="s">
        <v>105</v>
      </c>
      <c r="E96" s="29" t="s">
        <v>106</v>
      </c>
      <c r="F96" s="29">
        <v>14</v>
      </c>
      <c r="G96" s="29" t="s">
        <v>107</v>
      </c>
      <c r="H96" s="30" t="s">
        <v>158</v>
      </c>
      <c r="I96" s="29" t="s">
        <v>56</v>
      </c>
      <c r="J96" s="29" t="s">
        <v>109</v>
      </c>
      <c r="K96" s="29" t="s">
        <v>79</v>
      </c>
      <c r="L96" s="29" t="s">
        <v>9</v>
      </c>
      <c r="M96" s="29" t="s">
        <v>264</v>
      </c>
      <c r="N96" s="29">
        <v>30</v>
      </c>
      <c r="O96" s="29">
        <v>26</v>
      </c>
      <c r="P96" s="29" t="s">
        <v>110</v>
      </c>
      <c r="Q96" s="29" t="s">
        <v>111</v>
      </c>
      <c r="R96" s="29">
        <v>45</v>
      </c>
      <c r="S96" s="29" t="s">
        <v>77</v>
      </c>
      <c r="T96" s="29" t="s">
        <v>112</v>
      </c>
      <c r="U96" s="29" t="s">
        <v>140</v>
      </c>
      <c r="V96" s="29" t="s">
        <v>112</v>
      </c>
      <c r="W96" s="29" t="s">
        <v>113</v>
      </c>
      <c r="X96" s="29" t="s">
        <v>113</v>
      </c>
      <c r="Y96" s="44"/>
      <c r="Z96" s="27"/>
      <c r="AA96" s="31"/>
      <c r="AB96" s="31"/>
      <c r="AC96" s="48"/>
    </row>
    <row r="97" spans="1:29" x14ac:dyDescent="0.3">
      <c r="A97" s="47">
        <v>96</v>
      </c>
      <c r="B97" s="43" t="s">
        <v>308</v>
      </c>
      <c r="C97" s="28">
        <v>43249</v>
      </c>
      <c r="D97" s="29" t="s">
        <v>105</v>
      </c>
      <c r="E97" s="29" t="s">
        <v>106</v>
      </c>
      <c r="F97" s="29">
        <v>15</v>
      </c>
      <c r="G97" s="29" t="s">
        <v>107</v>
      </c>
      <c r="H97" s="30" t="s">
        <v>158</v>
      </c>
      <c r="I97" s="29" t="s">
        <v>56</v>
      </c>
      <c r="J97" s="29" t="s">
        <v>109</v>
      </c>
      <c r="K97" s="29" t="s">
        <v>9</v>
      </c>
      <c r="L97" s="29" t="s">
        <v>79</v>
      </c>
      <c r="M97" s="29" t="s">
        <v>40</v>
      </c>
      <c r="N97" s="29">
        <v>12</v>
      </c>
      <c r="O97" s="29">
        <v>7</v>
      </c>
      <c r="P97" s="29" t="s">
        <v>110</v>
      </c>
      <c r="Q97" s="29" t="s">
        <v>111</v>
      </c>
      <c r="R97" s="29">
        <v>30</v>
      </c>
      <c r="S97" s="29" t="s">
        <v>149</v>
      </c>
      <c r="T97" s="29" t="s">
        <v>112</v>
      </c>
      <c r="U97" s="29" t="s">
        <v>77</v>
      </c>
      <c r="V97" s="29" t="s">
        <v>112</v>
      </c>
      <c r="W97" s="29" t="s">
        <v>113</v>
      </c>
      <c r="X97" s="29" t="s">
        <v>113</v>
      </c>
      <c r="Y97" s="44"/>
      <c r="Z97" s="27"/>
      <c r="AA97" s="31"/>
      <c r="AB97" s="31"/>
      <c r="AC97" s="48"/>
    </row>
    <row r="98" spans="1:29" x14ac:dyDescent="0.3">
      <c r="A98" s="47">
        <v>97</v>
      </c>
      <c r="B98" s="43" t="s">
        <v>315</v>
      </c>
      <c r="C98" s="28">
        <v>43256</v>
      </c>
      <c r="D98" s="29" t="s">
        <v>105</v>
      </c>
      <c r="E98" s="29" t="s">
        <v>106</v>
      </c>
      <c r="F98" s="29">
        <v>13</v>
      </c>
      <c r="G98" s="29" t="s">
        <v>107</v>
      </c>
      <c r="H98" s="30" t="s">
        <v>158</v>
      </c>
      <c r="I98" s="29" t="s">
        <v>56</v>
      </c>
      <c r="J98" s="29" t="s">
        <v>109</v>
      </c>
      <c r="K98" s="29" t="s">
        <v>79</v>
      </c>
      <c r="L98" s="29" t="s">
        <v>9</v>
      </c>
      <c r="M98" s="29" t="s">
        <v>264</v>
      </c>
      <c r="N98" s="29">
        <v>1</v>
      </c>
      <c r="O98" s="29">
        <v>3</v>
      </c>
      <c r="P98" s="29" t="s">
        <v>110</v>
      </c>
      <c r="Q98" s="29" t="s">
        <v>115</v>
      </c>
      <c r="R98" s="29">
        <v>30</v>
      </c>
      <c r="S98" s="29" t="s">
        <v>77</v>
      </c>
      <c r="T98" s="29" t="s">
        <v>112</v>
      </c>
      <c r="U98" s="29" t="s">
        <v>9</v>
      </c>
      <c r="V98" s="29" t="s">
        <v>112</v>
      </c>
      <c r="W98" s="29" t="s">
        <v>113</v>
      </c>
      <c r="X98" s="29" t="s">
        <v>113</v>
      </c>
      <c r="Y98" s="44"/>
      <c r="Z98" s="27"/>
      <c r="AA98" s="31"/>
      <c r="AB98" s="31"/>
      <c r="AC98" s="48"/>
    </row>
    <row r="99" spans="1:29" x14ac:dyDescent="0.3">
      <c r="A99" s="47">
        <v>98</v>
      </c>
      <c r="B99" s="43" t="s">
        <v>315</v>
      </c>
      <c r="C99" s="28">
        <v>43256</v>
      </c>
      <c r="D99" s="29" t="s">
        <v>105</v>
      </c>
      <c r="E99" s="29" t="s">
        <v>106</v>
      </c>
      <c r="F99" s="29">
        <v>13</v>
      </c>
      <c r="G99" s="29" t="s">
        <v>107</v>
      </c>
      <c r="H99" s="30" t="s">
        <v>158</v>
      </c>
      <c r="I99" s="29" t="s">
        <v>56</v>
      </c>
      <c r="J99" s="29" t="s">
        <v>109</v>
      </c>
      <c r="K99" s="29" t="s">
        <v>9</v>
      </c>
      <c r="L99" s="29" t="s">
        <v>79</v>
      </c>
      <c r="M99" s="29" t="s">
        <v>40</v>
      </c>
      <c r="N99" s="29">
        <v>4</v>
      </c>
      <c r="O99" s="29">
        <v>2</v>
      </c>
      <c r="P99" s="29" t="s">
        <v>110</v>
      </c>
      <c r="Q99" s="29" t="s">
        <v>111</v>
      </c>
      <c r="R99" s="29">
        <v>40</v>
      </c>
      <c r="S99" s="29" t="s">
        <v>9</v>
      </c>
      <c r="T99" s="29" t="s">
        <v>112</v>
      </c>
      <c r="U99" s="29" t="s">
        <v>77</v>
      </c>
      <c r="V99" s="29" t="s">
        <v>112</v>
      </c>
      <c r="W99" s="29" t="s">
        <v>113</v>
      </c>
      <c r="X99" s="29" t="s">
        <v>116</v>
      </c>
      <c r="Y99" s="44"/>
      <c r="Z99" s="27"/>
      <c r="AA99" s="31"/>
      <c r="AB99" s="31"/>
      <c r="AC99" s="48"/>
    </row>
    <row r="100" spans="1:29" x14ac:dyDescent="0.3">
      <c r="A100" s="47">
        <v>99</v>
      </c>
      <c r="B100" s="43" t="s">
        <v>311</v>
      </c>
      <c r="C100" s="28">
        <v>43256</v>
      </c>
      <c r="D100" s="29" t="s">
        <v>105</v>
      </c>
      <c r="E100" s="29" t="s">
        <v>106</v>
      </c>
      <c r="F100" s="29">
        <v>13</v>
      </c>
      <c r="G100" s="29" t="s">
        <v>107</v>
      </c>
      <c r="H100" s="30" t="s">
        <v>158</v>
      </c>
      <c r="I100" s="29" t="s">
        <v>56</v>
      </c>
      <c r="J100" s="29" t="s">
        <v>109</v>
      </c>
      <c r="K100" s="29" t="s">
        <v>9</v>
      </c>
      <c r="L100" s="29" t="s">
        <v>79</v>
      </c>
      <c r="M100" s="29" t="s">
        <v>40</v>
      </c>
      <c r="N100" s="29">
        <v>12</v>
      </c>
      <c r="O100" s="29">
        <v>5</v>
      </c>
      <c r="P100" s="29" t="s">
        <v>110</v>
      </c>
      <c r="Q100" s="29" t="s">
        <v>111</v>
      </c>
      <c r="R100" s="29">
        <v>30</v>
      </c>
      <c r="S100" s="29" t="s">
        <v>145</v>
      </c>
      <c r="T100" s="29" t="s">
        <v>112</v>
      </c>
      <c r="U100" s="29" t="s">
        <v>151</v>
      </c>
      <c r="V100" s="29" t="s">
        <v>112</v>
      </c>
      <c r="W100" s="29" t="s">
        <v>113</v>
      </c>
      <c r="X100" s="29" t="s">
        <v>113</v>
      </c>
      <c r="Y100" s="44"/>
      <c r="Z100" s="27"/>
      <c r="AA100" s="31"/>
      <c r="AB100" s="31"/>
      <c r="AC100" s="48"/>
    </row>
    <row r="101" spans="1:29" x14ac:dyDescent="0.3">
      <c r="A101" s="47">
        <v>100</v>
      </c>
      <c r="B101" s="43" t="s">
        <v>316</v>
      </c>
      <c r="C101" s="28">
        <v>43256</v>
      </c>
      <c r="D101" s="29" t="s">
        <v>105</v>
      </c>
      <c r="E101" s="29" t="s">
        <v>106</v>
      </c>
      <c r="F101" s="29">
        <v>13</v>
      </c>
      <c r="G101" s="29" t="s">
        <v>107</v>
      </c>
      <c r="H101" s="30" t="s">
        <v>158</v>
      </c>
      <c r="I101" s="29" t="s">
        <v>56</v>
      </c>
      <c r="J101" s="29" t="s">
        <v>109</v>
      </c>
      <c r="K101" s="29" t="s">
        <v>79</v>
      </c>
      <c r="L101" s="29" t="s">
        <v>9</v>
      </c>
      <c r="M101" s="29" t="s">
        <v>264</v>
      </c>
      <c r="N101" s="29">
        <v>26</v>
      </c>
      <c r="O101" s="29">
        <v>40</v>
      </c>
      <c r="P101" s="29" t="s">
        <v>110</v>
      </c>
      <c r="Q101" s="29" t="s">
        <v>115</v>
      </c>
      <c r="R101" s="29">
        <v>40</v>
      </c>
      <c r="S101" s="29" t="s">
        <v>138</v>
      </c>
      <c r="T101" s="29" t="s">
        <v>112</v>
      </c>
      <c r="U101" s="29" t="s">
        <v>145</v>
      </c>
      <c r="V101" s="29" t="s">
        <v>112</v>
      </c>
      <c r="W101" s="29" t="s">
        <v>113</v>
      </c>
      <c r="X101" s="29" t="s">
        <v>113</v>
      </c>
      <c r="Y101" s="44"/>
      <c r="Z101" s="27"/>
      <c r="AA101" s="31"/>
      <c r="AB101" s="31"/>
      <c r="AC101" s="48"/>
    </row>
    <row r="102" spans="1:29" x14ac:dyDescent="0.3">
      <c r="A102" s="47">
        <v>101</v>
      </c>
      <c r="B102" s="43" t="s">
        <v>316</v>
      </c>
      <c r="C102" s="28">
        <v>43256</v>
      </c>
      <c r="D102" s="29" t="s">
        <v>105</v>
      </c>
      <c r="E102" s="29" t="s">
        <v>106</v>
      </c>
      <c r="F102" s="29">
        <v>13</v>
      </c>
      <c r="G102" s="29" t="s">
        <v>107</v>
      </c>
      <c r="H102" s="30" t="s">
        <v>158</v>
      </c>
      <c r="I102" s="29" t="s">
        <v>56</v>
      </c>
      <c r="J102" s="29" t="s">
        <v>109</v>
      </c>
      <c r="K102" s="29" t="s">
        <v>9</v>
      </c>
      <c r="L102" s="29" t="s">
        <v>79</v>
      </c>
      <c r="M102" s="29" t="s">
        <v>40</v>
      </c>
      <c r="N102" s="29">
        <v>4</v>
      </c>
      <c r="O102" s="29">
        <v>2</v>
      </c>
      <c r="P102" s="29" t="s">
        <v>110</v>
      </c>
      <c r="Q102" s="29" t="s">
        <v>111</v>
      </c>
      <c r="R102" s="29">
        <v>30</v>
      </c>
      <c r="S102" s="29" t="s">
        <v>9</v>
      </c>
      <c r="T102" s="29" t="s">
        <v>112</v>
      </c>
      <c r="U102" s="29" t="s">
        <v>169</v>
      </c>
      <c r="V102" s="29" t="s">
        <v>112</v>
      </c>
      <c r="W102" s="29" t="s">
        <v>113</v>
      </c>
      <c r="X102" s="29" t="s">
        <v>113</v>
      </c>
      <c r="Y102" s="44"/>
      <c r="Z102" s="27"/>
      <c r="AA102" s="31"/>
      <c r="AB102" s="31"/>
      <c r="AC102" s="48"/>
    </row>
    <row r="103" spans="1:29" x14ac:dyDescent="0.3">
      <c r="A103" s="47">
        <v>102</v>
      </c>
      <c r="B103" s="43" t="s">
        <v>317</v>
      </c>
      <c r="C103" s="28">
        <v>43487</v>
      </c>
      <c r="D103" s="29" t="s">
        <v>105</v>
      </c>
      <c r="E103" s="29" t="s">
        <v>106</v>
      </c>
      <c r="F103" s="29">
        <v>10</v>
      </c>
      <c r="G103" s="29" t="s">
        <v>107</v>
      </c>
      <c r="H103" s="30" t="s">
        <v>196</v>
      </c>
      <c r="I103" s="29" t="s">
        <v>56</v>
      </c>
      <c r="J103" s="29" t="s">
        <v>109</v>
      </c>
      <c r="K103" s="29" t="s">
        <v>9</v>
      </c>
      <c r="L103" s="29" t="s">
        <v>79</v>
      </c>
      <c r="M103" s="29" t="s">
        <v>40</v>
      </c>
      <c r="N103" s="29">
        <v>2</v>
      </c>
      <c r="O103" s="29">
        <v>0</v>
      </c>
      <c r="P103" s="29" t="s">
        <v>110</v>
      </c>
      <c r="Q103" s="29" t="s">
        <v>115</v>
      </c>
      <c r="R103" s="29">
        <v>60</v>
      </c>
      <c r="S103" s="29" t="s">
        <v>9</v>
      </c>
      <c r="T103" s="29" t="s">
        <v>112</v>
      </c>
      <c r="U103" s="29" t="s">
        <v>77</v>
      </c>
      <c r="V103" s="29" t="s">
        <v>112</v>
      </c>
      <c r="W103" s="29" t="s">
        <v>110</v>
      </c>
      <c r="X103" s="29" t="s">
        <v>110</v>
      </c>
      <c r="Y103" s="31"/>
      <c r="Z103" s="42"/>
      <c r="AA103" s="31"/>
      <c r="AB103" s="31"/>
      <c r="AC103" s="48"/>
    </row>
    <row r="104" spans="1:29" x14ac:dyDescent="0.3">
      <c r="A104" s="47">
        <v>103</v>
      </c>
      <c r="B104" s="43" t="s">
        <v>317</v>
      </c>
      <c r="C104" s="28">
        <v>43487</v>
      </c>
      <c r="D104" s="29" t="s">
        <v>105</v>
      </c>
      <c r="E104" s="29" t="s">
        <v>106</v>
      </c>
      <c r="F104" s="29">
        <v>10</v>
      </c>
      <c r="G104" s="29" t="s">
        <v>107</v>
      </c>
      <c r="H104" s="30" t="s">
        <v>196</v>
      </c>
      <c r="I104" s="29" t="s">
        <v>56</v>
      </c>
      <c r="J104" s="29" t="s">
        <v>109</v>
      </c>
      <c r="K104" s="29" t="s">
        <v>79</v>
      </c>
      <c r="L104" s="29" t="s">
        <v>9</v>
      </c>
      <c r="M104" s="29" t="s">
        <v>264</v>
      </c>
      <c r="N104" s="29">
        <v>6</v>
      </c>
      <c r="O104" s="29">
        <v>6</v>
      </c>
      <c r="P104" s="29" t="s">
        <v>110</v>
      </c>
      <c r="Q104" s="29" t="s">
        <v>111</v>
      </c>
      <c r="R104" s="29">
        <v>50</v>
      </c>
      <c r="S104" s="29" t="s">
        <v>77</v>
      </c>
      <c r="T104" s="29" t="s">
        <v>112</v>
      </c>
      <c r="U104" s="29" t="s">
        <v>9</v>
      </c>
      <c r="V104" s="29" t="s">
        <v>112</v>
      </c>
      <c r="W104" s="29" t="s">
        <v>110</v>
      </c>
      <c r="X104" s="29" t="s">
        <v>113</v>
      </c>
      <c r="Y104" s="31"/>
      <c r="Z104" s="42"/>
      <c r="AA104" s="31"/>
      <c r="AB104" s="31"/>
      <c r="AC104" s="48"/>
    </row>
    <row r="105" spans="1:29" x14ac:dyDescent="0.3">
      <c r="A105" s="47">
        <v>104</v>
      </c>
      <c r="B105" s="43" t="s">
        <v>317</v>
      </c>
      <c r="C105" s="28">
        <v>43487</v>
      </c>
      <c r="D105" s="29" t="s">
        <v>105</v>
      </c>
      <c r="E105" s="29" t="s">
        <v>106</v>
      </c>
      <c r="F105" s="29">
        <v>11</v>
      </c>
      <c r="G105" s="29" t="s">
        <v>107</v>
      </c>
      <c r="H105" s="30" t="s">
        <v>196</v>
      </c>
      <c r="I105" s="29" t="s">
        <v>56</v>
      </c>
      <c r="J105" s="29" t="s">
        <v>109</v>
      </c>
      <c r="K105" s="29" t="s">
        <v>9</v>
      </c>
      <c r="L105" s="29" t="s">
        <v>79</v>
      </c>
      <c r="M105" s="29" t="s">
        <v>40</v>
      </c>
      <c r="N105" s="29">
        <v>14</v>
      </c>
      <c r="O105" s="29">
        <v>4</v>
      </c>
      <c r="P105" s="29" t="s">
        <v>110</v>
      </c>
      <c r="Q105" s="29" t="s">
        <v>115</v>
      </c>
      <c r="R105" s="29">
        <v>40</v>
      </c>
      <c r="S105" s="29" t="s">
        <v>9</v>
      </c>
      <c r="T105" s="29" t="s">
        <v>112</v>
      </c>
      <c r="U105" s="29" t="s">
        <v>138</v>
      </c>
      <c r="V105" s="29" t="s">
        <v>112</v>
      </c>
      <c r="W105" s="29" t="s">
        <v>110</v>
      </c>
      <c r="X105" s="29" t="s">
        <v>113</v>
      </c>
      <c r="Y105" s="44"/>
      <c r="Z105" s="27"/>
      <c r="AA105" s="31"/>
      <c r="AB105" s="31"/>
      <c r="AC105" s="48"/>
    </row>
    <row r="106" spans="1:29" x14ac:dyDescent="0.3">
      <c r="A106" s="47">
        <v>105</v>
      </c>
      <c r="B106" s="43" t="s">
        <v>318</v>
      </c>
      <c r="C106" s="28">
        <v>43487</v>
      </c>
      <c r="D106" s="29" t="s">
        <v>105</v>
      </c>
      <c r="E106" s="29" t="s">
        <v>106</v>
      </c>
      <c r="F106" s="29">
        <v>10</v>
      </c>
      <c r="G106" s="29" t="s">
        <v>107</v>
      </c>
      <c r="H106" s="30" t="s">
        <v>196</v>
      </c>
      <c r="I106" s="29" t="s">
        <v>56</v>
      </c>
      <c r="J106" s="29" t="s">
        <v>109</v>
      </c>
      <c r="K106" s="29" t="s">
        <v>79</v>
      </c>
      <c r="L106" s="29" t="s">
        <v>9</v>
      </c>
      <c r="M106" s="29" t="s">
        <v>264</v>
      </c>
      <c r="N106" s="29">
        <v>5</v>
      </c>
      <c r="O106" s="29">
        <v>6</v>
      </c>
      <c r="P106" s="29" t="s">
        <v>110</v>
      </c>
      <c r="Q106" s="29" t="s">
        <v>115</v>
      </c>
      <c r="R106" s="29">
        <v>60</v>
      </c>
      <c r="S106" s="29" t="s">
        <v>77</v>
      </c>
      <c r="T106" s="29" t="s">
        <v>112</v>
      </c>
      <c r="U106" s="29" t="s">
        <v>180</v>
      </c>
      <c r="V106" s="29" t="s">
        <v>112</v>
      </c>
      <c r="W106" s="29" t="s">
        <v>113</v>
      </c>
      <c r="X106" s="29" t="s">
        <v>116</v>
      </c>
      <c r="Y106" s="44"/>
      <c r="Z106" s="27"/>
      <c r="AA106" s="31"/>
      <c r="AB106" s="31"/>
      <c r="AC106" s="48"/>
    </row>
    <row r="107" spans="1:29" x14ac:dyDescent="0.3">
      <c r="A107" s="47">
        <v>106</v>
      </c>
      <c r="B107" s="43" t="s">
        <v>318</v>
      </c>
      <c r="C107" s="28">
        <v>43487</v>
      </c>
      <c r="D107" s="29" t="s">
        <v>105</v>
      </c>
      <c r="E107" s="29" t="s">
        <v>106</v>
      </c>
      <c r="F107" s="29">
        <v>11</v>
      </c>
      <c r="G107" s="29" t="s">
        <v>107</v>
      </c>
      <c r="H107" s="30" t="s">
        <v>196</v>
      </c>
      <c r="I107" s="29" t="s">
        <v>56</v>
      </c>
      <c r="J107" s="29" t="s">
        <v>109</v>
      </c>
      <c r="K107" s="29" t="s">
        <v>180</v>
      </c>
      <c r="L107" s="29" t="s">
        <v>9</v>
      </c>
      <c r="M107" s="29" t="s">
        <v>38</v>
      </c>
      <c r="N107" s="29">
        <v>13</v>
      </c>
      <c r="O107" s="29">
        <v>8</v>
      </c>
      <c r="P107" s="29" t="s">
        <v>110</v>
      </c>
      <c r="Q107" s="29" t="s">
        <v>115</v>
      </c>
      <c r="R107" s="29">
        <v>60</v>
      </c>
      <c r="S107" s="29" t="s">
        <v>79</v>
      </c>
      <c r="T107" s="29" t="s">
        <v>112</v>
      </c>
      <c r="U107" s="29" t="s">
        <v>175</v>
      </c>
      <c r="V107" s="29" t="s">
        <v>112</v>
      </c>
      <c r="W107" s="29" t="s">
        <v>110</v>
      </c>
      <c r="X107" s="29" t="s">
        <v>113</v>
      </c>
      <c r="Y107" s="44"/>
      <c r="Z107" s="27"/>
      <c r="AA107" s="31"/>
      <c r="AB107" s="31"/>
      <c r="AC107" s="48"/>
    </row>
    <row r="108" spans="1:29" x14ac:dyDescent="0.3">
      <c r="A108" s="47">
        <v>107</v>
      </c>
      <c r="B108" s="43" t="s">
        <v>318</v>
      </c>
      <c r="C108" s="28">
        <v>43487</v>
      </c>
      <c r="D108" s="29" t="s">
        <v>105</v>
      </c>
      <c r="E108" s="29" t="s">
        <v>106</v>
      </c>
      <c r="F108" s="29">
        <v>11</v>
      </c>
      <c r="G108" s="29" t="s">
        <v>107</v>
      </c>
      <c r="H108" s="30" t="s">
        <v>196</v>
      </c>
      <c r="I108" s="29" t="s">
        <v>56</v>
      </c>
      <c r="J108" s="29" t="s">
        <v>109</v>
      </c>
      <c r="K108" s="29" t="s">
        <v>9</v>
      </c>
      <c r="L108" s="29" t="s">
        <v>79</v>
      </c>
      <c r="M108" s="29" t="s">
        <v>40</v>
      </c>
      <c r="N108" s="29">
        <v>1</v>
      </c>
      <c r="O108" s="29">
        <v>1</v>
      </c>
      <c r="P108" s="29" t="s">
        <v>110</v>
      </c>
      <c r="Q108" s="29" t="s">
        <v>115</v>
      </c>
      <c r="R108" s="29">
        <v>40</v>
      </c>
      <c r="S108" s="29" t="s">
        <v>9</v>
      </c>
      <c r="T108" s="29" t="s">
        <v>112</v>
      </c>
      <c r="U108" s="29" t="s">
        <v>197</v>
      </c>
      <c r="V108" s="29" t="s">
        <v>112</v>
      </c>
      <c r="W108" s="29" t="s">
        <v>113</v>
      </c>
      <c r="X108" s="29" t="s">
        <v>113</v>
      </c>
      <c r="Y108" s="44"/>
      <c r="Z108" s="27"/>
      <c r="AA108" s="31"/>
      <c r="AB108" s="31"/>
      <c r="AC108" s="48"/>
    </row>
    <row r="109" spans="1:29" x14ac:dyDescent="0.3">
      <c r="A109" s="47">
        <v>108</v>
      </c>
      <c r="B109" s="43" t="s">
        <v>319</v>
      </c>
      <c r="C109" s="28">
        <v>43487</v>
      </c>
      <c r="D109" s="29" t="s">
        <v>105</v>
      </c>
      <c r="E109" s="29" t="s">
        <v>106</v>
      </c>
      <c r="F109" s="29">
        <v>10</v>
      </c>
      <c r="G109" s="29" t="s">
        <v>107</v>
      </c>
      <c r="H109" s="30" t="s">
        <v>196</v>
      </c>
      <c r="I109" s="29" t="s">
        <v>56</v>
      </c>
      <c r="J109" s="29" t="s">
        <v>109</v>
      </c>
      <c r="K109" s="29" t="s">
        <v>9</v>
      </c>
      <c r="L109" s="29" t="s">
        <v>79</v>
      </c>
      <c r="M109" s="29" t="s">
        <v>40</v>
      </c>
      <c r="N109" s="29">
        <v>10</v>
      </c>
      <c r="O109" s="29">
        <v>2</v>
      </c>
      <c r="P109" s="29" t="s">
        <v>110</v>
      </c>
      <c r="Q109" s="29" t="s">
        <v>115</v>
      </c>
      <c r="R109" s="29">
        <v>60</v>
      </c>
      <c r="S109" s="29" t="s">
        <v>9</v>
      </c>
      <c r="T109" s="29" t="s">
        <v>112</v>
      </c>
      <c r="U109" s="29" t="s">
        <v>77</v>
      </c>
      <c r="V109" s="29" t="s">
        <v>112</v>
      </c>
      <c r="W109" s="29" t="s">
        <v>113</v>
      </c>
      <c r="X109" s="29" t="s">
        <v>113</v>
      </c>
      <c r="Y109" s="44"/>
      <c r="Z109" s="27"/>
      <c r="AA109" s="31"/>
      <c r="AB109" s="31"/>
      <c r="AC109" s="48"/>
    </row>
    <row r="110" spans="1:29" x14ac:dyDescent="0.3">
      <c r="A110" s="47">
        <v>109</v>
      </c>
      <c r="B110" s="43" t="s">
        <v>319</v>
      </c>
      <c r="C110" s="28">
        <v>43487</v>
      </c>
      <c r="D110" s="29" t="s">
        <v>105</v>
      </c>
      <c r="E110" s="29" t="s">
        <v>106</v>
      </c>
      <c r="F110" s="29">
        <v>10</v>
      </c>
      <c r="G110" s="29" t="s">
        <v>107</v>
      </c>
      <c r="H110" s="30" t="s">
        <v>196</v>
      </c>
      <c r="I110" s="29" t="s">
        <v>56</v>
      </c>
      <c r="J110" s="29" t="s">
        <v>109</v>
      </c>
      <c r="K110" s="29" t="s">
        <v>79</v>
      </c>
      <c r="L110" s="29" t="s">
        <v>9</v>
      </c>
      <c r="M110" s="29" t="s">
        <v>264</v>
      </c>
      <c r="N110" s="29">
        <v>10</v>
      </c>
      <c r="O110" s="29">
        <v>3</v>
      </c>
      <c r="P110" s="29" t="s">
        <v>110</v>
      </c>
      <c r="Q110" s="29" t="s">
        <v>111</v>
      </c>
      <c r="R110" s="29">
        <v>40</v>
      </c>
      <c r="S110" s="29" t="s">
        <v>9</v>
      </c>
      <c r="T110" s="29" t="s">
        <v>112</v>
      </c>
      <c r="U110" s="29" t="s">
        <v>79</v>
      </c>
      <c r="V110" s="29" t="s">
        <v>112</v>
      </c>
      <c r="W110" s="29" t="s">
        <v>113</v>
      </c>
      <c r="X110" s="29" t="s">
        <v>113</v>
      </c>
      <c r="Y110" s="44"/>
      <c r="Z110" s="27"/>
      <c r="AA110" s="31"/>
      <c r="AB110" s="31"/>
      <c r="AC110" s="48"/>
    </row>
    <row r="111" spans="1:29" x14ac:dyDescent="0.3">
      <c r="A111" s="47">
        <v>110</v>
      </c>
      <c r="B111" s="43" t="s">
        <v>319</v>
      </c>
      <c r="C111" s="28">
        <v>43487</v>
      </c>
      <c r="D111" s="29" t="s">
        <v>105</v>
      </c>
      <c r="E111" s="29" t="s">
        <v>106</v>
      </c>
      <c r="F111" s="29">
        <v>11</v>
      </c>
      <c r="G111" s="29" t="s">
        <v>107</v>
      </c>
      <c r="H111" s="30" t="s">
        <v>196</v>
      </c>
      <c r="I111" s="29" t="s">
        <v>56</v>
      </c>
      <c r="J111" s="29" t="s">
        <v>109</v>
      </c>
      <c r="K111" s="29" t="s">
        <v>79</v>
      </c>
      <c r="L111" s="29" t="s">
        <v>9</v>
      </c>
      <c r="M111" s="29" t="s">
        <v>264</v>
      </c>
      <c r="N111" s="29">
        <v>2</v>
      </c>
      <c r="O111" s="29">
        <v>2</v>
      </c>
      <c r="P111" s="29" t="s">
        <v>110</v>
      </c>
      <c r="Q111" s="29" t="s">
        <v>115</v>
      </c>
      <c r="R111" s="29">
        <v>30</v>
      </c>
      <c r="S111" s="29" t="s">
        <v>77</v>
      </c>
      <c r="T111" s="29" t="s">
        <v>112</v>
      </c>
      <c r="U111" s="29" t="s">
        <v>9</v>
      </c>
      <c r="V111" s="29" t="s">
        <v>112</v>
      </c>
      <c r="W111" s="29" t="s">
        <v>113</v>
      </c>
      <c r="X111" s="29" t="s">
        <v>113</v>
      </c>
      <c r="Y111" s="44"/>
      <c r="Z111" s="27"/>
      <c r="AA111" s="31"/>
      <c r="AB111" s="31"/>
      <c r="AC111" s="48"/>
    </row>
    <row r="112" spans="1:29" x14ac:dyDescent="0.3">
      <c r="A112" s="47">
        <v>111</v>
      </c>
      <c r="B112" s="27" t="s">
        <v>320</v>
      </c>
      <c r="C112" s="28">
        <v>43273</v>
      </c>
      <c r="D112" s="29" t="s">
        <v>105</v>
      </c>
      <c r="E112" s="29" t="s">
        <v>106</v>
      </c>
      <c r="F112" s="29">
        <v>10</v>
      </c>
      <c r="G112" s="29" t="s">
        <v>107</v>
      </c>
      <c r="H112" s="30" t="s">
        <v>108</v>
      </c>
      <c r="I112" s="29" t="s">
        <v>46</v>
      </c>
      <c r="J112" s="29" t="s">
        <v>109</v>
      </c>
      <c r="K112" s="29" t="s">
        <v>77</v>
      </c>
      <c r="L112" s="29" t="s">
        <v>12</v>
      </c>
      <c r="M112" s="29" t="s">
        <v>45</v>
      </c>
      <c r="N112" s="29">
        <v>4.5</v>
      </c>
      <c r="O112" s="29">
        <v>6</v>
      </c>
      <c r="P112" s="29" t="s">
        <v>110</v>
      </c>
      <c r="Q112" s="29" t="s">
        <v>115</v>
      </c>
      <c r="R112" s="29">
        <v>50</v>
      </c>
      <c r="S112" s="29" t="s">
        <v>77</v>
      </c>
      <c r="T112" s="29" t="s">
        <v>112</v>
      </c>
      <c r="U112" s="29" t="s">
        <v>231</v>
      </c>
      <c r="V112" s="29" t="s">
        <v>225</v>
      </c>
      <c r="W112" s="29" t="s">
        <v>46</v>
      </c>
      <c r="X112" s="29" t="s">
        <v>112</v>
      </c>
      <c r="Y112" s="29" t="s">
        <v>225</v>
      </c>
      <c r="Z112" s="29" t="s">
        <v>116</v>
      </c>
      <c r="AA112" s="29" t="s">
        <v>113</v>
      </c>
      <c r="AB112" s="44"/>
      <c r="AC112" s="49" t="s">
        <v>232</v>
      </c>
    </row>
    <row r="113" spans="1:29" x14ac:dyDescent="0.3">
      <c r="A113" s="47">
        <v>112</v>
      </c>
      <c r="B113" s="27" t="s">
        <v>320</v>
      </c>
      <c r="C113" s="28">
        <v>43273</v>
      </c>
      <c r="D113" s="29" t="s">
        <v>105</v>
      </c>
      <c r="E113" s="29" t="s">
        <v>106</v>
      </c>
      <c r="F113" s="29">
        <v>10</v>
      </c>
      <c r="G113" s="29" t="s">
        <v>107</v>
      </c>
      <c r="H113" s="30" t="s">
        <v>108</v>
      </c>
      <c r="I113" s="29" t="s">
        <v>46</v>
      </c>
      <c r="J113" s="29" t="s">
        <v>109</v>
      </c>
      <c r="K113" s="29" t="s">
        <v>12</v>
      </c>
      <c r="L113" s="29" t="s">
        <v>77</v>
      </c>
      <c r="M113" s="29" t="s">
        <v>52</v>
      </c>
      <c r="N113" s="29">
        <v>1.5</v>
      </c>
      <c r="O113" s="29">
        <v>3</v>
      </c>
      <c r="P113" s="29" t="s">
        <v>110</v>
      </c>
      <c r="Q113" s="29" t="s">
        <v>111</v>
      </c>
      <c r="R113" s="29">
        <v>30</v>
      </c>
      <c r="S113" s="29" t="s">
        <v>217</v>
      </c>
      <c r="T113" s="29" t="s">
        <v>112</v>
      </c>
      <c r="U113" s="29" t="s">
        <v>77</v>
      </c>
      <c r="V113" s="29" t="s">
        <v>77</v>
      </c>
      <c r="W113" s="29"/>
      <c r="X113" s="29" t="s">
        <v>112</v>
      </c>
      <c r="Y113" s="29" t="s">
        <v>77</v>
      </c>
      <c r="Z113" s="29" t="s">
        <v>110</v>
      </c>
      <c r="AA113" s="29" t="s">
        <v>113</v>
      </c>
      <c r="AB113" s="44"/>
      <c r="AC113" s="49" t="s">
        <v>233</v>
      </c>
    </row>
    <row r="114" spans="1:29" x14ac:dyDescent="0.3">
      <c r="A114" s="47">
        <v>113</v>
      </c>
      <c r="B114" s="27" t="s">
        <v>320</v>
      </c>
      <c r="C114" s="28">
        <v>43273</v>
      </c>
      <c r="D114" s="29" t="s">
        <v>105</v>
      </c>
      <c r="E114" s="29" t="s">
        <v>106</v>
      </c>
      <c r="F114" s="29">
        <v>11</v>
      </c>
      <c r="G114" s="29" t="s">
        <v>107</v>
      </c>
      <c r="H114" s="30" t="s">
        <v>108</v>
      </c>
      <c r="I114" s="29" t="s">
        <v>46</v>
      </c>
      <c r="J114" s="29" t="s">
        <v>109</v>
      </c>
      <c r="K114" s="29" t="s">
        <v>77</v>
      </c>
      <c r="L114" s="29" t="s">
        <v>12</v>
      </c>
      <c r="M114" s="29" t="s">
        <v>45</v>
      </c>
      <c r="N114" s="29">
        <v>2.5</v>
      </c>
      <c r="O114" s="29">
        <v>5</v>
      </c>
      <c r="P114" s="29" t="s">
        <v>110</v>
      </c>
      <c r="Q114" s="29" t="s">
        <v>115</v>
      </c>
      <c r="R114" s="29">
        <v>60</v>
      </c>
      <c r="S114" s="29" t="s">
        <v>77</v>
      </c>
      <c r="T114" s="29" t="s">
        <v>112</v>
      </c>
      <c r="U114" s="29" t="s">
        <v>234</v>
      </c>
      <c r="V114" s="29" t="s">
        <v>224</v>
      </c>
      <c r="W114" s="29" t="s">
        <v>46</v>
      </c>
      <c r="X114" s="29" t="s">
        <v>112</v>
      </c>
      <c r="Y114" s="29" t="s">
        <v>224</v>
      </c>
      <c r="Z114" s="29" t="s">
        <v>110</v>
      </c>
      <c r="AA114" s="29" t="s">
        <v>116</v>
      </c>
      <c r="AB114" s="44"/>
      <c r="AC114" s="49" t="s">
        <v>235</v>
      </c>
    </row>
    <row r="115" spans="1:29" x14ac:dyDescent="0.3">
      <c r="A115" s="47">
        <v>114</v>
      </c>
      <c r="B115" s="27" t="s">
        <v>320</v>
      </c>
      <c r="C115" s="28">
        <v>43273</v>
      </c>
      <c r="D115" s="29" t="s">
        <v>105</v>
      </c>
      <c r="E115" s="29" t="s">
        <v>106</v>
      </c>
      <c r="F115" s="29">
        <v>11</v>
      </c>
      <c r="G115" s="29" t="s">
        <v>107</v>
      </c>
      <c r="H115" s="30" t="s">
        <v>108</v>
      </c>
      <c r="I115" s="29" t="s">
        <v>46</v>
      </c>
      <c r="J115" s="29" t="s">
        <v>109</v>
      </c>
      <c r="K115" s="29" t="s">
        <v>236</v>
      </c>
      <c r="L115" s="29" t="s">
        <v>12</v>
      </c>
      <c r="M115" s="29" t="s">
        <v>48</v>
      </c>
      <c r="N115" s="29">
        <v>10</v>
      </c>
      <c r="O115" s="29">
        <v>12</v>
      </c>
      <c r="P115" s="29" t="s">
        <v>110</v>
      </c>
      <c r="Q115" s="29" t="s">
        <v>115</v>
      </c>
      <c r="R115" s="29">
        <v>40</v>
      </c>
      <c r="S115" s="29" t="s">
        <v>77</v>
      </c>
      <c r="T115" s="29" t="s">
        <v>112</v>
      </c>
      <c r="U115" s="29" t="s">
        <v>12</v>
      </c>
      <c r="V115" s="29" t="s">
        <v>12</v>
      </c>
      <c r="W115" s="29"/>
      <c r="X115" s="29" t="s">
        <v>112</v>
      </c>
      <c r="Y115" s="29" t="s">
        <v>12</v>
      </c>
      <c r="Z115" s="29" t="s">
        <v>116</v>
      </c>
      <c r="AA115" s="29" t="s">
        <v>116</v>
      </c>
      <c r="AB115" s="44"/>
      <c r="AC115" s="49" t="s">
        <v>237</v>
      </c>
    </row>
    <row r="116" spans="1:29" x14ac:dyDescent="0.3">
      <c r="A116" s="47">
        <v>115</v>
      </c>
      <c r="B116" s="27" t="s">
        <v>321</v>
      </c>
      <c r="C116" s="28">
        <v>43273</v>
      </c>
      <c r="D116" s="29" t="s">
        <v>105</v>
      </c>
      <c r="E116" s="29" t="s">
        <v>106</v>
      </c>
      <c r="F116" s="29">
        <v>10</v>
      </c>
      <c r="G116" s="29" t="s">
        <v>107</v>
      </c>
      <c r="H116" s="30" t="s">
        <v>108</v>
      </c>
      <c r="I116" s="29" t="s">
        <v>46</v>
      </c>
      <c r="J116" s="29" t="s">
        <v>109</v>
      </c>
      <c r="K116" s="29" t="s">
        <v>12</v>
      </c>
      <c r="L116" s="29" t="s">
        <v>77</v>
      </c>
      <c r="M116" s="29" t="s">
        <v>50</v>
      </c>
      <c r="N116" s="29">
        <v>5</v>
      </c>
      <c r="O116" s="29">
        <v>4</v>
      </c>
      <c r="P116" s="29" t="s">
        <v>110</v>
      </c>
      <c r="Q116" s="29" t="s">
        <v>115</v>
      </c>
      <c r="R116" s="29">
        <v>40</v>
      </c>
      <c r="S116" s="29" t="s">
        <v>221</v>
      </c>
      <c r="T116" s="29" t="s">
        <v>112</v>
      </c>
      <c r="U116" s="29" t="s">
        <v>238</v>
      </c>
      <c r="V116" s="29" t="s">
        <v>80</v>
      </c>
      <c r="W116" s="29"/>
      <c r="X116" s="29" t="s">
        <v>161</v>
      </c>
      <c r="Y116" s="29" t="s">
        <v>80</v>
      </c>
      <c r="Z116" s="29" t="s">
        <v>110</v>
      </c>
      <c r="AA116" s="29" t="s">
        <v>116</v>
      </c>
      <c r="AB116" s="44"/>
      <c r="AC116" s="49"/>
    </row>
    <row r="117" spans="1:29" x14ac:dyDescent="0.3">
      <c r="A117" s="47">
        <v>116</v>
      </c>
      <c r="B117" s="27" t="s">
        <v>321</v>
      </c>
      <c r="C117" s="28">
        <v>43273</v>
      </c>
      <c r="D117" s="29" t="s">
        <v>105</v>
      </c>
      <c r="E117" s="29" t="s">
        <v>106</v>
      </c>
      <c r="F117" s="29">
        <v>11</v>
      </c>
      <c r="G117" s="29" t="s">
        <v>107</v>
      </c>
      <c r="H117" s="30" t="s">
        <v>108</v>
      </c>
      <c r="I117" s="29" t="s">
        <v>46</v>
      </c>
      <c r="J117" s="29" t="s">
        <v>109</v>
      </c>
      <c r="K117" s="29" t="s">
        <v>77</v>
      </c>
      <c r="L117" s="29" t="s">
        <v>12</v>
      </c>
      <c r="M117" s="29" t="s">
        <v>45</v>
      </c>
      <c r="N117" s="29">
        <v>5</v>
      </c>
      <c r="O117" s="29">
        <v>5</v>
      </c>
      <c r="P117" s="29" t="s">
        <v>110</v>
      </c>
      <c r="Q117" s="29" t="s">
        <v>111</v>
      </c>
      <c r="R117" s="29">
        <v>30</v>
      </c>
      <c r="S117" s="29" t="s">
        <v>77</v>
      </c>
      <c r="T117" s="29" t="s">
        <v>112</v>
      </c>
      <c r="U117" s="29" t="s">
        <v>238</v>
      </c>
      <c r="V117" s="29" t="s">
        <v>226</v>
      </c>
      <c r="W117" s="29" t="s">
        <v>239</v>
      </c>
      <c r="X117" s="29" t="s">
        <v>112</v>
      </c>
      <c r="Y117" s="29" t="s">
        <v>77</v>
      </c>
      <c r="Z117" s="29" t="s">
        <v>110</v>
      </c>
      <c r="AA117" s="29" t="s">
        <v>116</v>
      </c>
      <c r="AB117" s="44"/>
      <c r="AC117" s="49"/>
    </row>
    <row r="118" spans="1:29" x14ac:dyDescent="0.3">
      <c r="A118" s="47">
        <v>117</v>
      </c>
      <c r="B118" s="27" t="s">
        <v>321</v>
      </c>
      <c r="C118" s="28">
        <v>43273</v>
      </c>
      <c r="D118" s="29" t="s">
        <v>105</v>
      </c>
      <c r="E118" s="29" t="s">
        <v>106</v>
      </c>
      <c r="F118" s="29">
        <v>11</v>
      </c>
      <c r="G118" s="29" t="s">
        <v>107</v>
      </c>
      <c r="H118" s="30" t="s">
        <v>108</v>
      </c>
      <c r="I118" s="29" t="s">
        <v>46</v>
      </c>
      <c r="J118" s="29" t="s">
        <v>109</v>
      </c>
      <c r="K118" s="29" t="s">
        <v>236</v>
      </c>
      <c r="L118" s="29" t="s">
        <v>12</v>
      </c>
      <c r="M118" s="29" t="s">
        <v>48</v>
      </c>
      <c r="N118" s="29">
        <v>7</v>
      </c>
      <c r="O118" s="29">
        <v>4</v>
      </c>
      <c r="P118" s="29" t="s">
        <v>110</v>
      </c>
      <c r="Q118" s="29" t="s">
        <v>111</v>
      </c>
      <c r="R118" s="29">
        <v>20</v>
      </c>
      <c r="S118" s="29" t="s">
        <v>79</v>
      </c>
      <c r="T118" s="29" t="s">
        <v>112</v>
      </c>
      <c r="U118" s="29" t="s">
        <v>238</v>
      </c>
      <c r="V118" s="29" t="s">
        <v>12</v>
      </c>
      <c r="W118" s="29"/>
      <c r="X118" s="29" t="s">
        <v>112</v>
      </c>
      <c r="Y118" s="29" t="s">
        <v>12</v>
      </c>
      <c r="Z118" s="29" t="s">
        <v>110</v>
      </c>
      <c r="AA118" s="29" t="s">
        <v>113</v>
      </c>
      <c r="AB118" s="31"/>
      <c r="AC118" s="50"/>
    </row>
    <row r="119" spans="1:29" x14ac:dyDescent="0.3">
      <c r="A119" s="47">
        <v>118</v>
      </c>
      <c r="B119" s="27" t="s">
        <v>322</v>
      </c>
      <c r="C119" s="28">
        <v>43273</v>
      </c>
      <c r="D119" s="29" t="s">
        <v>105</v>
      </c>
      <c r="E119" s="29" t="s">
        <v>106</v>
      </c>
      <c r="F119" s="29">
        <v>10</v>
      </c>
      <c r="G119" s="29" t="s">
        <v>107</v>
      </c>
      <c r="H119" s="30" t="s">
        <v>108</v>
      </c>
      <c r="I119" s="29" t="s">
        <v>46</v>
      </c>
      <c r="J119" s="29" t="s">
        <v>109</v>
      </c>
      <c r="K119" s="29" t="s">
        <v>77</v>
      </c>
      <c r="L119" s="29" t="s">
        <v>12</v>
      </c>
      <c r="M119" s="29" t="s">
        <v>45</v>
      </c>
      <c r="N119" s="29">
        <v>10</v>
      </c>
      <c r="O119" s="29">
        <v>7</v>
      </c>
      <c r="P119" s="29" t="s">
        <v>110</v>
      </c>
      <c r="Q119" s="29" t="s">
        <v>115</v>
      </c>
      <c r="R119" s="29">
        <v>30</v>
      </c>
      <c r="S119" s="29" t="s">
        <v>77</v>
      </c>
      <c r="T119" s="29" t="s">
        <v>112</v>
      </c>
      <c r="U119" s="29" t="s">
        <v>238</v>
      </c>
      <c r="V119" s="29" t="s">
        <v>146</v>
      </c>
      <c r="W119" s="29" t="s">
        <v>239</v>
      </c>
      <c r="X119" s="29" t="s">
        <v>161</v>
      </c>
      <c r="Y119" s="29" t="s">
        <v>146</v>
      </c>
      <c r="Z119" s="29" t="s">
        <v>110</v>
      </c>
      <c r="AA119" s="29" t="s">
        <v>113</v>
      </c>
      <c r="AB119" s="31"/>
      <c r="AC119" s="50"/>
    </row>
    <row r="120" spans="1:29" x14ac:dyDescent="0.3">
      <c r="A120" s="47">
        <v>119</v>
      </c>
      <c r="B120" s="27" t="s">
        <v>322</v>
      </c>
      <c r="C120" s="28">
        <v>43273</v>
      </c>
      <c r="D120" s="29" t="s">
        <v>105</v>
      </c>
      <c r="E120" s="29" t="s">
        <v>106</v>
      </c>
      <c r="F120" s="29">
        <v>10</v>
      </c>
      <c r="G120" s="29" t="s">
        <v>107</v>
      </c>
      <c r="H120" s="30" t="s">
        <v>108</v>
      </c>
      <c r="I120" s="29" t="s">
        <v>46</v>
      </c>
      <c r="J120" s="29" t="s">
        <v>109</v>
      </c>
      <c r="K120" s="29" t="s">
        <v>12</v>
      </c>
      <c r="L120" s="29" t="s">
        <v>77</v>
      </c>
      <c r="M120" s="29" t="s">
        <v>50</v>
      </c>
      <c r="N120" s="29">
        <v>0.1</v>
      </c>
      <c r="O120" s="29">
        <v>1</v>
      </c>
      <c r="P120" s="29" t="s">
        <v>110</v>
      </c>
      <c r="Q120" s="29" t="s">
        <v>111</v>
      </c>
      <c r="R120" s="29">
        <v>40</v>
      </c>
      <c r="S120" s="29" t="s">
        <v>228</v>
      </c>
      <c r="T120" s="29" t="s">
        <v>112</v>
      </c>
      <c r="U120" s="29" t="s">
        <v>228</v>
      </c>
      <c r="V120" s="29" t="s">
        <v>10</v>
      </c>
      <c r="W120" s="29"/>
      <c r="X120" s="29" t="s">
        <v>112</v>
      </c>
      <c r="Y120" s="29" t="s">
        <v>10</v>
      </c>
      <c r="Z120" s="29" t="s">
        <v>113</v>
      </c>
      <c r="AA120" s="29" t="s">
        <v>113</v>
      </c>
      <c r="AB120" s="31"/>
      <c r="AC120" s="50" t="s">
        <v>240</v>
      </c>
    </row>
    <row r="121" spans="1:29" x14ac:dyDescent="0.3">
      <c r="A121" s="47">
        <v>120</v>
      </c>
      <c r="B121" s="27" t="s">
        <v>323</v>
      </c>
      <c r="C121" s="28">
        <v>43277</v>
      </c>
      <c r="D121" s="29" t="s">
        <v>105</v>
      </c>
      <c r="E121" s="29" t="s">
        <v>106</v>
      </c>
      <c r="F121" s="29">
        <v>15</v>
      </c>
      <c r="G121" s="29" t="s">
        <v>107</v>
      </c>
      <c r="H121" s="30" t="s">
        <v>158</v>
      </c>
      <c r="I121" s="29" t="s">
        <v>46</v>
      </c>
      <c r="J121" s="29" t="s">
        <v>109</v>
      </c>
      <c r="K121" s="29" t="s">
        <v>12</v>
      </c>
      <c r="L121" s="29" t="s">
        <v>77</v>
      </c>
      <c r="M121" s="29" t="s">
        <v>50</v>
      </c>
      <c r="N121" s="29">
        <v>6</v>
      </c>
      <c r="O121" s="29">
        <v>7</v>
      </c>
      <c r="P121" s="29" t="s">
        <v>110</v>
      </c>
      <c r="Q121" s="29" t="s">
        <v>111</v>
      </c>
      <c r="R121" s="29">
        <v>70</v>
      </c>
      <c r="S121" s="29" t="s">
        <v>12</v>
      </c>
      <c r="T121" s="29" t="s">
        <v>112</v>
      </c>
      <c r="U121" s="29" t="s">
        <v>238</v>
      </c>
      <c r="V121" s="29" t="s">
        <v>77</v>
      </c>
      <c r="W121" s="29"/>
      <c r="X121" s="29" t="s">
        <v>112</v>
      </c>
      <c r="Y121" s="29" t="s">
        <v>77</v>
      </c>
      <c r="Z121" s="29" t="s">
        <v>113</v>
      </c>
      <c r="AA121" s="29" t="s">
        <v>113</v>
      </c>
      <c r="AB121" s="31"/>
      <c r="AC121" s="50"/>
    </row>
    <row r="122" spans="1:29" x14ac:dyDescent="0.3">
      <c r="A122" s="47">
        <v>121</v>
      </c>
      <c r="B122" s="27" t="s">
        <v>323</v>
      </c>
      <c r="C122" s="28">
        <v>43277</v>
      </c>
      <c r="D122" s="29" t="s">
        <v>105</v>
      </c>
      <c r="E122" s="29" t="s">
        <v>106</v>
      </c>
      <c r="F122" s="29">
        <v>15</v>
      </c>
      <c r="G122" s="29" t="s">
        <v>107</v>
      </c>
      <c r="H122" s="30" t="s">
        <v>158</v>
      </c>
      <c r="I122" s="29" t="s">
        <v>46</v>
      </c>
      <c r="J122" s="29" t="s">
        <v>109</v>
      </c>
      <c r="K122" s="29" t="s">
        <v>77</v>
      </c>
      <c r="L122" s="29" t="s">
        <v>12</v>
      </c>
      <c r="M122" s="29" t="s">
        <v>45</v>
      </c>
      <c r="N122" s="29">
        <v>3</v>
      </c>
      <c r="O122" s="29">
        <v>10</v>
      </c>
      <c r="P122" s="29" t="s">
        <v>110</v>
      </c>
      <c r="Q122" s="29" t="s">
        <v>111</v>
      </c>
      <c r="R122" s="29">
        <v>60</v>
      </c>
      <c r="S122" s="29" t="s">
        <v>77</v>
      </c>
      <c r="T122" s="29" t="s">
        <v>112</v>
      </c>
      <c r="U122" s="29" t="s">
        <v>238</v>
      </c>
      <c r="V122" s="29" t="s">
        <v>217</v>
      </c>
      <c r="W122" s="29" t="s">
        <v>46</v>
      </c>
      <c r="X122" s="29" t="s">
        <v>112</v>
      </c>
      <c r="Y122" s="29" t="s">
        <v>217</v>
      </c>
      <c r="Z122" s="29" t="s">
        <v>110</v>
      </c>
      <c r="AA122" s="29" t="s">
        <v>113</v>
      </c>
      <c r="AB122" s="31"/>
      <c r="AC122" s="50"/>
    </row>
    <row r="123" spans="1:29" x14ac:dyDescent="0.3">
      <c r="A123" s="47">
        <v>122</v>
      </c>
      <c r="B123" s="27" t="s">
        <v>323</v>
      </c>
      <c r="C123" s="28">
        <v>43277</v>
      </c>
      <c r="D123" s="29" t="s">
        <v>105</v>
      </c>
      <c r="E123" s="29" t="s">
        <v>106</v>
      </c>
      <c r="F123" s="29">
        <v>15</v>
      </c>
      <c r="G123" s="29" t="s">
        <v>107</v>
      </c>
      <c r="H123" s="30" t="s">
        <v>158</v>
      </c>
      <c r="I123" s="29" t="s">
        <v>46</v>
      </c>
      <c r="J123" s="29" t="s">
        <v>109</v>
      </c>
      <c r="K123" s="29" t="s">
        <v>12</v>
      </c>
      <c r="L123" s="29" t="s">
        <v>77</v>
      </c>
      <c r="M123" s="29" t="s">
        <v>50</v>
      </c>
      <c r="N123" s="29">
        <v>3</v>
      </c>
      <c r="O123" s="29">
        <v>6</v>
      </c>
      <c r="P123" s="29" t="s">
        <v>110</v>
      </c>
      <c r="Q123" s="29" t="s">
        <v>111</v>
      </c>
      <c r="R123" s="29">
        <v>70</v>
      </c>
      <c r="S123" s="29" t="s">
        <v>221</v>
      </c>
      <c r="T123" s="29" t="s">
        <v>112</v>
      </c>
      <c r="U123" s="29" t="s">
        <v>238</v>
      </c>
      <c r="V123" s="29" t="s">
        <v>222</v>
      </c>
      <c r="W123" s="29"/>
      <c r="X123" s="29" t="s">
        <v>161</v>
      </c>
      <c r="Y123" s="29" t="s">
        <v>222</v>
      </c>
      <c r="Z123" s="29" t="s">
        <v>110</v>
      </c>
      <c r="AA123" s="29" t="s">
        <v>113</v>
      </c>
      <c r="AB123" s="31"/>
      <c r="AC123" s="50"/>
    </row>
    <row r="124" spans="1:29" x14ac:dyDescent="0.3">
      <c r="A124" s="47">
        <v>123</v>
      </c>
      <c r="B124" s="27" t="s">
        <v>324</v>
      </c>
      <c r="C124" s="28">
        <v>43277</v>
      </c>
      <c r="D124" s="29" t="s">
        <v>105</v>
      </c>
      <c r="E124" s="29" t="s">
        <v>106</v>
      </c>
      <c r="F124" s="29">
        <v>14</v>
      </c>
      <c r="G124" s="29" t="s">
        <v>107</v>
      </c>
      <c r="H124" s="30" t="s">
        <v>158</v>
      </c>
      <c r="I124" s="29" t="s">
        <v>46</v>
      </c>
      <c r="J124" s="29" t="s">
        <v>109</v>
      </c>
      <c r="K124" s="29" t="s">
        <v>77</v>
      </c>
      <c r="L124" s="29" t="s">
        <v>12</v>
      </c>
      <c r="M124" s="29" t="s">
        <v>45</v>
      </c>
      <c r="N124" s="29">
        <v>0.1</v>
      </c>
      <c r="O124" s="29">
        <v>1</v>
      </c>
      <c r="P124" s="29" t="s">
        <v>110</v>
      </c>
      <c r="Q124" s="29" t="s">
        <v>115</v>
      </c>
      <c r="R124" s="29">
        <v>40</v>
      </c>
      <c r="S124" s="29" t="s">
        <v>77</v>
      </c>
      <c r="T124" s="29" t="s">
        <v>112</v>
      </c>
      <c r="U124" s="29" t="s">
        <v>238</v>
      </c>
      <c r="V124" s="29" t="s">
        <v>12</v>
      </c>
      <c r="W124" s="29" t="s">
        <v>46</v>
      </c>
      <c r="X124" s="29" t="s">
        <v>112</v>
      </c>
      <c r="Y124" s="29" t="s">
        <v>12</v>
      </c>
      <c r="Z124" s="29" t="s">
        <v>110</v>
      </c>
      <c r="AA124" s="29" t="s">
        <v>113</v>
      </c>
      <c r="AB124" s="31"/>
      <c r="AC124" s="50"/>
    </row>
    <row r="125" spans="1:29" x14ac:dyDescent="0.3">
      <c r="A125" s="47">
        <v>124</v>
      </c>
      <c r="B125" s="27" t="s">
        <v>324</v>
      </c>
      <c r="C125" s="28">
        <v>43277</v>
      </c>
      <c r="D125" s="29" t="s">
        <v>105</v>
      </c>
      <c r="E125" s="29" t="s">
        <v>106</v>
      </c>
      <c r="F125" s="29">
        <v>15</v>
      </c>
      <c r="G125" s="29" t="s">
        <v>107</v>
      </c>
      <c r="H125" s="30" t="s">
        <v>158</v>
      </c>
      <c r="I125" s="29" t="s">
        <v>46</v>
      </c>
      <c r="J125" s="29" t="s">
        <v>109</v>
      </c>
      <c r="K125" s="29" t="s">
        <v>12</v>
      </c>
      <c r="L125" s="29" t="s">
        <v>77</v>
      </c>
      <c r="M125" s="29" t="s">
        <v>50</v>
      </c>
      <c r="N125" s="29">
        <v>15</v>
      </c>
      <c r="O125" s="29">
        <v>12</v>
      </c>
      <c r="P125" s="29" t="s">
        <v>113</v>
      </c>
      <c r="Q125" s="29" t="s">
        <v>111</v>
      </c>
      <c r="R125" s="29">
        <v>20</v>
      </c>
      <c r="S125" s="29" t="s">
        <v>12</v>
      </c>
      <c r="T125" s="29" t="s">
        <v>112</v>
      </c>
      <c r="U125" s="29" t="s">
        <v>241</v>
      </c>
      <c r="V125" s="29" t="s">
        <v>79</v>
      </c>
      <c r="W125" s="29"/>
      <c r="X125" s="29" t="s">
        <v>112</v>
      </c>
      <c r="Y125" s="29" t="s">
        <v>79</v>
      </c>
      <c r="Z125" s="29" t="s">
        <v>113</v>
      </c>
      <c r="AA125" s="29" t="s">
        <v>113</v>
      </c>
      <c r="AB125" s="31"/>
      <c r="AC125" s="50"/>
    </row>
    <row r="126" spans="1:29" x14ac:dyDescent="0.3">
      <c r="A126" s="47">
        <v>125</v>
      </c>
      <c r="B126" s="27" t="s">
        <v>325</v>
      </c>
      <c r="C126" s="28">
        <v>43438</v>
      </c>
      <c r="D126" s="45" t="s">
        <v>105</v>
      </c>
      <c r="E126" s="45" t="s">
        <v>106</v>
      </c>
      <c r="F126" s="45">
        <v>14</v>
      </c>
      <c r="G126" s="45" t="s">
        <v>107</v>
      </c>
      <c r="H126" s="46" t="s">
        <v>108</v>
      </c>
      <c r="I126" s="45" t="s">
        <v>46</v>
      </c>
      <c r="J126" s="45" t="s">
        <v>109</v>
      </c>
      <c r="K126" s="45" t="s">
        <v>77</v>
      </c>
      <c r="L126" s="45" t="s">
        <v>12</v>
      </c>
      <c r="M126" s="29" t="s">
        <v>45</v>
      </c>
      <c r="N126" s="45">
        <v>4</v>
      </c>
      <c r="O126" s="45">
        <v>7</v>
      </c>
      <c r="P126" s="45" t="s">
        <v>110</v>
      </c>
      <c r="Q126" s="45" t="s">
        <v>111</v>
      </c>
      <c r="R126" s="45">
        <v>60</v>
      </c>
      <c r="S126" s="45" t="s">
        <v>227</v>
      </c>
      <c r="T126" s="45" t="s">
        <v>161</v>
      </c>
      <c r="U126" s="45" t="s">
        <v>238</v>
      </c>
      <c r="V126" s="45" t="s">
        <v>146</v>
      </c>
      <c r="W126" s="29" t="s">
        <v>239</v>
      </c>
      <c r="X126" s="45" t="s">
        <v>161</v>
      </c>
      <c r="Y126" s="45"/>
      <c r="Z126" s="45" t="s">
        <v>110</v>
      </c>
      <c r="AA126" s="45" t="s">
        <v>116</v>
      </c>
      <c r="AB126" s="31"/>
      <c r="AC126" s="50"/>
    </row>
    <row r="127" spans="1:29" x14ac:dyDescent="0.3">
      <c r="A127" s="47">
        <v>126</v>
      </c>
      <c r="B127" s="27" t="s">
        <v>325</v>
      </c>
      <c r="C127" s="28">
        <v>43438</v>
      </c>
      <c r="D127" s="45" t="s">
        <v>105</v>
      </c>
      <c r="E127" s="45" t="s">
        <v>106</v>
      </c>
      <c r="F127" s="45">
        <v>14</v>
      </c>
      <c r="G127" s="45" t="s">
        <v>107</v>
      </c>
      <c r="H127" s="46" t="s">
        <v>108</v>
      </c>
      <c r="I127" s="45" t="s">
        <v>46</v>
      </c>
      <c r="J127" s="45" t="s">
        <v>109</v>
      </c>
      <c r="K127" s="45" t="s">
        <v>12</v>
      </c>
      <c r="L127" s="45" t="s">
        <v>12</v>
      </c>
      <c r="M127" s="45" t="s">
        <v>50</v>
      </c>
      <c r="N127" s="45">
        <v>0</v>
      </c>
      <c r="O127" s="45">
        <v>1</v>
      </c>
      <c r="P127" s="45" t="s">
        <v>110</v>
      </c>
      <c r="Q127" s="45" t="s">
        <v>111</v>
      </c>
      <c r="R127" s="45">
        <v>40</v>
      </c>
      <c r="S127" s="45"/>
      <c r="T127" s="45"/>
      <c r="U127" s="45"/>
      <c r="V127" s="45"/>
      <c r="W127" s="45"/>
      <c r="X127" s="45"/>
      <c r="Y127" s="45"/>
      <c r="Z127" s="45"/>
      <c r="AA127" s="45" t="s">
        <v>116</v>
      </c>
      <c r="AB127" s="31"/>
      <c r="AC127" s="50"/>
    </row>
    <row r="128" spans="1:29" x14ac:dyDescent="0.3">
      <c r="A128" s="47">
        <v>127</v>
      </c>
      <c r="B128" s="27" t="s">
        <v>325</v>
      </c>
      <c r="C128" s="28">
        <v>43438</v>
      </c>
      <c r="D128" s="45" t="s">
        <v>105</v>
      </c>
      <c r="E128" s="45" t="s">
        <v>106</v>
      </c>
      <c r="F128" s="45">
        <v>15</v>
      </c>
      <c r="G128" s="45" t="s">
        <v>107</v>
      </c>
      <c r="H128" s="46" t="s">
        <v>108</v>
      </c>
      <c r="I128" s="45" t="s">
        <v>46</v>
      </c>
      <c r="J128" s="45" t="s">
        <v>109</v>
      </c>
      <c r="K128" s="45" t="s">
        <v>242</v>
      </c>
      <c r="L128" s="45" t="s">
        <v>77</v>
      </c>
      <c r="M128" s="45" t="s">
        <v>50</v>
      </c>
      <c r="N128" s="45">
        <v>1</v>
      </c>
      <c r="O128" s="45">
        <v>1</v>
      </c>
      <c r="P128" s="45" t="s">
        <v>110</v>
      </c>
      <c r="Q128" s="45"/>
      <c r="R128" s="45">
        <v>40</v>
      </c>
      <c r="S128" s="45"/>
      <c r="T128" s="45"/>
      <c r="U128" s="45"/>
      <c r="V128" s="45" t="s">
        <v>77</v>
      </c>
      <c r="W128" s="29" t="s">
        <v>46</v>
      </c>
      <c r="X128" s="45" t="s">
        <v>112</v>
      </c>
      <c r="Y128" s="45"/>
      <c r="Z128" s="45" t="s">
        <v>113</v>
      </c>
      <c r="AA128" s="45" t="s">
        <v>113</v>
      </c>
      <c r="AB128" s="31"/>
      <c r="AC128" s="50"/>
    </row>
    <row r="129" spans="1:29" x14ac:dyDescent="0.3">
      <c r="A129" s="47">
        <v>128</v>
      </c>
      <c r="B129" s="27" t="s">
        <v>325</v>
      </c>
      <c r="C129" s="28">
        <v>43438</v>
      </c>
      <c r="D129" s="45" t="s">
        <v>105</v>
      </c>
      <c r="E129" s="45" t="s">
        <v>106</v>
      </c>
      <c r="F129" s="45">
        <v>15</v>
      </c>
      <c r="G129" s="45" t="s">
        <v>107</v>
      </c>
      <c r="H129" s="46" t="s">
        <v>108</v>
      </c>
      <c r="I129" s="45" t="s">
        <v>46</v>
      </c>
      <c r="J129" s="45" t="s">
        <v>109</v>
      </c>
      <c r="K129" s="45" t="s">
        <v>77</v>
      </c>
      <c r="L129" s="45" t="s">
        <v>236</v>
      </c>
      <c r="M129" s="45" t="s">
        <v>45</v>
      </c>
      <c r="N129" s="45">
        <v>10</v>
      </c>
      <c r="O129" s="45">
        <v>9</v>
      </c>
      <c r="P129" s="45" t="s">
        <v>110</v>
      </c>
      <c r="Q129" s="45" t="s">
        <v>115</v>
      </c>
      <c r="R129" s="45">
        <v>70</v>
      </c>
      <c r="S129" s="45" t="s">
        <v>77</v>
      </c>
      <c r="T129" s="45" t="s">
        <v>112</v>
      </c>
      <c r="U129" s="45"/>
      <c r="V129" s="45"/>
      <c r="W129" s="45"/>
      <c r="X129" s="45"/>
      <c r="Y129" s="45"/>
      <c r="Z129" s="45" t="s">
        <v>113</v>
      </c>
      <c r="AA129" s="45" t="s">
        <v>113</v>
      </c>
      <c r="AB129" s="31"/>
      <c r="AC129" s="50"/>
    </row>
    <row r="130" spans="1:29" x14ac:dyDescent="0.3">
      <c r="A130" s="47">
        <v>129</v>
      </c>
      <c r="B130" s="27" t="s">
        <v>325</v>
      </c>
      <c r="C130" s="28">
        <v>43438</v>
      </c>
      <c r="D130" s="45" t="s">
        <v>105</v>
      </c>
      <c r="E130" s="45" t="s">
        <v>106</v>
      </c>
      <c r="F130" s="45">
        <v>15</v>
      </c>
      <c r="G130" s="45" t="s">
        <v>107</v>
      </c>
      <c r="H130" s="46" t="s">
        <v>108</v>
      </c>
      <c r="I130" s="45" t="s">
        <v>46</v>
      </c>
      <c r="J130" s="45" t="s">
        <v>109</v>
      </c>
      <c r="K130" s="45" t="s">
        <v>236</v>
      </c>
      <c r="L130" s="45" t="s">
        <v>12</v>
      </c>
      <c r="M130" s="45" t="s">
        <v>48</v>
      </c>
      <c r="N130" s="45">
        <v>1</v>
      </c>
      <c r="O130" s="45">
        <v>1</v>
      </c>
      <c r="P130" s="45" t="s">
        <v>110</v>
      </c>
      <c r="Q130" s="45" t="s">
        <v>111</v>
      </c>
      <c r="R130" s="45">
        <v>21</v>
      </c>
      <c r="S130" s="45"/>
      <c r="T130" s="45"/>
      <c r="U130" s="45"/>
      <c r="V130" s="45"/>
      <c r="W130" s="45"/>
      <c r="X130" s="45"/>
      <c r="Y130" s="45"/>
      <c r="Z130" s="45" t="s">
        <v>113</v>
      </c>
      <c r="AA130" s="45" t="s">
        <v>113</v>
      </c>
      <c r="AB130" s="31"/>
      <c r="AC130" s="50"/>
    </row>
    <row r="131" spans="1:29" x14ac:dyDescent="0.3">
      <c r="A131" s="47">
        <v>130</v>
      </c>
      <c r="B131" s="27" t="s">
        <v>326</v>
      </c>
      <c r="C131" s="28">
        <v>43438</v>
      </c>
      <c r="D131" s="45" t="s">
        <v>105</v>
      </c>
      <c r="E131" s="45" t="s">
        <v>106</v>
      </c>
      <c r="F131" s="45">
        <v>16</v>
      </c>
      <c r="G131" s="45" t="s">
        <v>107</v>
      </c>
      <c r="H131" s="46" t="s">
        <v>108</v>
      </c>
      <c r="I131" s="45" t="s">
        <v>46</v>
      </c>
      <c r="J131" s="45" t="s">
        <v>109</v>
      </c>
      <c r="K131" s="45" t="s">
        <v>243</v>
      </c>
      <c r="L131" s="45" t="s">
        <v>244</v>
      </c>
      <c r="M131" s="45" t="s">
        <v>50</v>
      </c>
      <c r="N131" s="45">
        <v>7</v>
      </c>
      <c r="O131" s="45">
        <v>5</v>
      </c>
      <c r="P131" s="45" t="s">
        <v>110</v>
      </c>
      <c r="Q131" s="45" t="s">
        <v>111</v>
      </c>
      <c r="R131" s="45">
        <v>50</v>
      </c>
      <c r="S131" s="45" t="s">
        <v>12</v>
      </c>
      <c r="T131" s="45" t="s">
        <v>112</v>
      </c>
      <c r="U131" s="45"/>
      <c r="V131" s="45" t="s">
        <v>142</v>
      </c>
      <c r="W131" s="45"/>
      <c r="X131" s="45" t="s">
        <v>112</v>
      </c>
      <c r="Y131" s="45"/>
      <c r="Z131" s="45" t="s">
        <v>110</v>
      </c>
      <c r="AA131" s="45" t="s">
        <v>113</v>
      </c>
      <c r="AB131" s="31"/>
      <c r="AC131" s="50"/>
    </row>
    <row r="132" spans="1:29" x14ac:dyDescent="0.3">
      <c r="A132" s="47">
        <v>131</v>
      </c>
      <c r="B132" s="27" t="s">
        <v>327</v>
      </c>
      <c r="C132" s="28">
        <v>43438</v>
      </c>
      <c r="D132" s="45" t="s">
        <v>105</v>
      </c>
      <c r="E132" s="45" t="s">
        <v>106</v>
      </c>
      <c r="F132" s="45">
        <v>14</v>
      </c>
      <c r="G132" s="45" t="s">
        <v>107</v>
      </c>
      <c r="H132" s="46" t="s">
        <v>108</v>
      </c>
      <c r="I132" s="45" t="s">
        <v>46</v>
      </c>
      <c r="J132" s="45" t="s">
        <v>109</v>
      </c>
      <c r="K132" s="45" t="s">
        <v>243</v>
      </c>
      <c r="L132" s="45" t="s">
        <v>77</v>
      </c>
      <c r="M132" s="45" t="s">
        <v>50</v>
      </c>
      <c r="N132" s="45">
        <v>10</v>
      </c>
      <c r="O132" s="45">
        <v>15</v>
      </c>
      <c r="P132" s="45" t="s">
        <v>110</v>
      </c>
      <c r="Q132" s="45" t="s">
        <v>111</v>
      </c>
      <c r="R132" s="45">
        <v>61</v>
      </c>
      <c r="S132" s="45" t="s">
        <v>12</v>
      </c>
      <c r="T132" s="45" t="s">
        <v>112</v>
      </c>
      <c r="U132" s="45" t="s">
        <v>12</v>
      </c>
      <c r="V132" s="45" t="s">
        <v>77</v>
      </c>
      <c r="W132" s="45"/>
      <c r="X132" s="45" t="s">
        <v>112</v>
      </c>
      <c r="Y132" s="45"/>
      <c r="Z132" s="45" t="s">
        <v>113</v>
      </c>
      <c r="AA132" s="45" t="s">
        <v>113</v>
      </c>
      <c r="AB132" s="31"/>
      <c r="AC132" s="50"/>
    </row>
    <row r="133" spans="1:29" x14ac:dyDescent="0.3">
      <c r="A133" s="47">
        <v>132</v>
      </c>
      <c r="B133" s="27" t="s">
        <v>327</v>
      </c>
      <c r="C133" s="28">
        <v>43438</v>
      </c>
      <c r="D133" s="45" t="s">
        <v>105</v>
      </c>
      <c r="E133" s="45" t="s">
        <v>106</v>
      </c>
      <c r="F133" s="45">
        <v>15</v>
      </c>
      <c r="G133" s="45" t="s">
        <v>107</v>
      </c>
      <c r="H133" s="46" t="s">
        <v>108</v>
      </c>
      <c r="I133" s="45" t="s">
        <v>46</v>
      </c>
      <c r="J133" s="45" t="s">
        <v>109</v>
      </c>
      <c r="K133" s="45" t="s">
        <v>77</v>
      </c>
      <c r="L133" s="45" t="s">
        <v>236</v>
      </c>
      <c r="M133" s="29" t="s">
        <v>45</v>
      </c>
      <c r="N133" s="45">
        <v>1</v>
      </c>
      <c r="O133" s="45">
        <v>1</v>
      </c>
      <c r="P133" s="45" t="s">
        <v>110</v>
      </c>
      <c r="Q133" s="45" t="s">
        <v>111</v>
      </c>
      <c r="R133" s="45">
        <v>50</v>
      </c>
      <c r="S133" s="45"/>
      <c r="T133" s="45"/>
      <c r="U133" s="45"/>
      <c r="V133" s="45" t="s">
        <v>220</v>
      </c>
      <c r="W133" s="29" t="s">
        <v>239</v>
      </c>
      <c r="X133" s="45" t="s">
        <v>112</v>
      </c>
      <c r="Y133" s="45"/>
      <c r="Z133" s="45" t="s">
        <v>113</v>
      </c>
      <c r="AA133" s="45" t="s">
        <v>113</v>
      </c>
      <c r="AB133" s="31"/>
      <c r="AC133" s="50"/>
    </row>
    <row r="134" spans="1:29" x14ac:dyDescent="0.3">
      <c r="A134" s="47">
        <v>133</v>
      </c>
      <c r="B134" s="27" t="s">
        <v>327</v>
      </c>
      <c r="C134" s="28">
        <v>43438</v>
      </c>
      <c r="D134" s="45" t="s">
        <v>105</v>
      </c>
      <c r="E134" s="45" t="s">
        <v>106</v>
      </c>
      <c r="F134" s="45">
        <v>15</v>
      </c>
      <c r="G134" s="45" t="s">
        <v>107</v>
      </c>
      <c r="H134" s="46" t="s">
        <v>108</v>
      </c>
      <c r="I134" s="45" t="s">
        <v>46</v>
      </c>
      <c r="J134" s="45" t="s">
        <v>109</v>
      </c>
      <c r="K134" s="45" t="s">
        <v>236</v>
      </c>
      <c r="L134" s="45" t="s">
        <v>12</v>
      </c>
      <c r="M134" s="45" t="s">
        <v>48</v>
      </c>
      <c r="N134" s="45">
        <v>7</v>
      </c>
      <c r="O134" s="45">
        <v>10</v>
      </c>
      <c r="P134" s="45" t="s">
        <v>110</v>
      </c>
      <c r="Q134" s="45" t="s">
        <v>115</v>
      </c>
      <c r="R134" s="45">
        <v>50</v>
      </c>
      <c r="S134" s="45" t="s">
        <v>77</v>
      </c>
      <c r="T134" s="45" t="s">
        <v>112</v>
      </c>
      <c r="U134" s="45"/>
      <c r="V134" s="45" t="s">
        <v>217</v>
      </c>
      <c r="W134" s="45"/>
      <c r="X134" s="45" t="s">
        <v>112</v>
      </c>
      <c r="Y134" s="45"/>
      <c r="Z134" s="45" t="s">
        <v>113</v>
      </c>
      <c r="AA134" s="45" t="s">
        <v>113</v>
      </c>
      <c r="AB134" s="31"/>
      <c r="AC134" s="50"/>
    </row>
    <row r="135" spans="1:29" x14ac:dyDescent="0.3">
      <c r="A135" s="47">
        <v>134</v>
      </c>
      <c r="B135" s="27" t="s">
        <v>327</v>
      </c>
      <c r="C135" s="28">
        <v>43438</v>
      </c>
      <c r="D135" s="45" t="s">
        <v>105</v>
      </c>
      <c r="E135" s="45" t="s">
        <v>106</v>
      </c>
      <c r="F135" s="45">
        <v>15</v>
      </c>
      <c r="G135" s="45" t="s">
        <v>107</v>
      </c>
      <c r="H135" s="46" t="s">
        <v>108</v>
      </c>
      <c r="I135" s="45" t="s">
        <v>46</v>
      </c>
      <c r="J135" s="45" t="s">
        <v>109</v>
      </c>
      <c r="K135" s="45" t="s">
        <v>12</v>
      </c>
      <c r="L135" s="45" t="s">
        <v>77</v>
      </c>
      <c r="M135" s="45" t="s">
        <v>50</v>
      </c>
      <c r="N135" s="45">
        <v>1</v>
      </c>
      <c r="O135" s="45">
        <v>2</v>
      </c>
      <c r="P135" s="45" t="s">
        <v>110</v>
      </c>
      <c r="Q135" s="45" t="s">
        <v>115</v>
      </c>
      <c r="R135" s="45">
        <v>60</v>
      </c>
      <c r="S135" s="45" t="s">
        <v>12</v>
      </c>
      <c r="T135" s="45" t="s">
        <v>112</v>
      </c>
      <c r="U135" s="45"/>
      <c r="V135" s="45" t="s">
        <v>80</v>
      </c>
      <c r="W135" s="45"/>
      <c r="X135" s="45" t="s">
        <v>112</v>
      </c>
      <c r="Y135" s="45"/>
      <c r="Z135" s="45" t="s">
        <v>110</v>
      </c>
      <c r="AA135" s="45" t="s">
        <v>116</v>
      </c>
      <c r="AB135" s="31"/>
      <c r="AC135" s="50" t="s">
        <v>245</v>
      </c>
    </row>
    <row r="136" spans="1:29" x14ac:dyDescent="0.3">
      <c r="A136" s="47">
        <v>135</v>
      </c>
      <c r="B136" s="27" t="s">
        <v>328</v>
      </c>
      <c r="C136" s="28">
        <v>43438</v>
      </c>
      <c r="D136" s="45" t="s">
        <v>105</v>
      </c>
      <c r="E136" s="45" t="s">
        <v>106</v>
      </c>
      <c r="F136" s="45">
        <v>14</v>
      </c>
      <c r="G136" s="45" t="s">
        <v>107</v>
      </c>
      <c r="H136" s="46" t="s">
        <v>108</v>
      </c>
      <c r="I136" s="45" t="s">
        <v>46</v>
      </c>
      <c r="J136" s="45" t="s">
        <v>109</v>
      </c>
      <c r="K136" s="45" t="s">
        <v>77</v>
      </c>
      <c r="L136" s="45" t="s">
        <v>55</v>
      </c>
      <c r="M136" s="29" t="s">
        <v>45</v>
      </c>
      <c r="N136" s="45">
        <v>1</v>
      </c>
      <c r="O136" s="45">
        <v>3</v>
      </c>
      <c r="P136" s="45" t="s">
        <v>110</v>
      </c>
      <c r="Q136" s="45" t="s">
        <v>115</v>
      </c>
      <c r="R136" s="45">
        <v>30</v>
      </c>
      <c r="S136" s="45" t="s">
        <v>219</v>
      </c>
      <c r="T136" s="45" t="s">
        <v>112</v>
      </c>
      <c r="U136" s="45"/>
      <c r="V136" s="45" t="s">
        <v>55</v>
      </c>
      <c r="W136" s="29" t="s">
        <v>46</v>
      </c>
      <c r="X136" s="45" t="s">
        <v>112</v>
      </c>
      <c r="Y136" s="45"/>
      <c r="Z136" s="45" t="s">
        <v>110</v>
      </c>
      <c r="AA136" s="45" t="s">
        <v>110</v>
      </c>
      <c r="AB136" s="31"/>
      <c r="AC136" s="48" t="s">
        <v>246</v>
      </c>
    </row>
    <row r="137" spans="1:29" x14ac:dyDescent="0.3">
      <c r="A137" s="47">
        <v>136</v>
      </c>
      <c r="B137" s="27" t="s">
        <v>328</v>
      </c>
      <c r="C137" s="28">
        <v>43438</v>
      </c>
      <c r="D137" s="45" t="s">
        <v>105</v>
      </c>
      <c r="E137" s="45" t="s">
        <v>106</v>
      </c>
      <c r="F137" s="45">
        <v>14</v>
      </c>
      <c r="G137" s="45" t="s">
        <v>107</v>
      </c>
      <c r="H137" s="46" t="s">
        <v>108</v>
      </c>
      <c r="I137" s="45" t="s">
        <v>46</v>
      </c>
      <c r="J137" s="45" t="s">
        <v>109</v>
      </c>
      <c r="K137" s="45" t="s">
        <v>55</v>
      </c>
      <c r="L137" s="45" t="s">
        <v>12</v>
      </c>
      <c r="M137" s="45" t="s">
        <v>54</v>
      </c>
      <c r="N137" s="45">
        <v>9</v>
      </c>
      <c r="O137" s="45">
        <v>23</v>
      </c>
      <c r="P137" s="45" t="s">
        <v>110</v>
      </c>
      <c r="Q137" s="45" t="s">
        <v>111</v>
      </c>
      <c r="R137" s="45">
        <v>20</v>
      </c>
      <c r="S137" s="45" t="s">
        <v>151</v>
      </c>
      <c r="T137" s="45" t="s">
        <v>112</v>
      </c>
      <c r="U137" s="45"/>
      <c r="V137" s="45" t="s">
        <v>217</v>
      </c>
      <c r="W137" s="45"/>
      <c r="X137" s="45" t="s">
        <v>112</v>
      </c>
      <c r="Y137" s="45"/>
      <c r="Z137" s="45" t="s">
        <v>110</v>
      </c>
      <c r="AA137" s="45" t="s">
        <v>116</v>
      </c>
      <c r="AB137" s="31"/>
      <c r="AC137" s="50"/>
    </row>
    <row r="138" spans="1:29" x14ac:dyDescent="0.3">
      <c r="A138" s="47">
        <v>137</v>
      </c>
      <c r="B138" s="27" t="s">
        <v>328</v>
      </c>
      <c r="C138" s="28">
        <v>43438</v>
      </c>
      <c r="D138" s="45" t="s">
        <v>105</v>
      </c>
      <c r="E138" s="45" t="s">
        <v>106</v>
      </c>
      <c r="F138" s="45">
        <v>15</v>
      </c>
      <c r="G138" s="45" t="s">
        <v>107</v>
      </c>
      <c r="H138" s="46" t="s">
        <v>108</v>
      </c>
      <c r="I138" s="45" t="s">
        <v>46</v>
      </c>
      <c r="J138" s="45" t="s">
        <v>109</v>
      </c>
      <c r="K138" s="45" t="s">
        <v>242</v>
      </c>
      <c r="L138" s="45" t="s">
        <v>77</v>
      </c>
      <c r="M138" s="45" t="s">
        <v>50</v>
      </c>
      <c r="N138" s="45">
        <v>4</v>
      </c>
      <c r="O138" s="45">
        <v>4</v>
      </c>
      <c r="P138" s="45" t="s">
        <v>110</v>
      </c>
      <c r="Q138" s="45" t="s">
        <v>115</v>
      </c>
      <c r="R138" s="45">
        <v>20</v>
      </c>
      <c r="S138" s="45"/>
      <c r="T138" s="45"/>
      <c r="U138" s="45"/>
      <c r="V138" s="45" t="s">
        <v>77</v>
      </c>
      <c r="W138" s="45"/>
      <c r="X138" s="45" t="s">
        <v>112</v>
      </c>
      <c r="Y138" s="45"/>
      <c r="Z138" s="45" t="s">
        <v>113</v>
      </c>
      <c r="AA138" s="45" t="s">
        <v>116</v>
      </c>
      <c r="AB138" s="31"/>
      <c r="AC138" s="50"/>
    </row>
    <row r="139" spans="1:29" x14ac:dyDescent="0.3">
      <c r="A139" s="47">
        <v>138</v>
      </c>
      <c r="B139" s="27" t="s">
        <v>328</v>
      </c>
      <c r="C139" s="28">
        <v>43438</v>
      </c>
      <c r="D139" s="45" t="s">
        <v>105</v>
      </c>
      <c r="E139" s="45" t="s">
        <v>106</v>
      </c>
      <c r="F139" s="45">
        <v>15</v>
      </c>
      <c r="G139" s="45" t="s">
        <v>107</v>
      </c>
      <c r="H139" s="46" t="s">
        <v>108</v>
      </c>
      <c r="I139" s="45" t="s">
        <v>46</v>
      </c>
      <c r="J139" s="45" t="s">
        <v>109</v>
      </c>
      <c r="K139" s="45" t="s">
        <v>77</v>
      </c>
      <c r="L139" s="45" t="s">
        <v>12</v>
      </c>
      <c r="M139" s="29" t="s">
        <v>45</v>
      </c>
      <c r="N139" s="45">
        <v>2</v>
      </c>
      <c r="O139" s="45">
        <v>2</v>
      </c>
      <c r="P139" s="45" t="s">
        <v>110</v>
      </c>
      <c r="Q139" s="45" t="s">
        <v>111</v>
      </c>
      <c r="R139" s="45">
        <v>40</v>
      </c>
      <c r="S139" s="45" t="s">
        <v>77</v>
      </c>
      <c r="T139" s="45" t="s">
        <v>112</v>
      </c>
      <c r="U139" s="45"/>
      <c r="V139" s="45" t="s">
        <v>12</v>
      </c>
      <c r="W139" s="29" t="s">
        <v>46</v>
      </c>
      <c r="X139" s="45" t="s">
        <v>112</v>
      </c>
      <c r="Y139" s="45"/>
      <c r="Z139" s="45" t="s">
        <v>113</v>
      </c>
      <c r="AA139" s="45" t="s">
        <v>116</v>
      </c>
      <c r="AB139" s="31"/>
      <c r="AC139" s="50"/>
    </row>
    <row r="140" spans="1:29" x14ac:dyDescent="0.3">
      <c r="A140" s="47">
        <v>139</v>
      </c>
      <c r="B140" s="27" t="s">
        <v>328</v>
      </c>
      <c r="C140" s="28">
        <v>43438</v>
      </c>
      <c r="D140" s="45" t="s">
        <v>105</v>
      </c>
      <c r="E140" s="45" t="s">
        <v>106</v>
      </c>
      <c r="F140" s="45">
        <v>15</v>
      </c>
      <c r="G140" s="45" t="s">
        <v>107</v>
      </c>
      <c r="H140" s="46" t="s">
        <v>108</v>
      </c>
      <c r="I140" s="45" t="s">
        <v>46</v>
      </c>
      <c r="J140" s="45" t="s">
        <v>109</v>
      </c>
      <c r="K140" s="45" t="s">
        <v>242</v>
      </c>
      <c r="L140" s="45" t="s">
        <v>77</v>
      </c>
      <c r="M140" s="45" t="s">
        <v>50</v>
      </c>
      <c r="N140" s="45">
        <v>1</v>
      </c>
      <c r="O140" s="45">
        <v>0</v>
      </c>
      <c r="P140" s="45" t="s">
        <v>110</v>
      </c>
      <c r="Q140" s="45" t="s">
        <v>115</v>
      </c>
      <c r="R140" s="45">
        <v>50</v>
      </c>
      <c r="S140" s="45"/>
      <c r="T140" s="45"/>
      <c r="U140" s="45"/>
      <c r="V140" s="45" t="s">
        <v>77</v>
      </c>
      <c r="W140" s="45"/>
      <c r="X140" s="45" t="s">
        <v>112</v>
      </c>
      <c r="Y140" s="45"/>
      <c r="Z140" s="45" t="s">
        <v>113</v>
      </c>
      <c r="AA140" s="45" t="s">
        <v>113</v>
      </c>
      <c r="AB140" s="31"/>
      <c r="AC140" s="50"/>
    </row>
    <row r="141" spans="1:29" x14ac:dyDescent="0.3">
      <c r="A141" s="47">
        <v>140</v>
      </c>
      <c r="B141" s="27" t="s">
        <v>329</v>
      </c>
      <c r="C141" s="28">
        <v>43488</v>
      </c>
      <c r="D141" s="29" t="s">
        <v>105</v>
      </c>
      <c r="E141" s="29" t="s">
        <v>106</v>
      </c>
      <c r="F141" s="29">
        <v>10</v>
      </c>
      <c r="G141" s="29" t="s">
        <v>107</v>
      </c>
      <c r="H141" s="30" t="s">
        <v>196</v>
      </c>
      <c r="I141" s="29" t="s">
        <v>46</v>
      </c>
      <c r="J141" s="29" t="s">
        <v>109</v>
      </c>
      <c r="K141" s="29" t="s">
        <v>77</v>
      </c>
      <c r="L141" s="29" t="s">
        <v>247</v>
      </c>
      <c r="M141" s="29" t="s">
        <v>45</v>
      </c>
      <c r="N141" s="29">
        <v>8</v>
      </c>
      <c r="O141" s="29">
        <v>20</v>
      </c>
      <c r="P141" s="29" t="s">
        <v>110</v>
      </c>
      <c r="Q141" s="29" t="s">
        <v>111</v>
      </c>
      <c r="R141" s="29">
        <v>20</v>
      </c>
      <c r="S141" s="29" t="s">
        <v>55</v>
      </c>
      <c r="T141" s="29" t="s">
        <v>112</v>
      </c>
      <c r="U141" s="29"/>
      <c r="V141" s="29" t="s">
        <v>146</v>
      </c>
      <c r="W141" s="29" t="s">
        <v>239</v>
      </c>
      <c r="X141" s="29" t="s">
        <v>112</v>
      </c>
      <c r="Y141" s="29"/>
      <c r="Z141" s="29" t="s">
        <v>113</v>
      </c>
      <c r="AA141" s="29" t="s">
        <v>116</v>
      </c>
      <c r="AB141" s="44"/>
      <c r="AC141" s="49" t="s">
        <v>248</v>
      </c>
    </row>
    <row r="142" spans="1:29" x14ac:dyDescent="0.3">
      <c r="A142" s="47">
        <v>141</v>
      </c>
      <c r="B142" s="27" t="s">
        <v>329</v>
      </c>
      <c r="C142" s="28">
        <v>43488</v>
      </c>
      <c r="D142" s="29" t="s">
        <v>105</v>
      </c>
      <c r="E142" s="29" t="s">
        <v>106</v>
      </c>
      <c r="F142" s="29">
        <v>11</v>
      </c>
      <c r="G142" s="29" t="s">
        <v>107</v>
      </c>
      <c r="H142" s="30" t="s">
        <v>196</v>
      </c>
      <c r="I142" s="29"/>
      <c r="J142" s="29" t="s">
        <v>109</v>
      </c>
      <c r="K142" s="29" t="s">
        <v>247</v>
      </c>
      <c r="L142" s="29" t="s">
        <v>228</v>
      </c>
      <c r="M142" s="29" t="s">
        <v>249</v>
      </c>
      <c r="N142" s="29">
        <v>43</v>
      </c>
      <c r="O142" s="29">
        <v>25</v>
      </c>
      <c r="P142" s="29" t="s">
        <v>110</v>
      </c>
      <c r="Q142" s="29" t="s">
        <v>111</v>
      </c>
      <c r="R142" s="29">
        <v>20</v>
      </c>
      <c r="S142" s="29" t="s">
        <v>223</v>
      </c>
      <c r="T142" s="29" t="s">
        <v>112</v>
      </c>
      <c r="U142" s="29"/>
      <c r="V142" s="29" t="s">
        <v>228</v>
      </c>
      <c r="W142" s="29"/>
      <c r="X142" s="29" t="s">
        <v>112</v>
      </c>
      <c r="Y142" s="29"/>
      <c r="Z142" s="29" t="s">
        <v>113</v>
      </c>
      <c r="AA142" s="29" t="s">
        <v>113</v>
      </c>
      <c r="AB142" s="44"/>
      <c r="AC142" s="49"/>
    </row>
    <row r="143" spans="1:29" x14ac:dyDescent="0.3">
      <c r="A143" s="47">
        <v>142</v>
      </c>
      <c r="B143" s="27" t="s">
        <v>330</v>
      </c>
      <c r="C143" s="28">
        <v>43488</v>
      </c>
      <c r="D143" s="29" t="s">
        <v>105</v>
      </c>
      <c r="E143" s="29" t="s">
        <v>106</v>
      </c>
      <c r="F143" s="29">
        <v>10</v>
      </c>
      <c r="G143" s="29" t="s">
        <v>107</v>
      </c>
      <c r="H143" s="30" t="s">
        <v>196</v>
      </c>
      <c r="I143" s="29" t="s">
        <v>46</v>
      </c>
      <c r="J143" s="29" t="s">
        <v>109</v>
      </c>
      <c r="K143" s="29" t="s">
        <v>77</v>
      </c>
      <c r="L143" s="29" t="s">
        <v>12</v>
      </c>
      <c r="M143" s="29" t="s">
        <v>45</v>
      </c>
      <c r="N143" s="29">
        <v>13</v>
      </c>
      <c r="O143" s="29">
        <v>21</v>
      </c>
      <c r="P143" s="29" t="s">
        <v>110</v>
      </c>
      <c r="Q143" s="29" t="s">
        <v>111</v>
      </c>
      <c r="R143" s="29">
        <v>40</v>
      </c>
      <c r="S143" s="29" t="s">
        <v>80</v>
      </c>
      <c r="T143" s="29" t="s">
        <v>112</v>
      </c>
      <c r="U143" s="29"/>
      <c r="V143" s="29" t="s">
        <v>228</v>
      </c>
      <c r="W143" s="29" t="s">
        <v>46</v>
      </c>
      <c r="X143" s="29" t="s">
        <v>112</v>
      </c>
      <c r="Y143" s="29"/>
      <c r="Z143" s="29" t="s">
        <v>113</v>
      </c>
      <c r="AA143" s="29" t="s">
        <v>113</v>
      </c>
      <c r="AB143" s="44"/>
      <c r="AC143" s="49"/>
    </row>
    <row r="144" spans="1:29" x14ac:dyDescent="0.3">
      <c r="A144" s="47">
        <v>143</v>
      </c>
      <c r="B144" s="27" t="s">
        <v>330</v>
      </c>
      <c r="C144" s="28">
        <v>43488</v>
      </c>
      <c r="D144" s="29" t="s">
        <v>105</v>
      </c>
      <c r="E144" s="29" t="s">
        <v>106</v>
      </c>
      <c r="F144" s="29">
        <v>11</v>
      </c>
      <c r="G144" s="29" t="s">
        <v>107</v>
      </c>
      <c r="H144" s="30" t="s">
        <v>196</v>
      </c>
      <c r="I144" s="29" t="s">
        <v>46</v>
      </c>
      <c r="J144" s="29" t="s">
        <v>109</v>
      </c>
      <c r="K144" s="29" t="s">
        <v>242</v>
      </c>
      <c r="L144" s="29" t="s">
        <v>77</v>
      </c>
      <c r="M144" s="29" t="s">
        <v>50</v>
      </c>
      <c r="N144" s="29">
        <v>5</v>
      </c>
      <c r="O144" s="29">
        <v>1</v>
      </c>
      <c r="P144" s="29" t="s">
        <v>110</v>
      </c>
      <c r="Q144" s="29" t="s">
        <v>111</v>
      </c>
      <c r="R144" s="29">
        <v>50</v>
      </c>
      <c r="S144" s="29" t="s">
        <v>12</v>
      </c>
      <c r="T144" s="29" t="s">
        <v>112</v>
      </c>
      <c r="U144" s="29"/>
      <c r="V144" s="29" t="s">
        <v>77</v>
      </c>
      <c r="W144" s="29"/>
      <c r="X144" s="29" t="s">
        <v>112</v>
      </c>
      <c r="Y144" s="29"/>
      <c r="Z144" s="29" t="s">
        <v>110</v>
      </c>
      <c r="AA144" s="29" t="s">
        <v>113</v>
      </c>
      <c r="AB144" s="44"/>
      <c r="AC144" s="49"/>
    </row>
    <row r="145" spans="1:29" x14ac:dyDescent="0.3">
      <c r="A145" s="47">
        <v>144</v>
      </c>
      <c r="B145" s="27" t="s">
        <v>330</v>
      </c>
      <c r="C145" s="28">
        <v>43488</v>
      </c>
      <c r="D145" s="29" t="s">
        <v>105</v>
      </c>
      <c r="E145" s="29" t="s">
        <v>106</v>
      </c>
      <c r="F145" s="29">
        <v>11</v>
      </c>
      <c r="G145" s="29" t="s">
        <v>107</v>
      </c>
      <c r="H145" s="30" t="s">
        <v>196</v>
      </c>
      <c r="I145" s="29" t="s">
        <v>46</v>
      </c>
      <c r="J145" s="29" t="s">
        <v>109</v>
      </c>
      <c r="K145" s="29" t="s">
        <v>77</v>
      </c>
      <c r="L145" s="29" t="s">
        <v>12</v>
      </c>
      <c r="M145" s="29" t="s">
        <v>45</v>
      </c>
      <c r="N145" s="29">
        <v>18</v>
      </c>
      <c r="O145" s="29">
        <v>15</v>
      </c>
      <c r="P145" s="29" t="s">
        <v>113</v>
      </c>
      <c r="Q145" s="29" t="s">
        <v>111</v>
      </c>
      <c r="R145" s="29">
        <v>50</v>
      </c>
      <c r="S145" s="29" t="s">
        <v>77</v>
      </c>
      <c r="T145" s="29" t="s">
        <v>112</v>
      </c>
      <c r="U145" s="29"/>
      <c r="V145" s="29" t="s">
        <v>12</v>
      </c>
      <c r="W145" s="29" t="s">
        <v>46</v>
      </c>
      <c r="X145" s="29" t="s">
        <v>112</v>
      </c>
      <c r="Y145" s="29"/>
      <c r="Z145" s="29" t="s">
        <v>113</v>
      </c>
      <c r="AA145" s="29" t="s">
        <v>113</v>
      </c>
      <c r="AB145" s="44"/>
      <c r="AC145" s="49"/>
    </row>
    <row r="146" spans="1:29" x14ac:dyDescent="0.3">
      <c r="A146" s="47">
        <v>145</v>
      </c>
      <c r="B146" s="27" t="s">
        <v>330</v>
      </c>
      <c r="C146" s="28">
        <v>43488</v>
      </c>
      <c r="D146" s="29" t="s">
        <v>105</v>
      </c>
      <c r="E146" s="29" t="s">
        <v>106</v>
      </c>
      <c r="F146" s="29">
        <v>11</v>
      </c>
      <c r="G146" s="29" t="s">
        <v>107</v>
      </c>
      <c r="H146" s="30" t="s">
        <v>196</v>
      </c>
      <c r="I146" s="29" t="s">
        <v>46</v>
      </c>
      <c r="J146" s="29" t="s">
        <v>109</v>
      </c>
      <c r="K146" s="29" t="s">
        <v>242</v>
      </c>
      <c r="L146" s="29" t="s">
        <v>77</v>
      </c>
      <c r="M146" s="29" t="s">
        <v>50</v>
      </c>
      <c r="N146" s="29">
        <v>3</v>
      </c>
      <c r="O146" s="29">
        <v>3</v>
      </c>
      <c r="P146" s="29" t="s">
        <v>110</v>
      </c>
      <c r="Q146" s="29" t="s">
        <v>111</v>
      </c>
      <c r="R146" s="29">
        <v>50</v>
      </c>
      <c r="S146" s="29" t="s">
        <v>12</v>
      </c>
      <c r="T146" s="29" t="s">
        <v>112</v>
      </c>
      <c r="U146" s="29"/>
      <c r="V146" s="29" t="s">
        <v>77</v>
      </c>
      <c r="W146" s="29"/>
      <c r="X146" s="29" t="s">
        <v>112</v>
      </c>
      <c r="Y146" s="29"/>
      <c r="Z146" s="29" t="s">
        <v>110</v>
      </c>
      <c r="AA146" s="29" t="s">
        <v>113</v>
      </c>
      <c r="AB146" s="44"/>
      <c r="AC146" s="49"/>
    </row>
    <row r="147" spans="1:29" x14ac:dyDescent="0.3">
      <c r="A147" s="47">
        <v>146</v>
      </c>
      <c r="B147" s="27" t="s">
        <v>331</v>
      </c>
      <c r="C147" s="28">
        <v>43488</v>
      </c>
      <c r="D147" s="29" t="s">
        <v>105</v>
      </c>
      <c r="E147" s="29" t="s">
        <v>106</v>
      </c>
      <c r="F147" s="29">
        <v>10</v>
      </c>
      <c r="G147" s="29" t="s">
        <v>107</v>
      </c>
      <c r="H147" s="30" t="s">
        <v>196</v>
      </c>
      <c r="I147" s="29" t="s">
        <v>46</v>
      </c>
      <c r="J147" s="29" t="s">
        <v>109</v>
      </c>
      <c r="K147" s="29" t="s">
        <v>242</v>
      </c>
      <c r="L147" s="29" t="s">
        <v>77</v>
      </c>
      <c r="M147" s="29" t="s">
        <v>50</v>
      </c>
      <c r="N147" s="29">
        <v>1</v>
      </c>
      <c r="O147" s="29">
        <v>1</v>
      </c>
      <c r="P147" s="29" t="s">
        <v>110</v>
      </c>
      <c r="Q147" s="29" t="s">
        <v>111</v>
      </c>
      <c r="R147" s="29">
        <v>60</v>
      </c>
      <c r="S147" s="29" t="s">
        <v>217</v>
      </c>
      <c r="T147" s="29" t="s">
        <v>112</v>
      </c>
      <c r="U147" s="29"/>
      <c r="V147" s="29" t="s">
        <v>77</v>
      </c>
      <c r="W147" s="29"/>
      <c r="X147" s="29" t="s">
        <v>112</v>
      </c>
      <c r="Y147" s="29"/>
      <c r="Z147" s="29" t="s">
        <v>116</v>
      </c>
      <c r="AA147" s="29" t="s">
        <v>116</v>
      </c>
      <c r="AB147" s="44"/>
      <c r="AC147" s="49"/>
    </row>
    <row r="148" spans="1:29" x14ac:dyDescent="0.3">
      <c r="A148" s="47">
        <v>147</v>
      </c>
      <c r="B148" s="27" t="s">
        <v>331</v>
      </c>
      <c r="C148" s="28">
        <v>43488</v>
      </c>
      <c r="D148" s="29" t="s">
        <v>105</v>
      </c>
      <c r="E148" s="29" t="s">
        <v>106</v>
      </c>
      <c r="F148" s="29">
        <v>11</v>
      </c>
      <c r="G148" s="29" t="s">
        <v>107</v>
      </c>
      <c r="H148" s="30" t="s">
        <v>196</v>
      </c>
      <c r="I148" s="29" t="s">
        <v>46</v>
      </c>
      <c r="J148" s="29" t="s">
        <v>109</v>
      </c>
      <c r="K148" s="29" t="s">
        <v>77</v>
      </c>
      <c r="L148" s="29" t="s">
        <v>12</v>
      </c>
      <c r="M148" s="29" t="s">
        <v>45</v>
      </c>
      <c r="N148" s="29">
        <v>2</v>
      </c>
      <c r="O148" s="29">
        <v>4</v>
      </c>
      <c r="P148" s="29" t="s">
        <v>110</v>
      </c>
      <c r="Q148" s="29" t="s">
        <v>111</v>
      </c>
      <c r="R148" s="29">
        <v>40</v>
      </c>
      <c r="S148" s="29" t="s">
        <v>77</v>
      </c>
      <c r="T148" s="29" t="s">
        <v>112</v>
      </c>
      <c r="U148" s="29"/>
      <c r="V148" s="29" t="s">
        <v>221</v>
      </c>
      <c r="W148" s="29" t="s">
        <v>46</v>
      </c>
      <c r="X148" s="29" t="s">
        <v>112</v>
      </c>
      <c r="Y148" s="29"/>
      <c r="Z148" s="29" t="s">
        <v>110</v>
      </c>
      <c r="AA148" s="29" t="s">
        <v>113</v>
      </c>
      <c r="AB148" s="44"/>
      <c r="AC148" s="49"/>
    </row>
    <row r="149" spans="1:29" x14ac:dyDescent="0.3">
      <c r="A149" s="47">
        <v>148</v>
      </c>
      <c r="B149" s="27" t="s">
        <v>331</v>
      </c>
      <c r="C149" s="28">
        <v>43488</v>
      </c>
      <c r="D149" s="29" t="s">
        <v>105</v>
      </c>
      <c r="E149" s="29" t="s">
        <v>106</v>
      </c>
      <c r="F149" s="29">
        <v>11</v>
      </c>
      <c r="G149" s="29" t="s">
        <v>107</v>
      </c>
      <c r="H149" s="30" t="s">
        <v>196</v>
      </c>
      <c r="I149" s="29" t="s">
        <v>46</v>
      </c>
      <c r="J149" s="29" t="s">
        <v>109</v>
      </c>
      <c r="K149" s="29" t="s">
        <v>242</v>
      </c>
      <c r="L149" s="29" t="s">
        <v>77</v>
      </c>
      <c r="M149" s="29" t="s">
        <v>50</v>
      </c>
      <c r="N149" s="29">
        <v>2</v>
      </c>
      <c r="O149" s="29">
        <v>1</v>
      </c>
      <c r="P149" s="29" t="s">
        <v>110</v>
      </c>
      <c r="Q149" s="29" t="s">
        <v>111</v>
      </c>
      <c r="R149" s="29">
        <v>50</v>
      </c>
      <c r="S149" s="29" t="s">
        <v>12</v>
      </c>
      <c r="T149" s="29" t="s">
        <v>112</v>
      </c>
      <c r="U149" s="29"/>
      <c r="V149" s="29" t="s">
        <v>218</v>
      </c>
      <c r="W149" s="29"/>
      <c r="X149" s="29" t="s">
        <v>112</v>
      </c>
      <c r="Y149" s="29"/>
      <c r="Z149" s="29" t="s">
        <v>110</v>
      </c>
      <c r="AA149" s="29" t="s">
        <v>113</v>
      </c>
      <c r="AB149" s="44"/>
      <c r="AC149" s="49"/>
    </row>
    <row r="150" spans="1:29" x14ac:dyDescent="0.3">
      <c r="A150" s="47">
        <v>149</v>
      </c>
      <c r="B150" s="27" t="s">
        <v>332</v>
      </c>
      <c r="C150" s="28">
        <v>43488</v>
      </c>
      <c r="D150" s="29" t="s">
        <v>105</v>
      </c>
      <c r="E150" s="29" t="s">
        <v>106</v>
      </c>
      <c r="F150" s="29">
        <v>10</v>
      </c>
      <c r="G150" s="29" t="s">
        <v>107</v>
      </c>
      <c r="H150" s="30" t="s">
        <v>196</v>
      </c>
      <c r="I150" s="29" t="s">
        <v>46</v>
      </c>
      <c r="J150" s="29" t="s">
        <v>109</v>
      </c>
      <c r="K150" s="29" t="s">
        <v>242</v>
      </c>
      <c r="L150" s="29" t="s">
        <v>77</v>
      </c>
      <c r="M150" s="29" t="s">
        <v>50</v>
      </c>
      <c r="N150" s="29">
        <v>6</v>
      </c>
      <c r="O150" s="29">
        <v>7</v>
      </c>
      <c r="P150" s="29" t="s">
        <v>110</v>
      </c>
      <c r="Q150" s="29" t="s">
        <v>115</v>
      </c>
      <c r="R150" s="29">
        <v>40</v>
      </c>
      <c r="S150" s="29" t="s">
        <v>12</v>
      </c>
      <c r="T150" s="29" t="s">
        <v>112</v>
      </c>
      <c r="U150" s="29"/>
      <c r="V150" s="29" t="s">
        <v>77</v>
      </c>
      <c r="W150" s="29"/>
      <c r="X150" s="29" t="s">
        <v>112</v>
      </c>
      <c r="Y150" s="29"/>
      <c r="Z150" s="29" t="s">
        <v>113</v>
      </c>
      <c r="AA150" s="29" t="s">
        <v>113</v>
      </c>
      <c r="AB150" s="44"/>
      <c r="AC150" s="49"/>
    </row>
    <row r="151" spans="1:29" x14ac:dyDescent="0.3">
      <c r="A151" s="47">
        <v>150</v>
      </c>
      <c r="B151" s="27" t="s">
        <v>332</v>
      </c>
      <c r="C151" s="28">
        <v>43488</v>
      </c>
      <c r="D151" s="29" t="s">
        <v>105</v>
      </c>
      <c r="E151" s="29" t="s">
        <v>106</v>
      </c>
      <c r="F151" s="29">
        <v>11</v>
      </c>
      <c r="G151" s="29" t="s">
        <v>107</v>
      </c>
      <c r="H151" s="30" t="s">
        <v>196</v>
      </c>
      <c r="I151" s="29" t="s">
        <v>46</v>
      </c>
      <c r="J151" s="29" t="s">
        <v>109</v>
      </c>
      <c r="K151" s="29" t="s">
        <v>77</v>
      </c>
      <c r="L151" s="45" t="s">
        <v>236</v>
      </c>
      <c r="M151" s="29" t="s">
        <v>45</v>
      </c>
      <c r="N151" s="29">
        <v>11</v>
      </c>
      <c r="O151" s="29">
        <v>11</v>
      </c>
      <c r="P151" s="29" t="s">
        <v>110</v>
      </c>
      <c r="Q151" s="29" t="s">
        <v>111</v>
      </c>
      <c r="R151" s="29">
        <v>50</v>
      </c>
      <c r="S151" s="29" t="s">
        <v>77</v>
      </c>
      <c r="T151" s="29" t="s">
        <v>112</v>
      </c>
      <c r="U151" s="29"/>
      <c r="V151" s="29" t="s">
        <v>223</v>
      </c>
      <c r="W151" s="29" t="s">
        <v>46</v>
      </c>
      <c r="X151" s="29" t="s">
        <v>112</v>
      </c>
      <c r="Y151" s="29"/>
      <c r="Z151" s="29" t="s">
        <v>113</v>
      </c>
      <c r="AA151" s="29" t="s">
        <v>116</v>
      </c>
      <c r="AB151" s="44"/>
      <c r="AC151" s="49"/>
    </row>
    <row r="152" spans="1:29" x14ac:dyDescent="0.3">
      <c r="A152" s="57">
        <v>151</v>
      </c>
      <c r="B152" s="58" t="s">
        <v>332</v>
      </c>
      <c r="C152" s="28">
        <v>43488</v>
      </c>
      <c r="D152" s="59" t="s">
        <v>105</v>
      </c>
      <c r="E152" s="59" t="s">
        <v>106</v>
      </c>
      <c r="F152" s="59">
        <v>11</v>
      </c>
      <c r="G152" s="59" t="s">
        <v>107</v>
      </c>
      <c r="H152" s="60" t="s">
        <v>196</v>
      </c>
      <c r="I152" s="59" t="s">
        <v>46</v>
      </c>
      <c r="J152" s="59" t="s">
        <v>109</v>
      </c>
      <c r="K152" s="45" t="s">
        <v>236</v>
      </c>
      <c r="L152" s="59" t="s">
        <v>242</v>
      </c>
      <c r="M152" s="59" t="s">
        <v>48</v>
      </c>
      <c r="N152" s="59">
        <v>4</v>
      </c>
      <c r="O152" s="59">
        <v>4</v>
      </c>
      <c r="P152" s="59" t="s">
        <v>113</v>
      </c>
      <c r="Q152" s="59" t="s">
        <v>115</v>
      </c>
      <c r="R152" s="59">
        <v>40</v>
      </c>
      <c r="S152" s="59" t="s">
        <v>77</v>
      </c>
      <c r="T152" s="59" t="s">
        <v>112</v>
      </c>
      <c r="U152" s="59"/>
      <c r="V152" s="59" t="s">
        <v>12</v>
      </c>
      <c r="W152" s="59"/>
      <c r="X152" s="59" t="s">
        <v>112</v>
      </c>
      <c r="Y152" s="59"/>
      <c r="Z152" s="59" t="s">
        <v>113</v>
      </c>
      <c r="AA152" s="59" t="s">
        <v>113</v>
      </c>
      <c r="AB152" s="61"/>
      <c r="AC152" s="62"/>
    </row>
  </sheetData>
  <dataValidations count="13">
    <dataValidation type="list" allowBlank="1" showInputMessage="1" showErrorMessage="1" sqref="V2:V111 T2:T152 X112:X152">
      <formula1>"près,loin"</formula1>
    </dataValidation>
    <dataValidation type="list" allowBlank="1" showInputMessage="1" showErrorMessage="1" sqref="W2:X111 Z136:Z140 Z141:AA152 Z112:AA134 AA135:AA140">
      <formula1>"oui,non,qqfois"</formula1>
    </dataValidation>
    <dataValidation type="list" allowBlank="1" showInputMessage="1" showErrorMessage="1" sqref="B2:B152">
      <formula1>passagers</formula1>
    </dataValidation>
    <dataValidation type="list" allowBlank="1" showInputMessage="1" showErrorMessage="1" sqref="P2:P132 P141:P152">
      <formula1>"oui,non"</formula1>
    </dataValidation>
    <dataValidation type="list" allowBlank="1" showInputMessage="1" showErrorMessage="1" sqref="G2:G152">
      <formula1>"jour,nuit"</formula1>
    </dataValidation>
    <dataValidation type="list" allowBlank="1" showInputMessage="1" showErrorMessage="1" sqref="J2:J152">
      <formula1>"Voisinage,Locale,Grande,Urbaine"</formula1>
    </dataValidation>
    <dataValidation type="list" allowBlank="1" showInputMessage="1" showErrorMessage="1" sqref="H2:H152">
      <formula1>"'++,'+,'-,'--"</formula1>
    </dataValidation>
    <dataValidation type="list" allowBlank="1" showInputMessage="1" showErrorMessage="1" sqref="D2:D152">
      <formula1>"Normale,Vacances"</formula1>
    </dataValidation>
    <dataValidation type="list" allowBlank="1" showInputMessage="1" showErrorMessage="1" sqref="E2:E152">
      <formula1>"Semaine,Samedi,Dim_fer,Pont"</formula1>
    </dataValidation>
    <dataValidation type="list" allowBlank="1" showInputMessage="1" showErrorMessage="1" sqref="U2:U52 S2:S152 U54:U111 Y112:Y132 Y141:Y152 V112:V152 W113 W115:W116 W118 W120:W121 W123 W125 W127 W129:W132 W134:W135 W137:W138 W140 W142 W144 W146:W147 W149:W150 W152">
      <formula1>directions</formula1>
    </dataValidation>
    <dataValidation type="list" allowBlank="1" showInputMessage="1" showErrorMessage="1" sqref="Q2:Q132 Q141:Q152">
      <formula1>"H,F"</formula1>
    </dataValidation>
    <dataValidation type="list" allowBlank="1" showInputMessage="1" showErrorMessage="1" sqref="M72:M111">
      <formula1>code_arret</formula1>
    </dataValidation>
    <dataValidation type="list" allowBlank="1" showInputMessage="1" showErrorMessage="1" sqref="W112 W114 W117 W119 W122 W124 W126 W128 W133 W136 W139 W141 W143 W145 W148 W151">
      <formula1>route_destination</formula1>
    </dataValidation>
  </dataValidations>
  <pageMargins left="0.7" right="0.7" top="0.75" bottom="0.75" header="0.3" footer="0.3"/>
  <legacyDrawing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16"/>
  <sheetViews>
    <sheetView zoomScale="80" zoomScaleNormal="80" workbookViewId="0">
      <pane xSplit="1" topLeftCell="B1" activePane="topRight" state="frozen"/>
      <selection activeCell="A4" sqref="A4"/>
      <selection pane="topRight" activeCell="B5" sqref="B5:AP6"/>
    </sheetView>
  </sheetViews>
  <sheetFormatPr baseColWidth="10" defaultRowHeight="14.4" x14ac:dyDescent="0.3"/>
  <cols>
    <col min="1" max="1" width="19.109375" bestFit="1" customWidth="1"/>
  </cols>
  <sheetData>
    <row r="1" spans="1:43" x14ac:dyDescent="0.3">
      <c r="A1" s="36" t="s">
        <v>90</v>
      </c>
      <c r="B1" s="20" t="s">
        <v>63</v>
      </c>
      <c r="C1" s="20" t="s">
        <v>74</v>
      </c>
      <c r="D1" s="20" t="s">
        <v>63</v>
      </c>
      <c r="E1" s="20" t="s">
        <v>63</v>
      </c>
      <c r="F1" s="20" t="s">
        <v>63</v>
      </c>
      <c r="G1" s="20" t="s">
        <v>120</v>
      </c>
      <c r="H1" s="20" t="s">
        <v>120</v>
      </c>
      <c r="I1" s="20" t="s">
        <v>120</v>
      </c>
      <c r="J1" s="20" t="s">
        <v>120</v>
      </c>
      <c r="K1" s="20" t="s">
        <v>58</v>
      </c>
      <c r="L1" s="20" t="s">
        <v>58</v>
      </c>
      <c r="M1" s="20" t="s">
        <v>58</v>
      </c>
      <c r="N1" s="20" t="s">
        <v>58</v>
      </c>
      <c r="O1" s="20" t="s">
        <v>58</v>
      </c>
      <c r="P1" s="20" t="s">
        <v>56</v>
      </c>
      <c r="Q1" s="20" t="s">
        <v>56</v>
      </c>
      <c r="R1" s="20" t="s">
        <v>56</v>
      </c>
      <c r="S1" s="20" t="s">
        <v>56</v>
      </c>
      <c r="T1" s="20" t="s">
        <v>56</v>
      </c>
      <c r="U1" s="20" t="s">
        <v>56</v>
      </c>
      <c r="V1" s="20" t="s">
        <v>56</v>
      </c>
      <c r="W1" s="20" t="s">
        <v>56</v>
      </c>
      <c r="X1" s="20" t="s">
        <v>56</v>
      </c>
      <c r="Y1" s="20" t="s">
        <v>56</v>
      </c>
      <c r="Z1" s="20" t="s">
        <v>56</v>
      </c>
      <c r="AA1" s="20" t="s">
        <v>56</v>
      </c>
      <c r="AB1" s="20" t="s">
        <v>56</v>
      </c>
      <c r="AC1" s="20" t="s">
        <v>56</v>
      </c>
      <c r="AD1" s="20" t="s">
        <v>46</v>
      </c>
      <c r="AE1" s="20" t="s">
        <v>46</v>
      </c>
      <c r="AF1" s="20" t="s">
        <v>46</v>
      </c>
      <c r="AG1" s="20" t="s">
        <v>46</v>
      </c>
      <c r="AH1" s="20" t="s">
        <v>46</v>
      </c>
      <c r="AI1" s="20" t="s">
        <v>46</v>
      </c>
      <c r="AJ1" s="20" t="s">
        <v>46</v>
      </c>
      <c r="AK1" s="20" t="s">
        <v>46</v>
      </c>
      <c r="AL1" s="20" t="s">
        <v>46</v>
      </c>
      <c r="AM1" s="20" t="s">
        <v>46</v>
      </c>
      <c r="AN1" s="20" t="s">
        <v>46</v>
      </c>
      <c r="AO1" s="20" t="s">
        <v>46</v>
      </c>
      <c r="AP1" s="21" t="s">
        <v>46</v>
      </c>
      <c r="AQ1" s="32"/>
    </row>
    <row r="2" spans="1:43" x14ac:dyDescent="0.3">
      <c r="A2" s="37" t="s">
        <v>121</v>
      </c>
      <c r="B2" s="22" t="s">
        <v>122</v>
      </c>
      <c r="C2" s="22" t="s">
        <v>123</v>
      </c>
      <c r="D2" s="22" t="s">
        <v>124</v>
      </c>
      <c r="E2" s="22" t="s">
        <v>125</v>
      </c>
      <c r="F2" s="22" t="s">
        <v>126</v>
      </c>
      <c r="G2" s="22" t="s">
        <v>115</v>
      </c>
      <c r="H2" s="22" t="s">
        <v>127</v>
      </c>
      <c r="I2" s="22" t="s">
        <v>111</v>
      </c>
      <c r="J2" s="22" t="s">
        <v>128</v>
      </c>
      <c r="K2" s="22" t="s">
        <v>198</v>
      </c>
      <c r="L2" s="22" t="s">
        <v>199</v>
      </c>
      <c r="M2" s="22" t="s">
        <v>200</v>
      </c>
      <c r="N2" s="22" t="s">
        <v>201</v>
      </c>
      <c r="O2" s="22" t="s">
        <v>202</v>
      </c>
      <c r="P2" s="22" t="s">
        <v>203</v>
      </c>
      <c r="Q2" s="22" t="s">
        <v>204</v>
      </c>
      <c r="R2" s="22" t="s">
        <v>206</v>
      </c>
      <c r="S2" s="22" t="s">
        <v>207</v>
      </c>
      <c r="T2" s="22" t="s">
        <v>208</v>
      </c>
      <c r="U2" s="22" t="s">
        <v>205</v>
      </c>
      <c r="V2" s="22" t="s">
        <v>209</v>
      </c>
      <c r="W2" s="22" t="s">
        <v>210</v>
      </c>
      <c r="X2" s="22" t="s">
        <v>211</v>
      </c>
      <c r="Y2" s="22" t="s">
        <v>212</v>
      </c>
      <c r="Z2" s="22" t="s">
        <v>213</v>
      </c>
      <c r="AA2" s="22" t="s">
        <v>214</v>
      </c>
      <c r="AB2" s="22" t="s">
        <v>215</v>
      </c>
      <c r="AC2" s="22" t="s">
        <v>216</v>
      </c>
      <c r="AD2" s="22" t="s">
        <v>250</v>
      </c>
      <c r="AE2" s="22" t="s">
        <v>251</v>
      </c>
      <c r="AF2" s="22" t="s">
        <v>252</v>
      </c>
      <c r="AG2" s="22" t="s">
        <v>253</v>
      </c>
      <c r="AH2" s="22" t="s">
        <v>254</v>
      </c>
      <c r="AI2" s="22" t="s">
        <v>255</v>
      </c>
      <c r="AJ2" s="22" t="s">
        <v>256</v>
      </c>
      <c r="AK2" s="22" t="s">
        <v>257</v>
      </c>
      <c r="AL2" s="22" t="s">
        <v>258</v>
      </c>
      <c r="AM2" s="22" t="s">
        <v>259</v>
      </c>
      <c r="AN2" s="22" t="s">
        <v>260</v>
      </c>
      <c r="AO2" s="22" t="s">
        <v>261</v>
      </c>
      <c r="AP2" s="23" t="s">
        <v>262</v>
      </c>
      <c r="AQ2" s="33"/>
    </row>
    <row r="3" spans="1:43" ht="15" thickBot="1" x14ac:dyDescent="0.35">
      <c r="A3" s="38" t="s">
        <v>121</v>
      </c>
      <c r="B3" s="39" t="s">
        <v>292</v>
      </c>
      <c r="C3" s="39" t="s">
        <v>293</v>
      </c>
      <c r="D3" s="39" t="s">
        <v>294</v>
      </c>
      <c r="E3" s="39" t="s">
        <v>295</v>
      </c>
      <c r="F3" s="39" t="s">
        <v>296</v>
      </c>
      <c r="G3" s="39" t="s">
        <v>297</v>
      </c>
      <c r="H3" s="39" t="s">
        <v>298</v>
      </c>
      <c r="I3" s="39" t="s">
        <v>299</v>
      </c>
      <c r="J3" s="39" t="s">
        <v>300</v>
      </c>
      <c r="K3" s="39" t="s">
        <v>301</v>
      </c>
      <c r="L3" s="39" t="s">
        <v>302</v>
      </c>
      <c r="M3" s="39" t="s">
        <v>303</v>
      </c>
      <c r="N3" s="39" t="s">
        <v>304</v>
      </c>
      <c r="O3" s="39" t="s">
        <v>305</v>
      </c>
      <c r="P3" s="39" t="s">
        <v>306</v>
      </c>
      <c r="Q3" s="39" t="s">
        <v>307</v>
      </c>
      <c r="R3" s="39" t="s">
        <v>308</v>
      </c>
      <c r="S3" s="39" t="s">
        <v>309</v>
      </c>
      <c r="T3" s="39" t="s">
        <v>310</v>
      </c>
      <c r="U3" s="39" t="s">
        <v>311</v>
      </c>
      <c r="V3" s="39" t="s">
        <v>315</v>
      </c>
      <c r="W3" s="39" t="s">
        <v>314</v>
      </c>
      <c r="X3" s="39" t="s">
        <v>316</v>
      </c>
      <c r="Y3" s="39" t="s">
        <v>312</v>
      </c>
      <c r="Z3" s="39" t="s">
        <v>313</v>
      </c>
      <c r="AA3" s="39" t="s">
        <v>317</v>
      </c>
      <c r="AB3" s="39" t="s">
        <v>318</v>
      </c>
      <c r="AC3" s="39" t="s">
        <v>319</v>
      </c>
      <c r="AD3" s="39" t="s">
        <v>321</v>
      </c>
      <c r="AE3" s="39" t="s">
        <v>322</v>
      </c>
      <c r="AF3" s="39" t="s">
        <v>320</v>
      </c>
      <c r="AG3" s="39" t="s">
        <v>323</v>
      </c>
      <c r="AH3" s="39" t="s">
        <v>324</v>
      </c>
      <c r="AI3" s="39" t="s">
        <v>328</v>
      </c>
      <c r="AJ3" s="39" t="s">
        <v>325</v>
      </c>
      <c r="AK3" s="39" t="s">
        <v>326</v>
      </c>
      <c r="AL3" s="39" t="s">
        <v>327</v>
      </c>
      <c r="AM3" s="39" t="s">
        <v>330</v>
      </c>
      <c r="AN3" s="39" t="s">
        <v>331</v>
      </c>
      <c r="AO3" s="39" t="s">
        <v>329</v>
      </c>
      <c r="AP3" s="40" t="s">
        <v>332</v>
      </c>
      <c r="AQ3" s="33"/>
    </row>
    <row r="4" spans="1:43" x14ac:dyDescent="0.3">
      <c r="A4" s="34" t="s">
        <v>129</v>
      </c>
      <c r="B4" s="35"/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24"/>
      <c r="AE4" s="25"/>
      <c r="AF4" s="25"/>
      <c r="AG4" s="25"/>
      <c r="AH4" s="26"/>
      <c r="AI4" s="24"/>
      <c r="AJ4" s="25"/>
      <c r="AK4" s="25"/>
      <c r="AL4" s="26"/>
      <c r="AM4" s="24"/>
      <c r="AN4" s="25"/>
      <c r="AO4" s="25"/>
      <c r="AP4" s="26"/>
      <c r="AQ4" s="18"/>
    </row>
    <row r="5" spans="1:43" x14ac:dyDescent="0.3">
      <c r="A5" s="6" t="s">
        <v>130</v>
      </c>
      <c r="B5" s="7" t="s">
        <v>131</v>
      </c>
      <c r="C5" s="8" t="s">
        <v>131</v>
      </c>
      <c r="D5" s="8" t="s">
        <v>115</v>
      </c>
      <c r="E5" s="8" t="s">
        <v>182</v>
      </c>
      <c r="F5" s="8" t="s">
        <v>131</v>
      </c>
      <c r="G5" s="8" t="s">
        <v>115</v>
      </c>
      <c r="H5" s="8" t="s">
        <v>132</v>
      </c>
      <c r="I5" s="8" t="s">
        <v>132</v>
      </c>
      <c r="J5" s="8" t="s">
        <v>182</v>
      </c>
      <c r="K5" s="7" t="s">
        <v>181</v>
      </c>
      <c r="L5" s="8" t="s">
        <v>182</v>
      </c>
      <c r="M5" s="8" t="s">
        <v>132</v>
      </c>
      <c r="N5" s="8" t="s">
        <v>132</v>
      </c>
      <c r="O5" s="8" t="s">
        <v>132</v>
      </c>
      <c r="P5" s="7" t="s">
        <v>181</v>
      </c>
      <c r="Q5" s="8" t="s">
        <v>132</v>
      </c>
      <c r="R5" s="8" t="s">
        <v>132</v>
      </c>
      <c r="S5" s="8" t="s">
        <v>182</v>
      </c>
      <c r="T5" s="8" t="s">
        <v>132</v>
      </c>
      <c r="U5" s="8" t="s">
        <v>132</v>
      </c>
      <c r="V5" s="8" t="s">
        <v>132</v>
      </c>
      <c r="W5" s="8" t="s">
        <v>132</v>
      </c>
      <c r="X5" s="8" t="s">
        <v>182</v>
      </c>
      <c r="Y5" s="8" t="s">
        <v>132</v>
      </c>
      <c r="Z5" s="8" t="s">
        <v>182</v>
      </c>
      <c r="AA5" s="8" t="s">
        <v>132</v>
      </c>
      <c r="AB5" s="8" t="s">
        <v>181</v>
      </c>
      <c r="AC5" s="8" t="s">
        <v>132</v>
      </c>
      <c r="AD5" s="8" t="s">
        <v>111</v>
      </c>
      <c r="AE5" s="8" t="s">
        <v>132</v>
      </c>
      <c r="AF5" s="8" t="s">
        <v>182</v>
      </c>
      <c r="AG5" s="8" t="s">
        <v>182</v>
      </c>
      <c r="AH5" s="8" t="s">
        <v>181</v>
      </c>
      <c r="AI5" s="8" t="s">
        <v>132</v>
      </c>
      <c r="AJ5" s="8" t="s">
        <v>132</v>
      </c>
      <c r="AK5" s="8" t="s">
        <v>132</v>
      </c>
      <c r="AL5" s="8" t="s">
        <v>132</v>
      </c>
      <c r="AM5" s="8" t="s">
        <v>132</v>
      </c>
      <c r="AN5" s="8" t="s">
        <v>132</v>
      </c>
      <c r="AO5" s="8" t="s">
        <v>182</v>
      </c>
      <c r="AP5" s="8" t="s">
        <v>132</v>
      </c>
      <c r="AQ5" s="2"/>
    </row>
    <row r="6" spans="1:43" x14ac:dyDescent="0.3">
      <c r="A6" s="6" t="s">
        <v>133</v>
      </c>
      <c r="B6" s="7">
        <v>20</v>
      </c>
      <c r="C6" s="8">
        <v>20</v>
      </c>
      <c r="D6" s="8">
        <v>40</v>
      </c>
      <c r="E6" s="8" t="s">
        <v>134</v>
      </c>
      <c r="F6" s="8">
        <v>20</v>
      </c>
      <c r="G6" s="8">
        <v>40</v>
      </c>
      <c r="H6" s="8" t="s">
        <v>134</v>
      </c>
      <c r="I6" s="8">
        <v>20</v>
      </c>
      <c r="J6" s="8">
        <v>20</v>
      </c>
      <c r="K6" s="7" t="s">
        <v>134</v>
      </c>
      <c r="L6" s="8">
        <v>20</v>
      </c>
      <c r="M6" s="8">
        <v>20</v>
      </c>
      <c r="N6" s="8">
        <v>20</v>
      </c>
      <c r="O6" s="8">
        <v>20</v>
      </c>
      <c r="P6" s="7" t="s">
        <v>134</v>
      </c>
      <c r="Q6" s="8" t="s">
        <v>134</v>
      </c>
      <c r="R6" s="8">
        <v>20</v>
      </c>
      <c r="S6" s="8" t="s">
        <v>134</v>
      </c>
      <c r="T6" s="8" t="s">
        <v>134</v>
      </c>
      <c r="U6" s="8">
        <v>20</v>
      </c>
      <c r="V6" s="8">
        <v>20</v>
      </c>
      <c r="W6" s="8">
        <v>40</v>
      </c>
      <c r="X6" s="8" t="s">
        <v>134</v>
      </c>
      <c r="Y6" s="8" t="s">
        <v>134</v>
      </c>
      <c r="Z6" s="8" t="s">
        <v>134</v>
      </c>
      <c r="AA6" s="8">
        <v>20</v>
      </c>
      <c r="AB6" s="8" t="s">
        <v>134</v>
      </c>
      <c r="AC6" s="8">
        <v>20</v>
      </c>
      <c r="AD6" s="8">
        <v>20</v>
      </c>
      <c r="AE6" s="8">
        <v>20</v>
      </c>
      <c r="AF6" s="8" t="s">
        <v>134</v>
      </c>
      <c r="AG6" s="8">
        <v>20</v>
      </c>
      <c r="AH6" s="8" t="s">
        <v>134</v>
      </c>
      <c r="AI6" s="8">
        <v>20</v>
      </c>
      <c r="AJ6" s="8" t="s">
        <v>134</v>
      </c>
      <c r="AK6" s="8">
        <v>20</v>
      </c>
      <c r="AL6" s="8">
        <v>20</v>
      </c>
      <c r="AM6" s="8">
        <v>20</v>
      </c>
      <c r="AN6" s="8">
        <v>20</v>
      </c>
      <c r="AO6" s="8">
        <v>20</v>
      </c>
      <c r="AP6" s="8">
        <v>40</v>
      </c>
      <c r="AQ6" s="2"/>
    </row>
    <row r="7" spans="1:43" x14ac:dyDescent="0.3">
      <c r="A7" s="4" t="s">
        <v>135</v>
      </c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18"/>
    </row>
    <row r="8" spans="1:43" x14ac:dyDescent="0.3">
      <c r="A8" s="6" t="s">
        <v>1</v>
      </c>
      <c r="B8" s="9">
        <f>COUNTIFS(Tests!$I:$I,B$1,Tests!$R:$R,"&gt;0",Tests!$B:$B,B3)</f>
        <v>9</v>
      </c>
      <c r="C8" s="9">
        <f>COUNTIFS(Tests!$I:$I,C$1,Tests!$R:$R,"&gt;0",Tests!$B:$B,C3)</f>
        <v>2</v>
      </c>
      <c r="D8" s="9">
        <f>COUNTIFS(Tests!$I:$I,D$1,Tests!$R:$R,"&gt;0",Tests!$B:$B,D3)</f>
        <v>4</v>
      </c>
      <c r="E8" s="9">
        <f>COUNTIFS(Tests!$I:$I,E$1,Tests!$R:$R,"&gt;0",Tests!$B:$B,E3)</f>
        <v>4</v>
      </c>
      <c r="F8" s="9">
        <f>COUNTIFS(Tests!$I:$I,F$1,Tests!$R:$R,"&gt;0",Tests!$B:$B,F3)</f>
        <v>2</v>
      </c>
      <c r="G8" s="9">
        <f>COUNTIFS(Tests!$I:$I,G$1,Tests!$R:$R,"&gt;0",Tests!$B:$B,G3)</f>
        <v>2</v>
      </c>
      <c r="H8" s="9">
        <f>COUNTIFS(Tests!$I:$I,H$1,Tests!$R:$R,"&gt;0",Tests!$B:$B,H3)</f>
        <v>6</v>
      </c>
      <c r="I8" s="9">
        <f>COUNTIFS(Tests!$I:$I,I$1,Tests!$R:$R,"&gt;0",Tests!$B:$B,I3)</f>
        <v>6</v>
      </c>
      <c r="J8" s="9">
        <f>COUNTIFS(Tests!$I:$I,J$1,Tests!$R:$R,"&gt;0",Tests!$B:$B,J3)</f>
        <v>5</v>
      </c>
      <c r="K8" s="9">
        <f>COUNTIFS(Tests!$I:$I,K$1,Tests!$R:$R,"&gt;0",Tests!$B:$B,K3)</f>
        <v>4</v>
      </c>
      <c r="L8" s="9">
        <f>COUNTIFS(Tests!$I:$I,L$1,Tests!$R:$R,"&gt;0",Tests!$B:$B,L3)</f>
        <v>5</v>
      </c>
      <c r="M8" s="9">
        <f>COUNTIFS(Tests!$I:$I,M$1,Tests!$R:$R,"&gt;0",Tests!$B:$B,M3)</f>
        <v>10</v>
      </c>
      <c r="N8" s="9">
        <f>COUNTIFS(Tests!$I:$I,N$1,Tests!$R:$R,"&gt;0",Tests!$B:$B,N3)</f>
        <v>5</v>
      </c>
      <c r="O8" s="9">
        <f>COUNTIFS(Tests!$I:$I,O$1,Tests!$R:$R,"&gt;0",Tests!$B:$B,O3)</f>
        <v>6</v>
      </c>
      <c r="P8" s="9">
        <f>COUNTIFS(Tests!$I:$I,P$1,Tests!$R:$R,"&gt;0",Tests!$B:$B,P3)</f>
        <v>4</v>
      </c>
      <c r="Q8" s="9">
        <f>COUNTIFS(Tests!$I:$I,Q$1,Tests!$R:$R,"&gt;0",Tests!$B:$B,Q3)</f>
        <v>4</v>
      </c>
      <c r="R8" s="9">
        <f>COUNTIFS(Tests!$I:$I,R$1,Tests!$R:$R,"&gt;0",Tests!$B:$B,R3)</f>
        <v>6</v>
      </c>
      <c r="S8" s="9">
        <f>COUNTIFS(Tests!$I:$I,S$1,Tests!$R:$R,"&gt;0",Tests!$B:$B,S3)</f>
        <v>1</v>
      </c>
      <c r="T8" s="9">
        <f>COUNTIFS(Tests!$I:$I,T$1,Tests!$R:$R,"&gt;0",Tests!$B:$B,T3)</f>
        <v>5</v>
      </c>
      <c r="U8" s="9">
        <f>COUNTIFS(Tests!$I:$I,U$1,Tests!$R:$R,"&gt;0",Tests!$B:$B,U3)</f>
        <v>3</v>
      </c>
      <c r="V8" s="9">
        <f>COUNTIFS(Tests!$I:$I,V$1,Tests!$R:$R,"&gt;0",Tests!$B:$B,V3)</f>
        <v>2</v>
      </c>
      <c r="W8" s="9">
        <f>COUNTIFS(Tests!$I:$I,W$1,Tests!$R:$R,"&gt;0",Tests!$B:$B,W3)</f>
        <v>1</v>
      </c>
      <c r="X8" s="9">
        <f>COUNTIFS(Tests!$I:$I,X$1,Tests!$R:$R,"&gt;0",Tests!$B:$B,X3)</f>
        <v>2</v>
      </c>
      <c r="Y8" s="9">
        <f>COUNTIFS(Tests!$I:$I,Y$1,Tests!$R:$R,"&gt;0",Tests!$B:$B,Y3)</f>
        <v>1</v>
      </c>
      <c r="Z8" s="9">
        <f>COUNTIFS(Tests!$I:$I,Z$1,Tests!$R:$R,"&gt;0",Tests!$B:$B,Z3)</f>
        <v>2</v>
      </c>
      <c r="AA8" s="9">
        <f>COUNTIFS(Tests!$I:$I,AA$1,Tests!$R:$R,"&gt;0",Tests!$B:$B,AA3)</f>
        <v>3</v>
      </c>
      <c r="AB8" s="9">
        <f>COUNTIFS(Tests!$I:$I,AB$1,Tests!$R:$R,"&gt;0",Tests!$B:$B,AB3)</f>
        <v>3</v>
      </c>
      <c r="AC8" s="9">
        <f>COUNTIFS(Tests!$I:$I,AC$1,Tests!$R:$R,"&gt;0",Tests!$B:$B,AC3)</f>
        <v>3</v>
      </c>
      <c r="AD8" s="9">
        <f>COUNTIFS(Tests!$I:$I,AD$1,Tests!$R:$R,"&gt;0",Tests!$B:$B,AD3)</f>
        <v>3</v>
      </c>
      <c r="AE8" s="9">
        <f>COUNTIFS(Tests!$I:$I,AE$1,Tests!$R:$R,"&gt;0",Tests!$B:$B,AE3)</f>
        <v>2</v>
      </c>
      <c r="AF8" s="9">
        <f>COUNTIFS(Tests!$I:$I,AF$1,Tests!$R:$R,"&gt;0",Tests!$B:$B,AF3)</f>
        <v>4</v>
      </c>
      <c r="AG8" s="9">
        <f>COUNTIFS(Tests!$I:$I,AG$1,Tests!$R:$R,"&gt;0",Tests!$B:$B,AG3)</f>
        <v>3</v>
      </c>
      <c r="AH8" s="9">
        <f>COUNTIFS(Tests!$I:$I,AH$1,Tests!$R:$R,"&gt;0",Tests!$B:$B,AH3)</f>
        <v>2</v>
      </c>
      <c r="AI8" s="9">
        <f>COUNTIFS(Tests!$I:$I,AI$1,Tests!$R:$R,"&gt;0",Tests!$B:$B,AI3)</f>
        <v>5</v>
      </c>
      <c r="AJ8" s="9">
        <f>COUNTIFS(Tests!$I:$I,AJ$1,Tests!$R:$R,"&gt;0",Tests!$B:$B,AJ3)</f>
        <v>5</v>
      </c>
      <c r="AK8" s="9">
        <f>COUNTIFS(Tests!$I:$I,AK$1,Tests!$R:$R,"&gt;0",Tests!$B:$B,AK3)</f>
        <v>1</v>
      </c>
      <c r="AL8" s="9">
        <f>COUNTIFS(Tests!$I:$I,AL$1,Tests!$R:$R,"&gt;0",Tests!$B:$B,AL3)</f>
        <v>4</v>
      </c>
      <c r="AM8" s="9">
        <f>COUNTIFS(Tests!$I:$I,AM$1,Tests!$R:$R,"&gt;0",Tests!$B:$B,AM3)</f>
        <v>4</v>
      </c>
      <c r="AN8" s="9">
        <f>COUNTIFS(Tests!$I:$I,AN$1,Tests!$R:$R,"&gt;0",Tests!$B:$B,AN3)</f>
        <v>3</v>
      </c>
      <c r="AO8" s="9">
        <f>COUNTIFS(Tests!$I:$I,AO$1,Tests!$R:$R,"&gt;0",Tests!$B:$B,AO3)</f>
        <v>1</v>
      </c>
      <c r="AP8" s="9">
        <f>COUNTIFS(Tests!$I:$I,AP$1,Tests!$R:$R,"&gt;0",Tests!$B:$B,AP3)</f>
        <v>3</v>
      </c>
      <c r="AQ8" s="2"/>
    </row>
    <row r="9" spans="1:43" x14ac:dyDescent="0.3">
      <c r="A9" s="6" t="s">
        <v>7</v>
      </c>
      <c r="B9" s="10">
        <f>IF(B8=0,"",1-COUNTIFS(Tests!$I:$I,B$1,Tests!$N:$N,"&gt;15",Tests!$B:$B,B3)/B$8)</f>
        <v>0.88888888888888884</v>
      </c>
      <c r="C9" s="10">
        <f>IF(C8=0,"",1-COUNTIFS(Tests!$I:$I,C$1,Tests!$N:$N,"&gt;15",Tests!$B:$B,C3)/C$8)</f>
        <v>1</v>
      </c>
      <c r="D9" s="10">
        <f>IF(D8=0,"",1-COUNTIFS(Tests!$I:$I,D$1,Tests!$N:$N,"&gt;15",Tests!$B:$B,D3)/D$8)</f>
        <v>1</v>
      </c>
      <c r="E9" s="10">
        <f>IF(E8=0,"",1-COUNTIFS(Tests!$I:$I,E$1,Tests!$N:$N,"&gt;15",Tests!$B:$B,E3)/E$8)</f>
        <v>1</v>
      </c>
      <c r="F9" s="10">
        <f>IF(F8=0,"",1-COUNTIFS(Tests!$I:$I,F$1,Tests!$N:$N,"&gt;15",Tests!$B:$B,F3)/F$8)</f>
        <v>1</v>
      </c>
      <c r="G9" s="10">
        <f>IF(G8=0,"",1-COUNTIFS(Tests!$I:$I,G$1,Tests!$N:$N,"&gt;15",Tests!$B:$B,G3)/G$8)</f>
        <v>1</v>
      </c>
      <c r="H9" s="10">
        <f>IF(H8=0,"",1-COUNTIFS(Tests!$I:$I,H$1,Tests!$N:$N,"&gt;15",Tests!$B:$B,H3)/H$8)</f>
        <v>1</v>
      </c>
      <c r="I9" s="10">
        <f>IF(I8=0,"",1-COUNTIFS(Tests!$I:$I,I$1,Tests!$N:$N,"&gt;15",Tests!$B:$B,I3)/I$8)</f>
        <v>1</v>
      </c>
      <c r="J9" s="10">
        <f>IF(J8=0,"",1-COUNTIFS(Tests!$I:$I,J$1,Tests!$N:$N,"&gt;15",Tests!$B:$B,J3)/J$8)</f>
        <v>0.8</v>
      </c>
      <c r="K9" s="10">
        <f>IF(K8=0,"",1-COUNTIFS(Tests!$I:$I,K$1,Tests!$N:$N,"&gt;15",Tests!$B:$B,K3)/K$8)</f>
        <v>1</v>
      </c>
      <c r="L9" s="10">
        <f>IF(L8=0,"",1-COUNTIFS(Tests!$I:$I,L$1,Tests!$N:$N,"&gt;15",Tests!$B:$B,L3)/L$8)</f>
        <v>0.8</v>
      </c>
      <c r="M9" s="10">
        <f>IF(M8=0,"",1-COUNTIFS(Tests!$I:$I,M$1,Tests!$N:$N,"&gt;15",Tests!$B:$B,M3)/M$8)</f>
        <v>1</v>
      </c>
      <c r="N9" s="10">
        <f>IF(N8=0,"",1-COUNTIFS(Tests!$I:$I,N$1,Tests!$N:$N,"&gt;15",Tests!$B:$B,N3)/N$8)</f>
        <v>0.8</v>
      </c>
      <c r="O9" s="10">
        <f>IF(O8=0,"",1-COUNTIFS(Tests!$I:$I,O$1,Tests!$N:$N,"&gt;15",Tests!$B:$B,O3)/O$8)</f>
        <v>1</v>
      </c>
      <c r="P9" s="10">
        <f>IF(P8=0,"",1-COUNTIFS(Tests!$I:$I,P$1,Tests!$N:$N,"&gt;15",Tests!$B:$B,P3)/P$8)</f>
        <v>0.75</v>
      </c>
      <c r="Q9" s="10">
        <f>IF(Q8=0,"",1-COUNTIFS(Tests!$I:$I,Q$1,Tests!$N:$N,"&gt;15",Tests!$B:$B,Q3)/Q$8)</f>
        <v>0.75</v>
      </c>
      <c r="R9" s="10">
        <f>IF(R8=0,"",1-COUNTIFS(Tests!$I:$I,R$1,Tests!$N:$N,"&gt;15",Tests!$B:$B,R3)/R$8)</f>
        <v>1</v>
      </c>
      <c r="S9" s="10">
        <f>IF(S8=0,"",1-COUNTIFS(Tests!$I:$I,S$1,Tests!$N:$N,"&gt;15",Tests!$B:$B,S3)/S$8)</f>
        <v>1</v>
      </c>
      <c r="T9" s="10">
        <f>IF(T8=0,"",1-COUNTIFS(Tests!$I:$I,T$1,Tests!$N:$N,"&gt;15",Tests!$B:$B,T3)/T$8)</f>
        <v>1</v>
      </c>
      <c r="U9" s="10">
        <f>IF(U8=0,"",1-COUNTIFS(Tests!$I:$I,U$1,Tests!$N:$N,"&gt;15",Tests!$B:$B,U3)/U$8)</f>
        <v>1</v>
      </c>
      <c r="V9" s="10">
        <f>IF(V8=0,"",1-COUNTIFS(Tests!$I:$I,V$1,Tests!$N:$N,"&gt;15",Tests!$B:$B,V3)/V$8)</f>
        <v>1</v>
      </c>
      <c r="W9" s="10">
        <f>IF(W8=0,"",1-COUNTIFS(Tests!$I:$I,W$1,Tests!$N:$N,"&gt;15",Tests!$B:$B,W3)/W$8)</f>
        <v>1</v>
      </c>
      <c r="X9" s="10">
        <f>IF(X8=0,"",1-COUNTIFS(Tests!$I:$I,X$1,Tests!$N:$N,"&gt;15",Tests!$B:$B,X3)/X$8)</f>
        <v>0.5</v>
      </c>
      <c r="Y9" s="10">
        <f>IF(Y8=0,"",1-COUNTIFS(Tests!$I:$I,Y$1,Tests!$N:$N,"&gt;15",Tests!$B:$B,Y3)/Y$8)</f>
        <v>1</v>
      </c>
      <c r="Z9" s="10">
        <f>IF(Z8=0,"",1-COUNTIFS(Tests!$I:$I,Z$1,Tests!$N:$N,"&gt;15",Tests!$B:$B,Z3)/Z$8)</f>
        <v>0.5</v>
      </c>
      <c r="AA9" s="10">
        <f>IF(AA8=0,"",1-COUNTIFS(Tests!$I:$I,AA$1,Tests!$N:$N,"&gt;15",Tests!$B:$B,AA3)/AA$8)</f>
        <v>1</v>
      </c>
      <c r="AB9" s="10">
        <f>IF(AB8=0,"",1-COUNTIFS(Tests!$I:$I,AB$1,Tests!$N:$N,"&gt;15",Tests!$B:$B,AB3)/AB$8)</f>
        <v>1</v>
      </c>
      <c r="AC9" s="10">
        <f>IF(AC8=0,"",1-COUNTIFS(Tests!$I:$I,AC$1,Tests!$N:$N,"&gt;15",Tests!$B:$B,AC3)/AC$8)</f>
        <v>1</v>
      </c>
      <c r="AD9" s="10">
        <f>IF(AD8=0,"",1-COUNTIFS(Tests!$I:$I,AD$1,Tests!$N:$N,"&gt;15",Tests!$B:$B,AD3)/AD$8)</f>
        <v>1</v>
      </c>
      <c r="AE9" s="10">
        <f>IF(AE8=0,"",1-COUNTIFS(Tests!$I:$I,AE$1,Tests!$N:$N,"&gt;15",Tests!$B:$B,AE3)/AE$8)</f>
        <v>1</v>
      </c>
      <c r="AF9" s="10">
        <f>IF(AF8=0,"",1-COUNTIFS(Tests!$I:$I,AF$1,Tests!$N:$N,"&gt;15",Tests!$B:$B,AF3)/AF$8)</f>
        <v>1</v>
      </c>
      <c r="AG9" s="10">
        <f>IF(AG8=0,"",1-COUNTIFS(Tests!$I:$I,AG$1,Tests!$N:$N,"&gt;15",Tests!$B:$B,AG3)/AG$8)</f>
        <v>1</v>
      </c>
      <c r="AH9" s="10">
        <f>IF(AH8=0,"",1-COUNTIFS(Tests!$I:$I,AH$1,Tests!$N:$N,"&gt;15",Tests!$B:$B,AH3)/AH$8)</f>
        <v>1</v>
      </c>
      <c r="AI9" s="10">
        <f>IF(AI8=0,"",1-COUNTIFS(Tests!$I:$I,AI$1,Tests!$N:$N,"&gt;15",Tests!$B:$B,AI3)/AI$8)</f>
        <v>1</v>
      </c>
      <c r="AJ9" s="10">
        <f>IF(AJ8=0,"",1-COUNTIFS(Tests!$I:$I,AJ$1,Tests!$N:$N,"&gt;15",Tests!$B:$B,AJ3)/AJ$8)</f>
        <v>1</v>
      </c>
      <c r="AK9" s="10">
        <f>IF(AK8=0,"",1-COUNTIFS(Tests!$I:$I,AK$1,Tests!$N:$N,"&gt;15",Tests!$B:$B,AK3)/AK$8)</f>
        <v>1</v>
      </c>
      <c r="AL9" s="10">
        <f>IF(AL8=0,"",1-COUNTIFS(Tests!$I:$I,AL$1,Tests!$N:$N,"&gt;15",Tests!$B:$B,AL3)/AL$8)</f>
        <v>1</v>
      </c>
      <c r="AM9" s="10">
        <f>IF(AM8=0,"",1-COUNTIFS(Tests!$I:$I,AM$1,Tests!$N:$N,"&gt;15",Tests!$B:$B,AM3)/AM$8)</f>
        <v>0.75</v>
      </c>
      <c r="AN9" s="10">
        <f>IF(AN8=0,"",1-COUNTIFS(Tests!$I:$I,AN$1,Tests!$N:$N,"&gt;15",Tests!$B:$B,AN3)/AN$8)</f>
        <v>1</v>
      </c>
      <c r="AO9" s="10">
        <f>IF(AO8=0,"",1-COUNTIFS(Tests!$I:$I,AO$1,Tests!$N:$N,"&gt;15",Tests!$B:$B,AO3)/AO$8)</f>
        <v>1</v>
      </c>
      <c r="AP9" s="10">
        <f>IF(AP8=0,"",1-COUNTIFS(Tests!$I:$I,AP$1,Tests!$N:$N,"&gt;15",Tests!$B:$B,AP3)/AP$8)</f>
        <v>1</v>
      </c>
      <c r="AQ9" s="2" t="s">
        <v>8</v>
      </c>
    </row>
    <row r="10" spans="1:43" x14ac:dyDescent="0.3">
      <c r="A10" s="6" t="s">
        <v>2</v>
      </c>
      <c r="B10" s="11">
        <f>IF(B8=0,"",SUMIFS(Tests!$O:$O,Tests!$I:$I,B$1,Tests!$B:$B,B3)/(B$8))</f>
        <v>12.777777777777779</v>
      </c>
      <c r="C10" s="11">
        <f>IF(C8=0,"",SUMIFS(Tests!$O:$O,Tests!$I:$I,C$1,Tests!$B:$B,C3)/(C$8))</f>
        <v>12</v>
      </c>
      <c r="D10" s="11">
        <f>IF(D8=0,"",SUMIFS(Tests!$O:$O,Tests!$I:$I,D$1,Tests!$B:$B,D3)/(D$8))</f>
        <v>13</v>
      </c>
      <c r="E10" s="11">
        <f>IF(E8=0,"",SUMIFS(Tests!$O:$O,Tests!$I:$I,E$1,Tests!$B:$B,E3)/(E$8))</f>
        <v>11.25</v>
      </c>
      <c r="F10" s="11">
        <f>IF(F8=0,"",SUMIFS(Tests!$O:$O,Tests!$I:$I,F$1,Tests!$B:$B,F3)/(F$8))</f>
        <v>17.5</v>
      </c>
      <c r="G10" s="11">
        <f>IF(G8=0,"",SUMIFS(Tests!$O:$O,Tests!$I:$I,G$1,Tests!$B:$B,G3)/(G$8))</f>
        <v>6.5</v>
      </c>
      <c r="H10" s="11">
        <f>IF(H8=0,"",SUMIFS(Tests!$O:$O,Tests!$I:$I,H$1,Tests!$B:$B,H3)/(H$8))</f>
        <v>6.666666666666667</v>
      </c>
      <c r="I10" s="11">
        <f>IF(I8=0,"",SUMIFS(Tests!$O:$O,Tests!$I:$I,I$1,Tests!$B:$B,I3)/(I$8))</f>
        <v>8</v>
      </c>
      <c r="J10" s="11">
        <f>IF(J8=0,"",SUMIFS(Tests!$O:$O,Tests!$I:$I,J$1,Tests!$B:$B,J3)/(J$8))</f>
        <v>15.6</v>
      </c>
      <c r="K10" s="11">
        <f>IF(K8=0,"",SUMIFS(Tests!$O:$O,Tests!$I:$I,K$1,Tests!$B:$B,K3)/(K$8))</f>
        <v>7.25</v>
      </c>
      <c r="L10" s="11">
        <f>IF(L8=0,"",SUMIFS(Tests!$O:$O,Tests!$I:$I,L$1,Tests!$B:$B,L3)/(L$8))</f>
        <v>5.6</v>
      </c>
      <c r="M10" s="11">
        <f>IF(M8=0,"",SUMIFS(Tests!$O:$O,Tests!$I:$I,M$1,Tests!$B:$B,M3)/(M$8))</f>
        <v>4.2</v>
      </c>
      <c r="N10" s="11">
        <f>IF(N8=0,"",SUMIFS(Tests!$O:$O,Tests!$I:$I,N$1,Tests!$B:$B,N3)/(N$8))</f>
        <v>6</v>
      </c>
      <c r="O10" s="11">
        <f>IF(O8=0,"",SUMIFS(Tests!$O:$O,Tests!$I:$I,O$1,Tests!$B:$B,O3)/(O$8))</f>
        <v>7.166666666666667</v>
      </c>
      <c r="P10" s="11">
        <f>IF(P8=0,"",SUMIFS(Tests!$O:$O,Tests!$I:$I,P$1,Tests!$B:$B,P3)/(P$8))</f>
        <v>8.25</v>
      </c>
      <c r="Q10" s="11">
        <f>IF(Q8=0,"",SUMIFS(Tests!$O:$O,Tests!$I:$I,Q$1,Tests!$B:$B,Q3)/(Q$8))</f>
        <v>6.75</v>
      </c>
      <c r="R10" s="11">
        <f>IF(R8=0,"",SUMIFS(Tests!$O:$O,Tests!$I:$I,R$1,Tests!$B:$B,R3)/(R$8))</f>
        <v>4.5</v>
      </c>
      <c r="S10" s="11">
        <f>IF(S8=0,"",SUMIFS(Tests!$O:$O,Tests!$I:$I,S$1,Tests!$B:$B,S3)/(S$8))</f>
        <v>4</v>
      </c>
      <c r="T10" s="11">
        <f>IF(T8=0,"",SUMIFS(Tests!$O:$O,Tests!$I:$I,T$1,Tests!$B:$B,T3)/(T$8))</f>
        <v>4</v>
      </c>
      <c r="U10" s="11">
        <f>IF(U8=0,"",SUMIFS(Tests!$O:$O,Tests!$I:$I,U$1,Tests!$B:$B,U3)/(U$8))</f>
        <v>4</v>
      </c>
      <c r="V10" s="11">
        <f>IF(V8=0,"",SUMIFS(Tests!$O:$O,Tests!$I:$I,V$1,Tests!$B:$B,V3)/(V$8))</f>
        <v>2.5</v>
      </c>
      <c r="W10" s="11">
        <f>IF(W8=0,"",SUMIFS(Tests!$O:$O,Tests!$I:$I,W$1,Tests!$B:$B,W3)/(W$8))</f>
        <v>5</v>
      </c>
      <c r="X10" s="11">
        <f>IF(X8=0,"",SUMIFS(Tests!$O:$O,Tests!$I:$I,X$1,Tests!$B:$B,X3)/(X$8))</f>
        <v>21</v>
      </c>
      <c r="Y10" s="11">
        <f>IF(Y8=0,"",SUMIFS(Tests!$O:$O,Tests!$I:$I,Y$1,Tests!$B:$B,Y3)/(Y$8))</f>
        <v>1</v>
      </c>
      <c r="Z10" s="11">
        <f>IF(Z8=0,"",SUMIFS(Tests!$O:$O,Tests!$I:$I,Z$1,Tests!$B:$B,Z3)/(Z$8))</f>
        <v>14</v>
      </c>
      <c r="AA10" s="11">
        <f>IF(AA8=0,"",SUMIFS(Tests!$O:$O,Tests!$I:$I,AA$1,Tests!$B:$B,AA3)/(AA$8))</f>
        <v>3.3333333333333335</v>
      </c>
      <c r="AB10" s="11">
        <f>IF(AB8=0,"",SUMIFS(Tests!$O:$O,Tests!$I:$I,AB$1,Tests!$B:$B,AB3)/(AB$8))</f>
        <v>5</v>
      </c>
      <c r="AC10" s="11">
        <f>IF(AC8=0,"",SUMIFS(Tests!$O:$O,Tests!$I:$I,AC$1,Tests!$B:$B,AC3)/(AC$8))</f>
        <v>2.3333333333333335</v>
      </c>
      <c r="AD10" s="11">
        <f>IF(AD8=0,"",SUMIFS(Tests!$O:$O,Tests!$I:$I,AD$1,Tests!$B:$B,AD3)/(AD$8))</f>
        <v>4.333333333333333</v>
      </c>
      <c r="AE10" s="11">
        <f>IF(AE8=0,"",SUMIFS(Tests!$O:$O,Tests!$I:$I,AE$1,Tests!$B:$B,AE3)/(AE$8))</f>
        <v>4</v>
      </c>
      <c r="AF10" s="11">
        <f>IF(AF8=0,"",SUMIFS(Tests!$O:$O,Tests!$I:$I,AF$1,Tests!$B:$B,AF3)/(AF$8))</f>
        <v>6.5</v>
      </c>
      <c r="AG10" s="11">
        <f>IF(AG8=0,"",SUMIFS(Tests!$O:$O,Tests!$I:$I,AG$1,Tests!$B:$B,AG3)/(AG$8))</f>
        <v>7.666666666666667</v>
      </c>
      <c r="AH10" s="11">
        <f>IF(AH8=0,"",SUMIFS(Tests!$O:$O,Tests!$I:$I,AH$1,Tests!$B:$B,AH3)/(AH$8))</f>
        <v>6.5</v>
      </c>
      <c r="AI10" s="11">
        <f>IF(AI8=0,"",SUMIFS(Tests!$O:$O,Tests!$I:$I,AI$1,Tests!$B:$B,AI3)/(AI$8))</f>
        <v>6.4</v>
      </c>
      <c r="AJ10" s="11">
        <f>IF(AJ8=0,"",SUMIFS(Tests!$O:$O,Tests!$I:$I,AJ$1,Tests!$B:$B,AJ3)/(AJ$8))</f>
        <v>3.8</v>
      </c>
      <c r="AK10" s="11">
        <f>IF(AK8=0,"",SUMIFS(Tests!$O:$O,Tests!$I:$I,AK$1,Tests!$B:$B,AK3)/(AK$8))</f>
        <v>5</v>
      </c>
      <c r="AL10" s="11">
        <f>IF(AL8=0,"",SUMIFS(Tests!$O:$O,Tests!$I:$I,AL$1,Tests!$B:$B,AL3)/(AL$8))</f>
        <v>7</v>
      </c>
      <c r="AM10" s="11">
        <f>IF(AM8=0,"",SUMIFS(Tests!$O:$O,Tests!$I:$I,AM$1,Tests!$B:$B,AM3)/(AM$8))</f>
        <v>10</v>
      </c>
      <c r="AN10" s="11">
        <f>IF(AN8=0,"",SUMIFS(Tests!$O:$O,Tests!$I:$I,AN$1,Tests!$B:$B,AN3)/(AN$8))</f>
        <v>2</v>
      </c>
      <c r="AO10" s="11">
        <f>IF(AO8=0,"",SUMIFS(Tests!$O:$O,Tests!$I:$I,AO$1,Tests!$B:$B,AO3)/(AO$8))</f>
        <v>20</v>
      </c>
      <c r="AP10" s="11">
        <f>IF(AP8=0,"",SUMIFS(Tests!$O:$O,Tests!$I:$I,AP$1,Tests!$B:$B,AP3)/(AP$8))</f>
        <v>7.333333333333333</v>
      </c>
      <c r="AQ10" s="2" t="s">
        <v>3</v>
      </c>
    </row>
    <row r="11" spans="1:43" x14ac:dyDescent="0.3">
      <c r="A11" s="6" t="s">
        <v>4</v>
      </c>
      <c r="B11" s="11">
        <f>IF(B8=0,"",SUMIFS(Tests!$N:$N,Tests!$B:$B,B3,Tests!$R:$R,"&lt;&gt;0",Tests!$I:$I,B$1)/B$8)</f>
        <v>7.6111111111111107</v>
      </c>
      <c r="C11" s="11">
        <f>IF(C8=0,"",SUMIFS(Tests!$N:$N,Tests!$B:$B,C3,Tests!$R:$R,"&lt;&gt;0",Tests!$I:$I,C$1)/C$8)</f>
        <v>10</v>
      </c>
      <c r="D11" s="11">
        <f>IF(D8=0,"",SUMIFS(Tests!$N:$N,Tests!$B:$B,D3,Tests!$R:$R,"&lt;&gt;0",Tests!$I:$I,D$1)/D$8)</f>
        <v>4.75</v>
      </c>
      <c r="E11" s="11">
        <f>IF(E8=0,"",SUMIFS(Tests!$N:$N,Tests!$B:$B,E3,Tests!$R:$R,"&lt;&gt;0",Tests!$I:$I,E$1)/E$8)</f>
        <v>6.125</v>
      </c>
      <c r="F11" s="11">
        <f>IF(F8=0,"",SUMIFS(Tests!$N:$N,Tests!$B:$B,F3,Tests!$R:$R,"&lt;&gt;0",Tests!$I:$I,F$1)/F$8)</f>
        <v>9</v>
      </c>
      <c r="G11" s="11">
        <f>IF(G8=0,"",SUMIFS(Tests!$N:$N,Tests!$B:$B,G3,Tests!$R:$R,"&lt;&gt;0",Tests!$I:$I,G$1)/G$8)</f>
        <v>3</v>
      </c>
      <c r="H11" s="11">
        <f>IF(H8=0,"",SUMIFS(Tests!$N:$N,Tests!$B:$B,H3,Tests!$R:$R,"&lt;&gt;0",Tests!$I:$I,H$1)/H$8)</f>
        <v>2.0833333333333335</v>
      </c>
      <c r="I11" s="11">
        <f>IF(I8=0,"",SUMIFS(Tests!$N:$N,Tests!$B:$B,I3,Tests!$R:$R,"&lt;&gt;0",Tests!$I:$I,I$1)/I$8)</f>
        <v>4.5</v>
      </c>
      <c r="J11" s="11">
        <f>IF(J8=0,"",SUMIFS(Tests!$N:$N,Tests!$B:$B,J3,Tests!$R:$R,"&lt;&gt;0",Tests!$I:$I,J$1)/J$8)</f>
        <v>12</v>
      </c>
      <c r="K11" s="11">
        <f>IF(K8=0,"",SUMIFS(Tests!$N:$N,Tests!$B:$B,K3,Tests!$R:$R,"&lt;&gt;0",Tests!$I:$I,K$1)/K$8)</f>
        <v>4.75</v>
      </c>
      <c r="L11" s="11">
        <f>IF(L8=0,"",SUMIFS(Tests!$N:$N,Tests!$B:$B,L3,Tests!$R:$R,"&lt;&gt;0",Tests!$I:$I,L$1)/L$8)</f>
        <v>12.6</v>
      </c>
      <c r="M11" s="11">
        <f>IF(M8=0,"",SUMIFS(Tests!$N:$N,Tests!$B:$B,M3,Tests!$R:$R,"&lt;&gt;0",Tests!$I:$I,M$1)/M$8)</f>
        <v>4.7</v>
      </c>
      <c r="N11" s="11">
        <f>IF(N8=0,"",SUMIFS(Tests!$N:$N,Tests!$B:$B,N3,Tests!$R:$R,"&lt;&gt;0",Tests!$I:$I,N$1)/N$8)</f>
        <v>9.1999999999999993</v>
      </c>
      <c r="O11" s="11">
        <f>IF(O8=0,"",SUMIFS(Tests!$N:$N,Tests!$B:$B,O3,Tests!$R:$R,"&lt;&gt;0",Tests!$I:$I,O$1)/O$8)</f>
        <v>6.166666666666667</v>
      </c>
      <c r="P11" s="11">
        <f>IF(P8=0,"",SUMIFS(Tests!$N:$N,Tests!$B:$B,P3,Tests!$R:$R,"&lt;&gt;0",Tests!$I:$I,P$1)/P$8)</f>
        <v>9.75</v>
      </c>
      <c r="Q11" s="11">
        <f>IF(Q8=0,"",SUMIFS(Tests!$N:$N,Tests!$B:$B,Q3,Tests!$R:$R,"&lt;&gt;0",Tests!$I:$I,Q$1)/Q$8)</f>
        <v>8.25</v>
      </c>
      <c r="R11" s="11">
        <f>IF(R8=0,"",SUMIFS(Tests!$N:$N,Tests!$B:$B,R3,Tests!$R:$R,"&lt;&gt;0",Tests!$I:$I,R$1)/R$8)</f>
        <v>5.5</v>
      </c>
      <c r="S11" s="11">
        <f>IF(S8=0,"",SUMIFS(Tests!$N:$N,Tests!$B:$B,S3,Tests!$R:$R,"&lt;&gt;0",Tests!$I:$I,S$1)/S$8)</f>
        <v>7.5</v>
      </c>
      <c r="T11" s="11">
        <f>IF(T8=0,"",SUMIFS(Tests!$N:$N,Tests!$B:$B,T3,Tests!$R:$R,"&lt;&gt;0",Tests!$I:$I,T$1)/T$8)</f>
        <v>4.75</v>
      </c>
      <c r="U11" s="11">
        <f>IF(U8=0,"",SUMIFS(Tests!$N:$N,Tests!$B:$B,U3,Tests!$R:$R,"&lt;&gt;0",Tests!$I:$I,U$1)/U$8)</f>
        <v>9.3333333333333339</v>
      </c>
      <c r="V11" s="11">
        <f>IF(V8=0,"",SUMIFS(Tests!$N:$N,Tests!$B:$B,V3,Tests!$R:$R,"&lt;&gt;0",Tests!$I:$I,V$1)/V$8)</f>
        <v>2.5</v>
      </c>
      <c r="W11" s="11">
        <f>IF(W8=0,"",SUMIFS(Tests!$N:$N,Tests!$B:$B,W3,Tests!$R:$R,"&lt;&gt;0",Tests!$I:$I,W$1)/W$8)</f>
        <v>8</v>
      </c>
      <c r="X11" s="11">
        <f>IF(X8=0,"",SUMIFS(Tests!$N:$N,Tests!$B:$B,X3,Tests!$R:$R,"&lt;&gt;0",Tests!$I:$I,X$1)/X$8)</f>
        <v>15</v>
      </c>
      <c r="Y11" s="11">
        <f>IF(Y8=0,"",SUMIFS(Tests!$N:$N,Tests!$B:$B,Y3,Tests!$R:$R,"&lt;&gt;0",Tests!$I:$I,Y$1)/Y$8)</f>
        <v>1</v>
      </c>
      <c r="Z11" s="11">
        <f>IF(Z8=0,"",SUMIFS(Tests!$N:$N,Tests!$B:$B,Z3,Tests!$R:$R,"&lt;&gt;0",Tests!$I:$I,Z$1)/Z$8)</f>
        <v>12.5</v>
      </c>
      <c r="AA11" s="11">
        <f>IF(AA8=0,"",SUMIFS(Tests!$N:$N,Tests!$B:$B,AA3,Tests!$R:$R,"&lt;&gt;0",Tests!$I:$I,AA$1)/AA$8)</f>
        <v>7.333333333333333</v>
      </c>
      <c r="AB11" s="11">
        <f>IF(AB8=0,"",SUMIFS(Tests!$N:$N,Tests!$B:$B,AB3,Tests!$R:$R,"&lt;&gt;0",Tests!$I:$I,AB$1)/AB$8)</f>
        <v>6.333333333333333</v>
      </c>
      <c r="AC11" s="11">
        <f>IF(AC8=0,"",SUMIFS(Tests!$N:$N,Tests!$B:$B,AC3,Tests!$R:$R,"&lt;&gt;0",Tests!$I:$I,AC$1)/AC$8)</f>
        <v>7.333333333333333</v>
      </c>
      <c r="AD11" s="11">
        <f>IF(AD8=0,"",SUMIFS(Tests!$N:$N,Tests!$B:$B,AD3,Tests!$R:$R,"&lt;&gt;0",Tests!$I:$I,AD$1)/AD$8)</f>
        <v>5.666666666666667</v>
      </c>
      <c r="AE11" s="11">
        <f>IF(AE8=0,"",SUMIFS(Tests!$N:$N,Tests!$B:$B,AE3,Tests!$R:$R,"&lt;&gt;0",Tests!$I:$I,AE$1)/AE$8)</f>
        <v>5.05</v>
      </c>
      <c r="AF11" s="11">
        <f>IF(AF8=0,"",SUMIFS(Tests!$N:$N,Tests!$B:$B,AF3,Tests!$R:$R,"&lt;&gt;0",Tests!$I:$I,AF$1)/AF$8)</f>
        <v>4.625</v>
      </c>
      <c r="AG11" s="11">
        <f>IF(AG8=0,"",SUMIFS(Tests!$N:$N,Tests!$B:$B,AG3,Tests!$R:$R,"&lt;&gt;0",Tests!$I:$I,AG$1)/AG$8)</f>
        <v>4</v>
      </c>
      <c r="AH11" s="11">
        <f>IF(AH8=0,"",SUMIFS(Tests!$N:$N,Tests!$B:$B,AH3,Tests!$R:$R,"&lt;&gt;0",Tests!$I:$I,AH$1)/AH$8)</f>
        <v>7.55</v>
      </c>
      <c r="AI11" s="11">
        <f>IF(AI8=0,"",SUMIFS(Tests!$N:$N,Tests!$B:$B,AI3,Tests!$R:$R,"&lt;&gt;0",Tests!$I:$I,AI$1)/AI$8)</f>
        <v>3.4</v>
      </c>
      <c r="AJ11" s="11">
        <f>IF(AJ8=0,"",SUMIFS(Tests!$N:$N,Tests!$B:$B,AJ3,Tests!$R:$R,"&lt;&gt;0",Tests!$I:$I,AJ$1)/AJ$8)</f>
        <v>3.2</v>
      </c>
      <c r="AK11" s="11">
        <f>IF(AK8=0,"",SUMIFS(Tests!$N:$N,Tests!$B:$B,AK3,Tests!$R:$R,"&lt;&gt;0",Tests!$I:$I,AK$1)/AK$8)</f>
        <v>7</v>
      </c>
      <c r="AL11" s="11">
        <f>IF(AL8=0,"",SUMIFS(Tests!$N:$N,Tests!$B:$B,AL3,Tests!$R:$R,"&lt;&gt;0",Tests!$I:$I,AL$1)/AL$8)</f>
        <v>4.75</v>
      </c>
      <c r="AM11" s="11">
        <f>IF(AM8=0,"",SUMIFS(Tests!$N:$N,Tests!$B:$B,AM3,Tests!$R:$R,"&lt;&gt;0",Tests!$I:$I,AM$1)/AM$8)</f>
        <v>9.75</v>
      </c>
      <c r="AN11" s="11">
        <f>IF(AN8=0,"",SUMIFS(Tests!$N:$N,Tests!$B:$B,AN3,Tests!$R:$R,"&lt;&gt;0",Tests!$I:$I,AN$1)/AN$8)</f>
        <v>1.6666666666666667</v>
      </c>
      <c r="AO11" s="11">
        <f>IF(AO8=0,"",SUMIFS(Tests!$N:$N,Tests!$B:$B,AO3,Tests!$R:$R,"&lt;&gt;0",Tests!$I:$I,AO$1)/AO$8)</f>
        <v>8</v>
      </c>
      <c r="AP11" s="11">
        <f>IF(AP8=0,"",SUMIFS(Tests!$N:$N,Tests!$B:$B,AP3,Tests!$R:$R,"&lt;&gt;0",Tests!$I:$I,AP$1)/AP$8)</f>
        <v>7</v>
      </c>
      <c r="AQ11" s="2" t="s">
        <v>5</v>
      </c>
    </row>
    <row r="12" spans="1:43" x14ac:dyDescent="0.3">
      <c r="A12" s="12" t="s">
        <v>6</v>
      </c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2" t="s">
        <v>5</v>
      </c>
    </row>
    <row r="13" spans="1:43" x14ac:dyDescent="0.3">
      <c r="A13" s="4" t="s">
        <v>136</v>
      </c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18"/>
    </row>
    <row r="14" spans="1:43" x14ac:dyDescent="0.3">
      <c r="A14" s="14" t="s">
        <v>1</v>
      </c>
      <c r="B14" s="9">
        <f>COUNTIFS(Tests!$I:$I,B$1,Tests!$R:$R,"&gt;0",Tests!$B:$B,B$3,Tests!$P:$P,"non")</f>
        <v>9</v>
      </c>
      <c r="C14" s="9">
        <f>COUNTIFS(Tests!$I:$I,C$1,Tests!$R:$R,"&gt;0",Tests!$B:$B,C$3,Tests!$P:$P,"non")</f>
        <v>2</v>
      </c>
      <c r="D14" s="9">
        <f>COUNTIFS(Tests!$I:$I,D$1,Tests!$R:$R,"&gt;0",Tests!$B:$B,D$3,Tests!$P:$P,"non")</f>
        <v>4</v>
      </c>
      <c r="E14" s="9">
        <f>COUNTIFS(Tests!$I:$I,E$1,Tests!$R:$R,"&gt;0",Tests!$B:$B,E$3,Tests!$P:$P,"non")</f>
        <v>4</v>
      </c>
      <c r="F14" s="9">
        <f>COUNTIFS(Tests!$I:$I,F$1,Tests!$R:$R,"&gt;0",Tests!$B:$B,F$3,Tests!$P:$P,"non")</f>
        <v>2</v>
      </c>
      <c r="G14" s="9">
        <f>COUNTIFS(Tests!$I:$I,G$1,Tests!$R:$R,"&gt;0",Tests!$B:$B,G$3,Tests!$P:$P,"non")</f>
        <v>1</v>
      </c>
      <c r="H14" s="9">
        <f>COUNTIFS(Tests!$I:$I,H$1,Tests!$R:$R,"&gt;0",Tests!$B:$B,H$3,Tests!$P:$P,"non")</f>
        <v>6</v>
      </c>
      <c r="I14" s="9">
        <f>COUNTIFS(Tests!$I:$I,I$1,Tests!$R:$R,"&gt;0",Tests!$B:$B,I$3,Tests!$P:$P,"non")</f>
        <v>6</v>
      </c>
      <c r="J14" s="9">
        <f>COUNTIFS(Tests!$I:$I,J$1,Tests!$R:$R,"&gt;0",Tests!$B:$B,J$3,Tests!$P:$P,"non")</f>
        <v>5</v>
      </c>
      <c r="K14" s="9">
        <f>COUNTIFS(Tests!$I:$I,K$1,Tests!$R:$R,"&gt;0",Tests!$B:$B,K$3,Tests!$P:$P,"non")</f>
        <v>4</v>
      </c>
      <c r="L14" s="9">
        <f>COUNTIFS(Tests!$I:$I,L$1,Tests!$R:$R,"&gt;0",Tests!$B:$B,L$3,Tests!$P:$P,"non")</f>
        <v>3</v>
      </c>
      <c r="M14" s="9">
        <f>COUNTIFS(Tests!$I:$I,M$1,Tests!$R:$R,"&gt;0",Tests!$B:$B,M$3,Tests!$P:$P,"non")</f>
        <v>10</v>
      </c>
      <c r="N14" s="9">
        <f>COUNTIFS(Tests!$I:$I,N$1,Tests!$R:$R,"&gt;0",Tests!$B:$B,N$3,Tests!$P:$P,"non")</f>
        <v>4</v>
      </c>
      <c r="O14" s="9">
        <f>COUNTIFS(Tests!$I:$I,O$1,Tests!$R:$R,"&gt;0",Tests!$B:$B,O$3,Tests!$P:$P,"non")</f>
        <v>4</v>
      </c>
      <c r="P14" s="9">
        <f>COUNTIFS(Tests!$I:$I,P$1,Tests!$R:$R,"&gt;0",Tests!$B:$B,P$3,Tests!$P:$P,"non")</f>
        <v>3</v>
      </c>
      <c r="Q14" s="9">
        <f>COUNTIFS(Tests!$I:$I,Q$1,Tests!$R:$R,"&gt;0",Tests!$B:$B,Q$3,Tests!$P:$P,"non")</f>
        <v>4</v>
      </c>
      <c r="R14" s="9">
        <f>COUNTIFS(Tests!$I:$I,R$1,Tests!$R:$R,"&gt;0",Tests!$B:$B,R$3,Tests!$P:$P,"non")</f>
        <v>6</v>
      </c>
      <c r="S14" s="9">
        <f>COUNTIFS(Tests!$I:$I,S$1,Tests!$R:$R,"&gt;0",Tests!$B:$B,S$3,Tests!$P:$P,"non")</f>
        <v>1</v>
      </c>
      <c r="T14" s="9">
        <f>COUNTIFS(Tests!$I:$I,T$1,Tests!$R:$R,"&gt;0",Tests!$B:$B,T$3,Tests!$P:$P,"non")</f>
        <v>5</v>
      </c>
      <c r="U14" s="9">
        <f>COUNTIFS(Tests!$I:$I,U$1,Tests!$R:$R,"&gt;0",Tests!$B:$B,U$3,Tests!$P:$P,"non")</f>
        <v>3</v>
      </c>
      <c r="V14" s="9">
        <f>COUNTIFS(Tests!$I:$I,V$1,Tests!$R:$R,"&gt;0",Tests!$B:$B,V$3,Tests!$P:$P,"non")</f>
        <v>2</v>
      </c>
      <c r="W14" s="9">
        <f>COUNTIFS(Tests!$I:$I,W$1,Tests!$R:$R,"&gt;0",Tests!$B:$B,W$3,Tests!$P:$P,"non")</f>
        <v>1</v>
      </c>
      <c r="X14" s="9">
        <f>COUNTIFS(Tests!$I:$I,X$1,Tests!$R:$R,"&gt;0",Tests!$B:$B,X$3,Tests!$P:$P,"non")</f>
        <v>2</v>
      </c>
      <c r="Y14" s="9">
        <f>COUNTIFS(Tests!$I:$I,Y$1,Tests!$R:$R,"&gt;0",Tests!$B:$B,Y$3,Tests!$P:$P,"non")</f>
        <v>1</v>
      </c>
      <c r="Z14" s="9">
        <f>COUNTIFS(Tests!$I:$I,Z$1,Tests!$R:$R,"&gt;0",Tests!$B:$B,Z$3,Tests!$P:$P,"non")</f>
        <v>1</v>
      </c>
      <c r="AA14" s="9">
        <f>COUNTIFS(Tests!$I:$I,AA$1,Tests!$R:$R,"&gt;0",Tests!$B:$B,AA$3,Tests!$P:$P,"non")</f>
        <v>3</v>
      </c>
      <c r="AB14" s="9">
        <f>COUNTIFS(Tests!$I:$I,AB$1,Tests!$R:$R,"&gt;0",Tests!$B:$B,AB$3,Tests!$P:$P,"non")</f>
        <v>3</v>
      </c>
      <c r="AC14" s="9">
        <f>COUNTIFS(Tests!$I:$I,AC$1,Tests!$R:$R,"&gt;0",Tests!$B:$B,AC$3,Tests!$P:$P,"non")</f>
        <v>3</v>
      </c>
      <c r="AD14" s="9">
        <f>COUNTIFS(Tests!$I:$I,AD$1,Tests!$R:$R,"&gt;0",Tests!$B:$B,AD$3,Tests!$P:$P,"non")</f>
        <v>3</v>
      </c>
      <c r="AE14" s="9">
        <f>COUNTIFS(Tests!$I:$I,AE$1,Tests!$R:$R,"&gt;0",Tests!$B:$B,AE$3,Tests!$P:$P,"non")</f>
        <v>2</v>
      </c>
      <c r="AF14" s="9">
        <f>COUNTIFS(Tests!$I:$I,AF$1,Tests!$R:$R,"&gt;0",Tests!$B:$B,AF$3,Tests!$P:$P,"non")</f>
        <v>4</v>
      </c>
      <c r="AG14" s="9">
        <f>COUNTIFS(Tests!$I:$I,AG$1,Tests!$R:$R,"&gt;0",Tests!$B:$B,AG$3,Tests!$P:$P,"non")</f>
        <v>3</v>
      </c>
      <c r="AH14" s="9">
        <f>COUNTIFS(Tests!$I:$I,AH$1,Tests!$R:$R,"&gt;0",Tests!$B:$B,AH$3,Tests!$P:$P,"non")</f>
        <v>1</v>
      </c>
      <c r="AI14" s="9">
        <f>COUNTIFS(Tests!$I:$I,AI$1,Tests!$R:$R,"&gt;0",Tests!$B:$B,AI$3,Tests!$P:$P,"non")</f>
        <v>5</v>
      </c>
      <c r="AJ14" s="9">
        <f>COUNTIFS(Tests!$I:$I,AJ$1,Tests!$R:$R,"&gt;0",Tests!$B:$B,AJ$3,Tests!$P:$P,"non")</f>
        <v>5</v>
      </c>
      <c r="AK14" s="9">
        <f>COUNTIFS(Tests!$I:$I,AK$1,Tests!$R:$R,"&gt;0",Tests!$B:$B,AK$3,Tests!$P:$P,"non")</f>
        <v>1</v>
      </c>
      <c r="AL14" s="9">
        <f>COUNTIFS(Tests!$I:$I,AL$1,Tests!$R:$R,"&gt;0",Tests!$B:$B,AL$3,Tests!$P:$P,"non")</f>
        <v>4</v>
      </c>
      <c r="AM14" s="9">
        <f>COUNTIFS(Tests!$I:$I,AM$1,Tests!$R:$R,"&gt;0",Tests!$B:$B,AM$3,Tests!$P:$P,"non")</f>
        <v>3</v>
      </c>
      <c r="AN14" s="9">
        <f>COUNTIFS(Tests!$I:$I,AN$1,Tests!$R:$R,"&gt;0",Tests!$B:$B,AN$3,Tests!$P:$P,"non")</f>
        <v>3</v>
      </c>
      <c r="AO14" s="9">
        <f>COUNTIFS(Tests!$I:$I,AO$1,Tests!$R:$R,"&gt;0",Tests!$B:$B,AO$3,Tests!$P:$P,"non")</f>
        <v>1</v>
      </c>
      <c r="AP14" s="9">
        <f>COUNTIFS(Tests!$I:$I,AP$1,Tests!$R:$R,"&gt;0",Tests!$B:$B,AP$3,Tests!$P:$P,"non")</f>
        <v>2</v>
      </c>
      <c r="AQ14" s="2"/>
    </row>
    <row r="15" spans="1:43" x14ac:dyDescent="0.3">
      <c r="A15" s="6" t="s">
        <v>7</v>
      </c>
      <c r="B15" s="10">
        <f>IF(B$14=0,"",1-COUNTIFS(Tests!$I:$I,B$1,Tests!$N:$N,"&gt;15",Tests!$B:$B,B$3,Tests!$P:$P,"non")/B$14)</f>
        <v>0.88888888888888884</v>
      </c>
      <c r="C15" s="10">
        <f>IF(C$14=0,"",1-COUNTIFS(Tests!$I:$I,C$1,Tests!$N:$N,"&gt;15",Tests!$B:$B,C$3,Tests!$P:$P,"non")/C$14)</f>
        <v>1</v>
      </c>
      <c r="D15" s="10">
        <f>IF(D$14=0,"",1-COUNTIFS(Tests!$I:$I,D$1,Tests!$N:$N,"&gt;15",Tests!$B:$B,D$3,Tests!$P:$P,"non")/D$14)</f>
        <v>1</v>
      </c>
      <c r="E15" s="10">
        <f>IF(E$14=0,"",1-COUNTIFS(Tests!$I:$I,E$1,Tests!$N:$N,"&gt;15",Tests!$B:$B,E$3,Tests!$P:$P,"non")/E$14)</f>
        <v>1</v>
      </c>
      <c r="F15" s="10">
        <f>IF(F$14=0,"",1-COUNTIFS(Tests!$I:$I,F$1,Tests!$N:$N,"&gt;15",Tests!$B:$B,F$3,Tests!$P:$P,"non")/F$14)</f>
        <v>1</v>
      </c>
      <c r="G15" s="10">
        <f>IF(G$14=0,"",1-COUNTIFS(Tests!$I:$I,G$1,Tests!$N:$N,"&gt;15",Tests!$B:$B,G$3,Tests!$P:$P,"non")/G$14)</f>
        <v>1</v>
      </c>
      <c r="H15" s="10">
        <f>IF(H$14=0,"",1-COUNTIFS(Tests!$I:$I,H$1,Tests!$N:$N,"&gt;15",Tests!$B:$B,H$3,Tests!$P:$P,"non")/H$14)</f>
        <v>1</v>
      </c>
      <c r="I15" s="10">
        <f>IF(I$14=0,"",1-COUNTIFS(Tests!$I:$I,I$1,Tests!$N:$N,"&gt;15",Tests!$B:$B,I$3,Tests!$P:$P,"non")/I$14)</f>
        <v>1</v>
      </c>
      <c r="J15" s="10">
        <f>IF(J$14=0,"",1-COUNTIFS(Tests!$I:$I,J$1,Tests!$N:$N,"&gt;15",Tests!$B:$B,J$3,Tests!$P:$P,"non")/J$14)</f>
        <v>0.8</v>
      </c>
      <c r="K15" s="10">
        <f>IF(K$14=0,"",1-COUNTIFS(Tests!$I:$I,K$1,Tests!$N:$N,"&gt;15",Tests!$B:$B,K$3,Tests!$P:$P,"non")/K$14)</f>
        <v>1</v>
      </c>
      <c r="L15" s="10">
        <f>IF(L$14=0,"",1-COUNTIFS(Tests!$I:$I,L$1,Tests!$N:$N,"&gt;15",Tests!$B:$B,L$3,Tests!$P:$P,"non")/L$14)</f>
        <v>1</v>
      </c>
      <c r="M15" s="10">
        <f>IF(M$14=0,"",1-COUNTIFS(Tests!$I:$I,M$1,Tests!$N:$N,"&gt;15",Tests!$B:$B,M$3,Tests!$P:$P,"non")/M$14)</f>
        <v>1</v>
      </c>
      <c r="N15" s="10">
        <f>IF(N$14=0,"",1-COUNTIFS(Tests!$I:$I,N$1,Tests!$N:$N,"&gt;15",Tests!$B:$B,N$3,Tests!$P:$P,"non")/N$14)</f>
        <v>0.75</v>
      </c>
      <c r="O15" s="10">
        <f>IF(O$14=0,"",1-COUNTIFS(Tests!$I:$I,O$1,Tests!$N:$N,"&gt;15",Tests!$B:$B,O$3,Tests!$P:$P,"non")/O$14)</f>
        <v>1</v>
      </c>
      <c r="P15" s="10">
        <f>IF(P$14=0,"",1-COUNTIFS(Tests!$I:$I,P$1,Tests!$N:$N,"&gt;15",Tests!$B:$B,P$3,Tests!$P:$P,"non")/P$14)</f>
        <v>0.66666666666666674</v>
      </c>
      <c r="Q15" s="10">
        <f>IF(Q$14=0,"",1-COUNTIFS(Tests!$I:$I,Q$1,Tests!$N:$N,"&gt;15",Tests!$B:$B,Q$3,Tests!$P:$P,"non")/Q$14)</f>
        <v>0.75</v>
      </c>
      <c r="R15" s="10">
        <f>IF(R$14=0,"",1-COUNTIFS(Tests!$I:$I,R$1,Tests!$N:$N,"&gt;15",Tests!$B:$B,R$3,Tests!$P:$P,"non")/R$14)</f>
        <v>1</v>
      </c>
      <c r="S15" s="10">
        <f>IF(S$14=0,"",1-COUNTIFS(Tests!$I:$I,S$1,Tests!$N:$N,"&gt;15",Tests!$B:$B,S$3,Tests!$P:$P,"non")/S$14)</f>
        <v>1</v>
      </c>
      <c r="T15" s="10">
        <f>IF(T$14=0,"",1-COUNTIFS(Tests!$I:$I,T$1,Tests!$N:$N,"&gt;15",Tests!$B:$B,T$3,Tests!$P:$P,"non")/T$14)</f>
        <v>1</v>
      </c>
      <c r="U15" s="10">
        <f>IF(U$14=0,"",1-COUNTIFS(Tests!$I:$I,U$1,Tests!$N:$N,"&gt;15",Tests!$B:$B,U$3,Tests!$P:$P,"non")/U$14)</f>
        <v>1</v>
      </c>
      <c r="V15" s="10">
        <f>IF(V$14=0,"",1-COUNTIFS(Tests!$I:$I,V$1,Tests!$N:$N,"&gt;15",Tests!$B:$B,V$3,Tests!$P:$P,"non")/V$14)</f>
        <v>1</v>
      </c>
      <c r="W15" s="10">
        <f>IF(W$14=0,"",1-COUNTIFS(Tests!$I:$I,W$1,Tests!$N:$N,"&gt;15",Tests!$B:$B,W$3,Tests!$P:$P,"non")/W$14)</f>
        <v>1</v>
      </c>
      <c r="X15" s="10">
        <f>IF(X$14=0,"",1-COUNTIFS(Tests!$I:$I,X$1,Tests!$N:$N,"&gt;15",Tests!$B:$B,X$3,Tests!$P:$P,"non")/X$14)</f>
        <v>0.5</v>
      </c>
      <c r="Y15" s="10">
        <f>IF(Y$14=0,"",1-COUNTIFS(Tests!$I:$I,Y$1,Tests!$N:$N,"&gt;15",Tests!$B:$B,Y$3,Tests!$P:$P,"non")/Y$14)</f>
        <v>1</v>
      </c>
      <c r="Z15" s="10">
        <f>IF(Z$14=0,"",1-COUNTIFS(Tests!$I:$I,Z$1,Tests!$N:$N,"&gt;15",Tests!$B:$B,Z$3,Tests!$P:$P,"non")/Z$14)</f>
        <v>0</v>
      </c>
      <c r="AA15" s="10">
        <f>IF(AA$14=0,"",1-COUNTIFS(Tests!$I:$I,AA$1,Tests!$N:$N,"&gt;15",Tests!$B:$B,AA$3,Tests!$P:$P,"non")/AA$14)</f>
        <v>1</v>
      </c>
      <c r="AB15" s="10">
        <f>IF(AB$14=0,"",1-COUNTIFS(Tests!$I:$I,AB$1,Tests!$N:$N,"&gt;15",Tests!$B:$B,AB$3,Tests!$P:$P,"non")/AB$14)</f>
        <v>1</v>
      </c>
      <c r="AC15" s="10">
        <f>IF(AC$14=0,"",1-COUNTIFS(Tests!$I:$I,AC$1,Tests!$N:$N,"&gt;15",Tests!$B:$B,AC$3,Tests!$P:$P,"non")/AC$14)</f>
        <v>1</v>
      </c>
      <c r="AD15" s="10">
        <f>IF(AD$14=0,"",1-COUNTIFS(Tests!$I:$I,AD$1,Tests!$N:$N,"&gt;15",Tests!$B:$B,AD$3,Tests!$P:$P,"non")/AD$14)</f>
        <v>1</v>
      </c>
      <c r="AE15" s="10">
        <f>IF(AE$14=0,"",1-COUNTIFS(Tests!$I:$I,AE$1,Tests!$N:$N,"&gt;15",Tests!$B:$B,AE$3,Tests!$P:$P,"non")/AE$14)</f>
        <v>1</v>
      </c>
      <c r="AF15" s="10">
        <f>IF(AF$14=0,"",1-COUNTIFS(Tests!$I:$I,AF$1,Tests!$N:$N,"&gt;15",Tests!$B:$B,AF$3,Tests!$P:$P,"non")/AF$14)</f>
        <v>1</v>
      </c>
      <c r="AG15" s="10">
        <f>IF(AG$14=0,"",1-COUNTIFS(Tests!$I:$I,AG$1,Tests!$N:$N,"&gt;15",Tests!$B:$B,AG$3,Tests!$P:$P,"non")/AG$14)</f>
        <v>1</v>
      </c>
      <c r="AH15" s="10">
        <f>IF(AH$14=0,"",1-COUNTIFS(Tests!$I:$I,AH$1,Tests!$N:$N,"&gt;15",Tests!$B:$B,AH$3,Tests!$P:$P,"non")/AH$14)</f>
        <v>1</v>
      </c>
      <c r="AI15" s="10">
        <f>IF(AI$14=0,"",1-COUNTIFS(Tests!$I:$I,AI$1,Tests!$N:$N,"&gt;15",Tests!$B:$B,AI$3,Tests!$P:$P,"non")/AI$14)</f>
        <v>1</v>
      </c>
      <c r="AJ15" s="10">
        <f>IF(AJ$14=0,"",1-COUNTIFS(Tests!$I:$I,AJ$1,Tests!$N:$N,"&gt;15",Tests!$B:$B,AJ$3,Tests!$P:$P,"non")/AJ$14)</f>
        <v>1</v>
      </c>
      <c r="AK15" s="10">
        <f>IF(AK$14=0,"",1-COUNTIFS(Tests!$I:$I,AK$1,Tests!$N:$N,"&gt;15",Tests!$B:$B,AK$3,Tests!$P:$P,"non")/AK$14)</f>
        <v>1</v>
      </c>
      <c r="AL15" s="10">
        <f>IF(AL$14=0,"",1-COUNTIFS(Tests!$I:$I,AL$1,Tests!$N:$N,"&gt;15",Tests!$B:$B,AL$3,Tests!$P:$P,"non")/AL$14)</f>
        <v>1</v>
      </c>
      <c r="AM15" s="10">
        <f>IF(AM$14=0,"",1-COUNTIFS(Tests!$I:$I,AM$1,Tests!$N:$N,"&gt;15",Tests!$B:$B,AM$3,Tests!$P:$P,"non")/AM$14)</f>
        <v>1</v>
      </c>
      <c r="AN15" s="10">
        <f>IF(AN$14=0,"",1-COUNTIFS(Tests!$I:$I,AN$1,Tests!$N:$N,"&gt;15",Tests!$B:$B,AN$3,Tests!$P:$P,"non")/AN$14)</f>
        <v>1</v>
      </c>
      <c r="AO15" s="10">
        <f>IF(AO$14=0,"",1-COUNTIFS(Tests!$I:$I,AO$1,Tests!$N:$N,"&gt;15",Tests!$B:$B,AO$3,Tests!$P:$P,"non")/AO$14)</f>
        <v>1</v>
      </c>
      <c r="AP15" s="10">
        <f>IF(AP$14=0,"",1-COUNTIFS(Tests!$I:$I,AP$1,Tests!$N:$N,"&gt;15",Tests!$B:$B,AP$3,Tests!$P:$P,"non")/AP$14)</f>
        <v>1</v>
      </c>
      <c r="AQ15" s="2" t="s">
        <v>8</v>
      </c>
    </row>
    <row r="16" spans="1:43" ht="15" thickBot="1" x14ac:dyDescent="0.35">
      <c r="A16" s="12" t="s">
        <v>2</v>
      </c>
      <c r="B16" s="13">
        <f>IF(B$14=0,"",SUMIFS(Tests!$O:$O,Tests!$I:$I,B$1,Tests!$B:$B,B$3,Tests!$P:$P,"non")/B$14)</f>
        <v>12.777777777777779</v>
      </c>
      <c r="C16" s="13">
        <f>IF(C$14=0,"",SUMIFS(Tests!$O:$O,Tests!$I:$I,C$1,Tests!$B:$B,C$3,Tests!$P:$P,"non")/C$14)</f>
        <v>12</v>
      </c>
      <c r="D16" s="13">
        <f>IF(D$14=0,"",SUMIFS(Tests!$O:$O,Tests!$I:$I,D$1,Tests!$B:$B,D$3,Tests!$P:$P,"non")/D$14)</f>
        <v>13</v>
      </c>
      <c r="E16" s="13">
        <f>IF(E$14=0,"",SUMIFS(Tests!$O:$O,Tests!$I:$I,E$1,Tests!$B:$B,E$3,Tests!$P:$P,"non")/E$14)</f>
        <v>11.25</v>
      </c>
      <c r="F16" s="13">
        <f>IF(F$14=0,"",SUMIFS(Tests!$O:$O,Tests!$I:$I,F$1,Tests!$B:$B,F$3,Tests!$P:$P,"non")/F$14)</f>
        <v>17.5</v>
      </c>
      <c r="G16" s="13">
        <f>IF(G$14=0,"",SUMIFS(Tests!$O:$O,Tests!$I:$I,G$1,Tests!$B:$B,G$3,Tests!$P:$P,"non")/G$14)</f>
        <v>2</v>
      </c>
      <c r="H16" s="13">
        <f>IF(H$14=0,"",SUMIFS(Tests!$O:$O,Tests!$I:$I,H$1,Tests!$B:$B,H$3,Tests!$P:$P,"non")/H$14)</f>
        <v>6.666666666666667</v>
      </c>
      <c r="I16" s="13">
        <f>IF(I$14=0,"",SUMIFS(Tests!$O:$O,Tests!$I:$I,I$1,Tests!$B:$B,I$3,Tests!$P:$P,"non")/I$14)</f>
        <v>8</v>
      </c>
      <c r="J16" s="13">
        <f>IF(J$14=0,"",SUMIFS(Tests!$O:$O,Tests!$I:$I,J$1,Tests!$B:$B,J$3,Tests!$P:$P,"non")/J$14)</f>
        <v>15.6</v>
      </c>
      <c r="K16" s="13">
        <f>IF(K$14=0,"",SUMIFS(Tests!$O:$O,Tests!$I:$I,K$1,Tests!$B:$B,K$3,Tests!$P:$P,"non")/K$14)</f>
        <v>7.25</v>
      </c>
      <c r="L16" s="13">
        <f>IF(L$14=0,"",SUMIFS(Tests!$O:$O,Tests!$I:$I,L$1,Tests!$B:$B,L$3,Tests!$P:$P,"non")/L$14)</f>
        <v>5.666666666666667</v>
      </c>
      <c r="M16" s="13">
        <f>IF(M$14=0,"",SUMIFS(Tests!$O:$O,Tests!$I:$I,M$1,Tests!$B:$B,M$3,Tests!$P:$P,"non")/M$14)</f>
        <v>4.2</v>
      </c>
      <c r="N16" s="13">
        <f>IF(N$14=0,"",SUMIFS(Tests!$O:$O,Tests!$I:$I,N$1,Tests!$B:$B,N$3,Tests!$P:$P,"non")/N$14)</f>
        <v>5.75</v>
      </c>
      <c r="O16" s="13">
        <f>IF(O$14=0,"",SUMIFS(Tests!$O:$O,Tests!$I:$I,O$1,Tests!$B:$B,O$3,Tests!$P:$P,"non")/O$14)</f>
        <v>8.75</v>
      </c>
      <c r="P16" s="13">
        <f>IF(P$14=0,"",SUMIFS(Tests!$O:$O,Tests!$I:$I,P$1,Tests!$B:$B,P$3,Tests!$P:$P,"non")/P$14)</f>
        <v>10.333333333333334</v>
      </c>
      <c r="Q16" s="13">
        <f>IF(Q$14=0,"",SUMIFS(Tests!$O:$O,Tests!$I:$I,Q$1,Tests!$B:$B,Q$3,Tests!$P:$P,"non")/Q$14)</f>
        <v>6.75</v>
      </c>
      <c r="R16" s="13">
        <f>IF(R$14=0,"",SUMIFS(Tests!$O:$O,Tests!$I:$I,R$1,Tests!$B:$B,R$3,Tests!$P:$P,"non")/R$14)</f>
        <v>4.5</v>
      </c>
      <c r="S16" s="13">
        <f>IF(S$14=0,"",SUMIFS(Tests!$O:$O,Tests!$I:$I,S$1,Tests!$B:$B,S$3,Tests!$P:$P,"non")/S$14)</f>
        <v>4</v>
      </c>
      <c r="T16" s="13">
        <f>IF(T$14=0,"",SUMIFS(Tests!$O:$O,Tests!$I:$I,T$1,Tests!$B:$B,T$3,Tests!$P:$P,"non")/T$14)</f>
        <v>4</v>
      </c>
      <c r="U16" s="13">
        <f>IF(U$14=0,"",SUMIFS(Tests!$O:$O,Tests!$I:$I,U$1,Tests!$B:$B,U$3,Tests!$P:$P,"non")/U$14)</f>
        <v>4</v>
      </c>
      <c r="V16" s="13">
        <f>IF(V$14=0,"",SUMIFS(Tests!$O:$O,Tests!$I:$I,V$1,Tests!$B:$B,V$3,Tests!$P:$P,"non")/V$14)</f>
        <v>2.5</v>
      </c>
      <c r="W16" s="13">
        <f>IF(W$14=0,"",SUMIFS(Tests!$O:$O,Tests!$I:$I,W$1,Tests!$B:$B,W$3,Tests!$P:$P,"non")/W$14)</f>
        <v>5</v>
      </c>
      <c r="X16" s="13">
        <f>IF(X$14=0,"",SUMIFS(Tests!$O:$O,Tests!$I:$I,X$1,Tests!$B:$B,X$3,Tests!$P:$P,"non")/X$14)</f>
        <v>21</v>
      </c>
      <c r="Y16" s="13">
        <f>IF(Y$14=0,"",SUMIFS(Tests!$O:$O,Tests!$I:$I,Y$1,Tests!$B:$B,Y$3,Tests!$P:$P,"non")/Y$14)</f>
        <v>1</v>
      </c>
      <c r="Z16" s="13">
        <f>IF(Z$14=0,"",SUMIFS(Tests!$O:$O,Tests!$I:$I,Z$1,Tests!$B:$B,Z$3,Tests!$P:$P,"non")/Z$14)</f>
        <v>24</v>
      </c>
      <c r="AA16" s="13">
        <f>IF(AA$14=0,"",SUMIFS(Tests!$O:$O,Tests!$I:$I,AA$1,Tests!$B:$B,AA$3,Tests!$P:$P,"non")/AA$14)</f>
        <v>3.3333333333333335</v>
      </c>
      <c r="AB16" s="13">
        <f>IF(AB$14=0,"",SUMIFS(Tests!$O:$O,Tests!$I:$I,AB$1,Tests!$B:$B,AB$3,Tests!$P:$P,"non")/AB$14)</f>
        <v>5</v>
      </c>
      <c r="AC16" s="13">
        <f>IF(AC$14=0,"",SUMIFS(Tests!$O:$O,Tests!$I:$I,AC$1,Tests!$B:$B,AC$3,Tests!$P:$P,"non")/AC$14)</f>
        <v>2.3333333333333335</v>
      </c>
      <c r="AD16" s="13">
        <f>IF(AD$14=0,"",SUMIFS(Tests!$O:$O,Tests!$I:$I,AD$1,Tests!$B:$B,AD$3,Tests!$P:$P,"non")/AD$14)</f>
        <v>4.333333333333333</v>
      </c>
      <c r="AE16" s="13">
        <f>IF(AE$14=0,"",SUMIFS(Tests!$O:$O,Tests!$I:$I,AE$1,Tests!$B:$B,AE$3,Tests!$P:$P,"non")/AE$14)</f>
        <v>4</v>
      </c>
      <c r="AF16" s="13">
        <f>IF(AF$14=0,"",SUMIFS(Tests!$O:$O,Tests!$I:$I,AF$1,Tests!$B:$B,AF$3,Tests!$P:$P,"non")/AF$14)</f>
        <v>6.5</v>
      </c>
      <c r="AG16" s="13">
        <f>IF(AG$14=0,"",SUMIFS(Tests!$O:$O,Tests!$I:$I,AG$1,Tests!$B:$B,AG$3,Tests!$P:$P,"non")/AG$14)</f>
        <v>7.666666666666667</v>
      </c>
      <c r="AH16" s="13">
        <f>IF(AH$14=0,"",SUMIFS(Tests!$O:$O,Tests!$I:$I,AH$1,Tests!$B:$B,AH$3,Tests!$P:$P,"non")/AH$14)</f>
        <v>1</v>
      </c>
      <c r="AI16" s="13">
        <f>IF(AI$14=0,"",SUMIFS(Tests!$O:$O,Tests!$I:$I,AI$1,Tests!$B:$B,AI$3,Tests!$P:$P,"non")/AI$14)</f>
        <v>6.4</v>
      </c>
      <c r="AJ16" s="13">
        <f>IF(AJ$14=0,"",SUMIFS(Tests!$O:$O,Tests!$I:$I,AJ$1,Tests!$B:$B,AJ$3,Tests!$P:$P,"non")/AJ$14)</f>
        <v>3.8</v>
      </c>
      <c r="AK16" s="13">
        <f>IF(AK$14=0,"",SUMIFS(Tests!$O:$O,Tests!$I:$I,AK$1,Tests!$B:$B,AK$3,Tests!$P:$P,"non")/AK$14)</f>
        <v>5</v>
      </c>
      <c r="AL16" s="13">
        <f>IF(AL$14=0,"",SUMIFS(Tests!$O:$O,Tests!$I:$I,AL$1,Tests!$B:$B,AL$3,Tests!$P:$P,"non")/AL$14)</f>
        <v>7</v>
      </c>
      <c r="AM16" s="13">
        <f>IF(AM$14=0,"",SUMIFS(Tests!$O:$O,Tests!$I:$I,AM$1,Tests!$B:$B,AM$3,Tests!$P:$P,"non")/AM$14)</f>
        <v>8.3333333333333339</v>
      </c>
      <c r="AN16" s="13">
        <f>IF(AN$14=0,"",SUMIFS(Tests!$O:$O,Tests!$I:$I,AN$1,Tests!$B:$B,AN$3,Tests!$P:$P,"non")/AN$14)</f>
        <v>2</v>
      </c>
      <c r="AO16" s="13">
        <f>IF(AO$14=0,"",SUMIFS(Tests!$O:$O,Tests!$I:$I,AO$1,Tests!$B:$B,AO$3,Tests!$P:$P,"non")/AO$14)</f>
        <v>20</v>
      </c>
      <c r="AP16" s="13">
        <f>IF(AP$14=0,"",SUMIFS(Tests!$O:$O,Tests!$I:$I,AP$1,Tests!$B:$B,AP$3,Tests!$P:$P,"non")/AP$14)</f>
        <v>9</v>
      </c>
      <c r="AQ16" s="19" t="s">
        <v>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9"/>
  <sheetViews>
    <sheetView zoomScale="80" zoomScaleNormal="80" workbookViewId="0">
      <pane xSplit="3" topLeftCell="D1" activePane="topRight" state="frozen"/>
      <selection pane="topRight" activeCell="G3" sqref="G3"/>
    </sheetView>
  </sheetViews>
  <sheetFormatPr baseColWidth="10" defaultRowHeight="14.4" x14ac:dyDescent="0.3"/>
  <cols>
    <col min="1" max="1" width="13.33203125" customWidth="1"/>
    <col min="3" max="3" width="27.109375" bestFit="1" customWidth="1"/>
    <col min="13" max="13" width="16.6640625" customWidth="1"/>
    <col min="14" max="14" width="12.88671875" customWidth="1"/>
    <col min="15" max="15" width="13.33203125" customWidth="1"/>
    <col min="16" max="16" width="28.5546875" customWidth="1"/>
    <col min="17" max="17" width="17" customWidth="1"/>
    <col min="18" max="18" width="19.44140625" bestFit="1" customWidth="1"/>
    <col min="19" max="19" width="16.33203125" customWidth="1"/>
    <col min="20" max="20" width="23.6640625" customWidth="1"/>
  </cols>
  <sheetData>
    <row r="1" spans="1:20" x14ac:dyDescent="0.3">
      <c r="A1" s="15" t="s">
        <v>21</v>
      </c>
      <c r="B1" s="16"/>
      <c r="C1" s="17"/>
      <c r="D1" s="16"/>
      <c r="E1" s="16"/>
      <c r="F1" s="17">
        <v>2</v>
      </c>
      <c r="G1" s="17">
        <v>1</v>
      </c>
      <c r="H1" s="17">
        <v>3</v>
      </c>
      <c r="I1" s="16"/>
      <c r="J1" s="16"/>
      <c r="K1" s="16"/>
      <c r="L1" s="16"/>
      <c r="M1" s="144" t="s">
        <v>156</v>
      </c>
      <c r="N1" s="145"/>
      <c r="O1" s="145"/>
      <c r="P1" s="145"/>
      <c r="Q1" s="145"/>
      <c r="R1" s="145"/>
      <c r="S1" s="146"/>
    </row>
    <row r="2" spans="1:20" ht="28.8" x14ac:dyDescent="0.3">
      <c r="A2" s="69" t="s">
        <v>22</v>
      </c>
      <c r="B2" s="70" t="s">
        <v>23</v>
      </c>
      <c r="C2" s="71" t="s">
        <v>24</v>
      </c>
      <c r="D2" s="72" t="s">
        <v>25</v>
      </c>
      <c r="E2" s="73" t="s">
        <v>26</v>
      </c>
      <c r="F2" s="70" t="s">
        <v>27</v>
      </c>
      <c r="G2" s="71" t="s">
        <v>28</v>
      </c>
      <c r="H2" s="72" t="s">
        <v>29</v>
      </c>
      <c r="I2" s="74" t="s">
        <v>30</v>
      </c>
      <c r="J2" s="75" t="s">
        <v>31</v>
      </c>
      <c r="K2" s="76" t="s">
        <v>32</v>
      </c>
      <c r="L2" s="74" t="s">
        <v>33</v>
      </c>
      <c r="M2" s="78" t="s">
        <v>4</v>
      </c>
      <c r="N2" s="77" t="s">
        <v>42</v>
      </c>
      <c r="O2" s="77" t="s">
        <v>6</v>
      </c>
      <c r="P2" s="77" t="s">
        <v>275</v>
      </c>
      <c r="Q2" s="77" t="s">
        <v>2</v>
      </c>
      <c r="R2" s="77" t="s">
        <v>43</v>
      </c>
      <c r="S2" s="79" t="s">
        <v>1</v>
      </c>
      <c r="T2" s="75" t="s">
        <v>270</v>
      </c>
    </row>
    <row r="3" spans="1:20" x14ac:dyDescent="0.3">
      <c r="A3" s="81" t="s">
        <v>62</v>
      </c>
      <c r="B3" s="82" t="s">
        <v>63</v>
      </c>
      <c r="C3" s="83" t="s">
        <v>64</v>
      </c>
      <c r="D3" s="82">
        <v>2</v>
      </c>
      <c r="E3" s="84"/>
      <c r="F3" s="84">
        <v>30</v>
      </c>
      <c r="G3" s="83" t="s">
        <v>37</v>
      </c>
      <c r="H3" s="83" t="s">
        <v>37</v>
      </c>
      <c r="I3" s="84">
        <f t="shared" ref="I3:I19" si="0">1.5-(F3/10-3)/4</f>
        <v>1.5</v>
      </c>
      <c r="J3" s="84">
        <f t="shared" ref="J3:J19" si="1">IF(G3="plus",1.5,IF(G3="moins",0.5,1))</f>
        <v>1.5</v>
      </c>
      <c r="K3" s="84">
        <f t="shared" ref="K3:K19" si="2">IF(H3="plus",1.5,IF(H3="moins",0.5,1))</f>
        <v>1.5</v>
      </c>
      <c r="L3" s="85">
        <f t="shared" ref="L3:L19" si="3">SUMPRODUCT(I3:K3,$F$1:$H$1)/6</f>
        <v>1.5</v>
      </c>
      <c r="M3" s="86">
        <f>AVERAGEIF(Tests!M:M,arrets!A:A,Tests!N:N)</f>
        <v>10.714285714285714</v>
      </c>
      <c r="N3" s="87">
        <v>1</v>
      </c>
      <c r="O3" s="87">
        <v>15</v>
      </c>
      <c r="P3" s="88">
        <f>1-COUNTIFS(Tests!$M:$M,$A3,Tests!$N:$N,"&gt;15")/$S3</f>
        <v>1</v>
      </c>
      <c r="Q3" s="89">
        <f>SUMIFS(Tests!O:O,Tests!M:M,$A3)/COUNTIFS(Tests!M:M,A:A)</f>
        <v>11</v>
      </c>
      <c r="R3" s="90" t="s">
        <v>17</v>
      </c>
      <c r="S3" s="91">
        <f>COUNTIFS(Tests!M:M,A:A)</f>
        <v>7</v>
      </c>
      <c r="T3" s="92">
        <v>4</v>
      </c>
    </row>
    <row r="4" spans="1:20" x14ac:dyDescent="0.3">
      <c r="A4" s="81" t="s">
        <v>40</v>
      </c>
      <c r="B4" s="82" t="s">
        <v>56</v>
      </c>
      <c r="C4" s="83" t="s">
        <v>41</v>
      </c>
      <c r="D4" s="82">
        <v>2</v>
      </c>
      <c r="E4" s="84"/>
      <c r="F4" s="84">
        <v>30</v>
      </c>
      <c r="G4" s="83" t="s">
        <v>37</v>
      </c>
      <c r="H4" s="83" t="s">
        <v>36</v>
      </c>
      <c r="I4" s="84">
        <f t="shared" si="0"/>
        <v>1.5</v>
      </c>
      <c r="J4" s="84">
        <f t="shared" si="1"/>
        <v>1.5</v>
      </c>
      <c r="K4" s="84">
        <f t="shared" si="2"/>
        <v>0.5</v>
      </c>
      <c r="L4" s="85">
        <f t="shared" si="3"/>
        <v>1</v>
      </c>
      <c r="M4" s="86">
        <f>AVERAGEIF(Tests!M:M,arrets!A:A,Tests!N:N)</f>
        <v>6.5476190476190474</v>
      </c>
      <c r="N4" s="87">
        <v>1</v>
      </c>
      <c r="O4" s="87">
        <v>18</v>
      </c>
      <c r="P4" s="88">
        <f>1-COUNTIFS(Tests!$M:$M,$A4,Tests!$N:$N,"&gt;15")/$S4</f>
        <v>0.95238095238095233</v>
      </c>
      <c r="Q4" s="89">
        <f>SUMIFS(Tests!O:O,Tests!M:M,$A4)/COUNTIFS(Tests!M:M,A:A)</f>
        <v>3.3333333333333335</v>
      </c>
      <c r="R4" s="90" t="s">
        <v>16</v>
      </c>
      <c r="S4" s="91">
        <f>COUNTIFS(Tests!M:M,A:A)</f>
        <v>21</v>
      </c>
      <c r="T4" s="92">
        <v>13</v>
      </c>
    </row>
    <row r="5" spans="1:20" x14ac:dyDescent="0.3">
      <c r="A5" s="81" t="s">
        <v>72</v>
      </c>
      <c r="B5" s="82" t="s">
        <v>63</v>
      </c>
      <c r="C5" s="83" t="s">
        <v>73</v>
      </c>
      <c r="D5" s="82">
        <v>1</v>
      </c>
      <c r="E5" s="84"/>
      <c r="F5" s="84">
        <v>30</v>
      </c>
      <c r="G5" s="83" t="s">
        <v>37</v>
      </c>
      <c r="H5" s="83" t="s">
        <v>37</v>
      </c>
      <c r="I5" s="84">
        <f t="shared" si="0"/>
        <v>1.5</v>
      </c>
      <c r="J5" s="84">
        <f t="shared" si="1"/>
        <v>1.5</v>
      </c>
      <c r="K5" s="84">
        <f t="shared" si="2"/>
        <v>1.5</v>
      </c>
      <c r="L5" s="85">
        <f t="shared" si="3"/>
        <v>1.5</v>
      </c>
      <c r="M5" s="86">
        <f>AVERAGEIF(Tests!M:M,arrets!A:A,Tests!N:N)</f>
        <v>5</v>
      </c>
      <c r="N5" s="87">
        <v>1</v>
      </c>
      <c r="O5" s="87">
        <v>20</v>
      </c>
      <c r="P5" s="88">
        <f>1-COUNTIFS(Tests!$M:$M,$A5,Tests!$N:$N,"&gt;15")/$S5</f>
        <v>0.9</v>
      </c>
      <c r="Q5" s="89">
        <f>SUMIFS(Tests!O:O,Tests!M:M,$A5)/COUNTIFS(Tests!M:M,A:A)</f>
        <v>11.5</v>
      </c>
      <c r="R5" s="90" t="s">
        <v>17</v>
      </c>
      <c r="S5" s="91">
        <f>COUNTIFS(Tests!M:M,A:A)</f>
        <v>10</v>
      </c>
      <c r="T5" s="92">
        <v>7</v>
      </c>
    </row>
    <row r="6" spans="1:20" x14ac:dyDescent="0.3">
      <c r="A6" s="81" t="s">
        <v>45</v>
      </c>
      <c r="B6" s="82" t="s">
        <v>46</v>
      </c>
      <c r="C6" s="83" t="s">
        <v>47</v>
      </c>
      <c r="D6" s="82">
        <v>1</v>
      </c>
      <c r="E6" s="84"/>
      <c r="F6" s="84">
        <v>50</v>
      </c>
      <c r="G6" s="83" t="s">
        <v>37</v>
      </c>
      <c r="H6" s="83" t="s">
        <v>37</v>
      </c>
      <c r="I6" s="84">
        <f t="shared" si="0"/>
        <v>1</v>
      </c>
      <c r="J6" s="84">
        <f t="shared" si="1"/>
        <v>1.5</v>
      </c>
      <c r="K6" s="84">
        <f t="shared" si="2"/>
        <v>1.5</v>
      </c>
      <c r="L6" s="85">
        <f t="shared" si="3"/>
        <v>1.3333333333333333</v>
      </c>
      <c r="M6" s="86">
        <f>AVERAGEIF(Tests!M:M,arrets!A:A,Tests!N:N)</f>
        <v>5.9437499999999996</v>
      </c>
      <c r="N6" s="87">
        <v>0.1</v>
      </c>
      <c r="O6" s="87">
        <v>18</v>
      </c>
      <c r="P6" s="88">
        <f>1-COUNTIFS(Tests!$M:$M,$A6,Tests!$N:$N,"&gt;15")/$S6</f>
        <v>0.9375</v>
      </c>
      <c r="Q6" s="89">
        <f>SUMIFS(Tests!O:O,Tests!M:M,$A6)/COUNTIFS(Tests!M:M,A:A)</f>
        <v>7.9375</v>
      </c>
      <c r="R6" s="90" t="s">
        <v>269</v>
      </c>
      <c r="S6" s="91">
        <f>COUNTIFS(Tests!M:M,A:A)</f>
        <v>16</v>
      </c>
      <c r="T6" s="92">
        <v>12</v>
      </c>
    </row>
    <row r="7" spans="1:20" x14ac:dyDescent="0.3">
      <c r="A7" s="81" t="s">
        <v>54</v>
      </c>
      <c r="B7" s="82" t="s">
        <v>46</v>
      </c>
      <c r="C7" s="83" t="s">
        <v>55</v>
      </c>
      <c r="D7" s="82">
        <v>1</v>
      </c>
      <c r="E7" s="84"/>
      <c r="F7" s="84">
        <v>90</v>
      </c>
      <c r="G7" s="83" t="s">
        <v>36</v>
      </c>
      <c r="H7" s="83" t="s">
        <v>37</v>
      </c>
      <c r="I7" s="84">
        <f t="shared" si="0"/>
        <v>0</v>
      </c>
      <c r="J7" s="84">
        <f t="shared" si="1"/>
        <v>0.5</v>
      </c>
      <c r="K7" s="84">
        <f t="shared" si="2"/>
        <v>1.5</v>
      </c>
      <c r="L7" s="85">
        <f t="shared" si="3"/>
        <v>0.83333333333333337</v>
      </c>
      <c r="M7" s="86">
        <f>AVERAGEIF(Tests!M:M,arrets!A:A,Tests!N:N)</f>
        <v>9</v>
      </c>
      <c r="N7" s="87">
        <v>9</v>
      </c>
      <c r="O7" s="87">
        <v>9</v>
      </c>
      <c r="P7" s="88">
        <f>1-COUNTIFS(Tests!$M:$M,$A7,Tests!$N:$N,"&gt;15")/$S7</f>
        <v>1</v>
      </c>
      <c r="Q7" s="89">
        <f>SUMIFS(Tests!O:O,Tests!M:M,$A7)/COUNTIFS(Tests!M:M,A:A)</f>
        <v>23</v>
      </c>
      <c r="R7" s="90" t="s">
        <v>271</v>
      </c>
      <c r="S7" s="91">
        <f>COUNTIFS(Tests!M:M,A:A)</f>
        <v>1</v>
      </c>
      <c r="T7" s="92">
        <v>1</v>
      </c>
    </row>
    <row r="8" spans="1:20" x14ac:dyDescent="0.3">
      <c r="A8" s="81" t="s">
        <v>65</v>
      </c>
      <c r="B8" s="82" t="s">
        <v>263</v>
      </c>
      <c r="C8" s="83" t="s">
        <v>66</v>
      </c>
      <c r="D8" s="82">
        <v>2</v>
      </c>
      <c r="E8" s="84"/>
      <c r="F8" s="84">
        <v>90</v>
      </c>
      <c r="G8" s="83" t="s">
        <v>37</v>
      </c>
      <c r="H8" s="83" t="s">
        <v>37</v>
      </c>
      <c r="I8" s="84">
        <f t="shared" si="0"/>
        <v>0</v>
      </c>
      <c r="J8" s="84">
        <f t="shared" si="1"/>
        <v>1.5</v>
      </c>
      <c r="K8" s="84">
        <f t="shared" si="2"/>
        <v>1.5</v>
      </c>
      <c r="L8" s="85">
        <f t="shared" si="3"/>
        <v>1</v>
      </c>
      <c r="M8" s="86">
        <f>AVERAGEIF(Tests!M:M,arrets!A:A,Tests!N:N)</f>
        <v>5.333333333333333</v>
      </c>
      <c r="N8" s="87">
        <v>1</v>
      </c>
      <c r="O8" s="87">
        <v>20</v>
      </c>
      <c r="P8" s="88">
        <f>1-COUNTIFS(Tests!$M:$M,$A8,Tests!$N:$N,"&gt;15")/$S8</f>
        <v>0.91666666666666663</v>
      </c>
      <c r="Q8" s="89">
        <f>SUMIFS(Tests!O:O,Tests!M:M,$A8)/COUNTIFS(Tests!M:M,A:A)</f>
        <v>14.416666666666666</v>
      </c>
      <c r="R8" s="90" t="s">
        <v>17</v>
      </c>
      <c r="S8" s="91">
        <f>COUNTIFS(Tests!M:M,A:A)</f>
        <v>12</v>
      </c>
      <c r="T8" s="92">
        <v>6</v>
      </c>
    </row>
    <row r="9" spans="1:20" x14ac:dyDescent="0.3">
      <c r="A9" s="81" t="s">
        <v>67</v>
      </c>
      <c r="B9" s="82" t="s">
        <v>63</v>
      </c>
      <c r="C9" s="83" t="s">
        <v>68</v>
      </c>
      <c r="D9" s="82">
        <v>1</v>
      </c>
      <c r="E9" s="84"/>
      <c r="F9" s="84">
        <v>50</v>
      </c>
      <c r="G9" s="83" t="s">
        <v>36</v>
      </c>
      <c r="H9" s="83" t="s">
        <v>36</v>
      </c>
      <c r="I9" s="84">
        <f t="shared" si="0"/>
        <v>1</v>
      </c>
      <c r="J9" s="84">
        <f t="shared" si="1"/>
        <v>0.5</v>
      </c>
      <c r="K9" s="84">
        <f t="shared" si="2"/>
        <v>0.5</v>
      </c>
      <c r="L9" s="85">
        <f t="shared" si="3"/>
        <v>0.66666666666666663</v>
      </c>
      <c r="M9" s="86">
        <f>AVERAGEIF(Tests!M:M,arrets!A:A,Tests!N:N)</f>
        <v>5</v>
      </c>
      <c r="N9" s="87">
        <v>5</v>
      </c>
      <c r="O9" s="87">
        <v>5</v>
      </c>
      <c r="P9" s="88">
        <f>1-COUNTIFS(Tests!$M:$M,$A9,Tests!$N:$N,"&gt;15")/$S9</f>
        <v>1</v>
      </c>
      <c r="Q9" s="89">
        <f>SUMIFS(Tests!O:O,Tests!M:M,$A9)/COUNTIFS(Tests!M:M,A:A)</f>
        <v>6</v>
      </c>
      <c r="R9" s="90" t="s">
        <v>272</v>
      </c>
      <c r="S9" s="91">
        <f>COUNTIFS(Tests!M:M,A:A)</f>
        <v>1</v>
      </c>
      <c r="T9" s="92">
        <v>1</v>
      </c>
    </row>
    <row r="10" spans="1:20" x14ac:dyDescent="0.3">
      <c r="A10" s="81" t="s">
        <v>69</v>
      </c>
      <c r="B10" s="82" t="s">
        <v>70</v>
      </c>
      <c r="C10" s="83" t="s">
        <v>71</v>
      </c>
      <c r="D10" s="82">
        <v>2</v>
      </c>
      <c r="E10" s="84"/>
      <c r="F10" s="84">
        <v>90</v>
      </c>
      <c r="G10" s="83" t="s">
        <v>37</v>
      </c>
      <c r="H10" s="83" t="s">
        <v>37</v>
      </c>
      <c r="I10" s="84">
        <f t="shared" si="0"/>
        <v>0</v>
      </c>
      <c r="J10" s="84">
        <f t="shared" si="1"/>
        <v>1.5</v>
      </c>
      <c r="K10" s="84">
        <f t="shared" si="2"/>
        <v>1.5</v>
      </c>
      <c r="L10" s="85">
        <f t="shared" si="3"/>
        <v>1</v>
      </c>
      <c r="M10" s="86">
        <f>AVERAGEIF(Tests!M:M,arrets!A:A,Tests!N:N)</f>
        <v>7</v>
      </c>
      <c r="N10" s="87">
        <v>7</v>
      </c>
      <c r="O10" s="87">
        <v>7</v>
      </c>
      <c r="P10" s="88">
        <f>1-COUNTIFS(Tests!$M:$M,$A10,Tests!$N:$N,"&gt;15")/$S10</f>
        <v>1</v>
      </c>
      <c r="Q10" s="89">
        <f>SUMIFS(Tests!O:O,Tests!M:M,$A10)/COUNTIFS(Tests!M:M,A:A)</f>
        <v>4</v>
      </c>
      <c r="R10" s="90" t="s">
        <v>272</v>
      </c>
      <c r="S10" s="91">
        <f>COUNTIFS(Tests!M:M,A:A)</f>
        <v>1</v>
      </c>
      <c r="T10" s="92">
        <v>1</v>
      </c>
    </row>
    <row r="11" spans="1:20" x14ac:dyDescent="0.3">
      <c r="A11" s="81" t="s">
        <v>153</v>
      </c>
      <c r="B11" s="82" t="s">
        <v>120</v>
      </c>
      <c r="C11" s="83" t="s">
        <v>154</v>
      </c>
      <c r="D11" s="82">
        <v>1</v>
      </c>
      <c r="E11" s="84"/>
      <c r="F11" s="84">
        <v>30</v>
      </c>
      <c r="G11" s="83" t="s">
        <v>36</v>
      </c>
      <c r="H11" s="83" t="s">
        <v>37</v>
      </c>
      <c r="I11" s="84">
        <f t="shared" si="0"/>
        <v>1.5</v>
      </c>
      <c r="J11" s="84">
        <f t="shared" si="1"/>
        <v>0.5</v>
      </c>
      <c r="K11" s="84">
        <f t="shared" si="2"/>
        <v>1.5</v>
      </c>
      <c r="L11" s="85">
        <f t="shared" si="3"/>
        <v>1.3333333333333333</v>
      </c>
      <c r="M11" s="86">
        <f>AVERAGEIF(Tests!M:M,arrets!A:A,Tests!N:N)</f>
        <v>10</v>
      </c>
      <c r="N11" s="87">
        <v>10</v>
      </c>
      <c r="O11" s="87">
        <v>10</v>
      </c>
      <c r="P11" s="88">
        <f>1-COUNTIFS(Tests!$M:$M,$A11,Tests!$N:$N,"&gt;15")/$S11</f>
        <v>1</v>
      </c>
      <c r="Q11" s="89">
        <f>SUMIFS(Tests!O:O,Tests!M:M,$A11)/COUNTIFS(Tests!M:M,A:A)</f>
        <v>15</v>
      </c>
      <c r="R11" s="90" t="s">
        <v>272</v>
      </c>
      <c r="S11" s="91">
        <f>COUNTIFS(Tests!M:M,A:A)</f>
        <v>1</v>
      </c>
      <c r="T11" s="92">
        <v>1</v>
      </c>
    </row>
    <row r="12" spans="1:20" x14ac:dyDescent="0.3">
      <c r="A12" s="81" t="s">
        <v>57</v>
      </c>
      <c r="B12" s="82" t="s">
        <v>58</v>
      </c>
      <c r="C12" s="83" t="s">
        <v>59</v>
      </c>
      <c r="D12" s="82">
        <v>1</v>
      </c>
      <c r="E12" s="84"/>
      <c r="F12" s="84">
        <v>30</v>
      </c>
      <c r="G12" s="83" t="s">
        <v>37</v>
      </c>
      <c r="H12" s="83" t="s">
        <v>37</v>
      </c>
      <c r="I12" s="84">
        <f t="shared" si="0"/>
        <v>1.5</v>
      </c>
      <c r="J12" s="84">
        <f t="shared" si="1"/>
        <v>1.5</v>
      </c>
      <c r="K12" s="84">
        <f t="shared" si="2"/>
        <v>1.5</v>
      </c>
      <c r="L12" s="85">
        <f t="shared" si="3"/>
        <v>1.5</v>
      </c>
      <c r="M12" s="86">
        <f>AVERAGEIF(Tests!M:M,arrets!A:A,Tests!N:N)</f>
        <v>7.1875</v>
      </c>
      <c r="N12" s="87">
        <v>1</v>
      </c>
      <c r="O12" s="87">
        <v>40</v>
      </c>
      <c r="P12" s="88">
        <f>1-COUNTIFS(Tests!$M:$M,$A12,Tests!$N:$N,"&gt;15")/$S12</f>
        <v>0.9375</v>
      </c>
      <c r="Q12" s="89">
        <f>SUMIFS(Tests!O:O,Tests!M:M,$A12)/COUNTIFS(Tests!M:M,A:A)</f>
        <v>5.8125</v>
      </c>
      <c r="R12" s="90" t="s">
        <v>273</v>
      </c>
      <c r="S12" s="91">
        <f>COUNTIFS(Tests!M:M,A:A)</f>
        <v>16</v>
      </c>
      <c r="T12" s="92">
        <v>5</v>
      </c>
    </row>
    <row r="13" spans="1:20" x14ac:dyDescent="0.3">
      <c r="A13" s="81" t="s">
        <v>60</v>
      </c>
      <c r="B13" s="82" t="s">
        <v>58</v>
      </c>
      <c r="C13" s="83" t="s">
        <v>61</v>
      </c>
      <c r="D13" s="82">
        <v>2</v>
      </c>
      <c r="E13" s="84"/>
      <c r="F13" s="84">
        <v>30</v>
      </c>
      <c r="G13" s="83" t="s">
        <v>36</v>
      </c>
      <c r="H13" s="83" t="s">
        <v>37</v>
      </c>
      <c r="I13" s="84">
        <f t="shared" si="0"/>
        <v>1.5</v>
      </c>
      <c r="J13" s="84">
        <f t="shared" si="1"/>
        <v>0.5</v>
      </c>
      <c r="K13" s="84">
        <f t="shared" si="2"/>
        <v>1.5</v>
      </c>
      <c r="L13" s="85">
        <f t="shared" si="3"/>
        <v>1.3333333333333333</v>
      </c>
      <c r="M13" s="86">
        <f>AVERAGEIF(Tests!M:M,arrets!A:A,Tests!N:N)</f>
        <v>6.9285714285714288</v>
      </c>
      <c r="N13" s="87">
        <v>1</v>
      </c>
      <c r="O13" s="87">
        <v>20</v>
      </c>
      <c r="P13" s="88">
        <f>1-COUNTIFS(Tests!$M:$M,$A13,Tests!$N:$N,"&gt;15")/$S13</f>
        <v>0.9285714285714286</v>
      </c>
      <c r="Q13" s="89">
        <f>SUMIFS(Tests!O:O,Tests!M:M,$A13)/COUNTIFS(Tests!M:M,A:A)</f>
        <v>5.6428571428571432</v>
      </c>
      <c r="R13" s="90" t="s">
        <v>273</v>
      </c>
      <c r="S13" s="91">
        <f>COUNTIFS(Tests!M:M,A:A)</f>
        <v>14</v>
      </c>
      <c r="T13" s="92">
        <v>5</v>
      </c>
    </row>
    <row r="14" spans="1:20" x14ac:dyDescent="0.3">
      <c r="A14" s="81" t="s">
        <v>48</v>
      </c>
      <c r="B14" s="82" t="s">
        <v>46</v>
      </c>
      <c r="C14" s="83" t="s">
        <v>49</v>
      </c>
      <c r="D14" s="82">
        <v>1</v>
      </c>
      <c r="E14" s="84"/>
      <c r="F14" s="84">
        <v>50</v>
      </c>
      <c r="G14" s="83" t="s">
        <v>36</v>
      </c>
      <c r="H14" s="83" t="s">
        <v>37</v>
      </c>
      <c r="I14" s="84">
        <f t="shared" si="0"/>
        <v>1</v>
      </c>
      <c r="J14" s="84">
        <f t="shared" si="1"/>
        <v>0.5</v>
      </c>
      <c r="K14" s="84">
        <f t="shared" si="2"/>
        <v>1.5</v>
      </c>
      <c r="L14" s="85">
        <f t="shared" si="3"/>
        <v>1.1666666666666667</v>
      </c>
      <c r="M14" s="86">
        <f>AVERAGEIF(Tests!M:M,arrets!A:A,Tests!N:N)</f>
        <v>5.8</v>
      </c>
      <c r="N14" s="87">
        <v>1</v>
      </c>
      <c r="O14" s="87">
        <v>10</v>
      </c>
      <c r="P14" s="88">
        <f>1-COUNTIFS(Tests!$M:$M,$A14,Tests!$N:$N,"&gt;15")/$S14</f>
        <v>1</v>
      </c>
      <c r="Q14" s="89">
        <f>SUMIFS(Tests!O:O,Tests!M:M,$A14)/COUNTIFS(Tests!M:M,A:A)</f>
        <v>6.2</v>
      </c>
      <c r="R14" s="90" t="s">
        <v>19</v>
      </c>
      <c r="S14" s="91">
        <f>COUNTIFS(Tests!M:M,A:A)</f>
        <v>5</v>
      </c>
      <c r="T14" s="92">
        <v>5</v>
      </c>
    </row>
    <row r="15" spans="1:20" x14ac:dyDescent="0.3">
      <c r="A15" s="81" t="s">
        <v>34</v>
      </c>
      <c r="B15" s="82" t="s">
        <v>120</v>
      </c>
      <c r="C15" s="83" t="s">
        <v>155</v>
      </c>
      <c r="D15" s="82">
        <v>2</v>
      </c>
      <c r="E15" s="84"/>
      <c r="F15" s="84">
        <v>50</v>
      </c>
      <c r="G15" s="83" t="s">
        <v>36</v>
      </c>
      <c r="H15" s="83" t="s">
        <v>37</v>
      </c>
      <c r="I15" s="84">
        <f t="shared" si="0"/>
        <v>1</v>
      </c>
      <c r="J15" s="84">
        <f t="shared" si="1"/>
        <v>0.5</v>
      </c>
      <c r="K15" s="84">
        <f t="shared" si="2"/>
        <v>1.5</v>
      </c>
      <c r="L15" s="85">
        <f t="shared" si="3"/>
        <v>1.1666666666666667</v>
      </c>
      <c r="M15" s="86">
        <f>AVERAGEIF(Tests!M:M,arrets!A:A,Tests!N:N)</f>
        <v>5.5625</v>
      </c>
      <c r="N15" s="87">
        <v>1</v>
      </c>
      <c r="O15" s="87">
        <v>15</v>
      </c>
      <c r="P15" s="88">
        <f>1-COUNTIFS(Tests!$M:$M,$A15,Tests!$N:$N,"&gt;15")/$S15</f>
        <v>1</v>
      </c>
      <c r="Q15" s="89">
        <f>SUMIFS(Tests!O:O,Tests!M:M,$A15)/COUNTIFS(Tests!M:M,A:A)</f>
        <v>7.5</v>
      </c>
      <c r="R15" s="90" t="s">
        <v>17</v>
      </c>
      <c r="S15" s="91">
        <f>COUNTIFS(Tests!M:M,A:A)</f>
        <v>8</v>
      </c>
      <c r="T15" s="92">
        <v>5</v>
      </c>
    </row>
    <row r="16" spans="1:20" x14ac:dyDescent="0.3">
      <c r="A16" s="81" t="s">
        <v>264</v>
      </c>
      <c r="B16" s="82" t="s">
        <v>56</v>
      </c>
      <c r="C16" s="83" t="s">
        <v>35</v>
      </c>
      <c r="D16" s="82" t="str">
        <f>RIGHT(A16,1)</f>
        <v>1</v>
      </c>
      <c r="E16" s="84"/>
      <c r="F16" s="84">
        <v>30</v>
      </c>
      <c r="G16" s="83" t="s">
        <v>36</v>
      </c>
      <c r="H16" s="83" t="s">
        <v>37</v>
      </c>
      <c r="I16" s="84">
        <f t="shared" si="0"/>
        <v>1.5</v>
      </c>
      <c r="J16" s="84">
        <f t="shared" si="1"/>
        <v>0.5</v>
      </c>
      <c r="K16" s="84">
        <f t="shared" si="2"/>
        <v>1.5</v>
      </c>
      <c r="L16" s="85">
        <f t="shared" si="3"/>
        <v>1.3333333333333333</v>
      </c>
      <c r="M16" s="86">
        <f>AVERAGEIF(Tests!M:M,arrets!A:A,Tests!N:N)</f>
        <v>8.0972222222222214</v>
      </c>
      <c r="N16" s="87">
        <v>1</v>
      </c>
      <c r="O16" s="87">
        <v>30</v>
      </c>
      <c r="P16" s="88">
        <f>1-COUNTIFS(Tests!$M:$M,$A16,Tests!$N:$N,"&gt;15")/$S16</f>
        <v>0.83333333333333337</v>
      </c>
      <c r="Q16" s="89">
        <f>SUMIFS(Tests!O:O,Tests!M:M,$A16)/COUNTIFS(Tests!M:M,A:A)</f>
        <v>8.7777777777777786</v>
      </c>
      <c r="R16" s="90" t="s">
        <v>16</v>
      </c>
      <c r="S16" s="91">
        <f>COUNTIFS(Tests!M:M,A:A)</f>
        <v>18</v>
      </c>
      <c r="T16" s="92">
        <v>12</v>
      </c>
    </row>
    <row r="17" spans="1:20" x14ac:dyDescent="0.3">
      <c r="A17" s="81" t="s">
        <v>50</v>
      </c>
      <c r="B17" s="82" t="s">
        <v>46</v>
      </c>
      <c r="C17" s="83" t="s">
        <v>51</v>
      </c>
      <c r="D17" s="82">
        <v>2</v>
      </c>
      <c r="E17" s="84"/>
      <c r="F17" s="84">
        <v>30</v>
      </c>
      <c r="G17" s="83" t="s">
        <v>37</v>
      </c>
      <c r="H17" s="83" t="s">
        <v>37</v>
      </c>
      <c r="I17" s="84">
        <f t="shared" si="0"/>
        <v>1.5</v>
      </c>
      <c r="J17" s="84">
        <f t="shared" si="1"/>
        <v>1.5</v>
      </c>
      <c r="K17" s="84">
        <f t="shared" si="2"/>
        <v>1.5</v>
      </c>
      <c r="L17" s="85">
        <f t="shared" si="3"/>
        <v>1.5</v>
      </c>
      <c r="M17" s="86">
        <f>AVERAGEIF(Tests!M:M,arrets!A:A,Tests!N:N)</f>
        <v>4.1235294117647054</v>
      </c>
      <c r="N17" s="87">
        <v>0.1</v>
      </c>
      <c r="O17" s="87">
        <v>15</v>
      </c>
      <c r="P17" s="88">
        <f>1-COUNTIFS(Tests!$M:$M,$A17,Tests!$N:$N,"&gt;15")/$S17</f>
        <v>1</v>
      </c>
      <c r="Q17" s="89">
        <f>SUMIFS(Tests!O:O,Tests!M:M,$A17)/COUNTIFS(Tests!M:M,A:A)</f>
        <v>4.1764705882352944</v>
      </c>
      <c r="R17" s="90" t="s">
        <v>19</v>
      </c>
      <c r="S17" s="91">
        <f>COUNTIFS(Tests!M:M,A:A)</f>
        <v>17</v>
      </c>
      <c r="T17" s="92">
        <v>11</v>
      </c>
    </row>
    <row r="18" spans="1:20" x14ac:dyDescent="0.3">
      <c r="A18" s="81" t="s">
        <v>52</v>
      </c>
      <c r="B18" s="82" t="s">
        <v>46</v>
      </c>
      <c r="C18" s="83" t="s">
        <v>53</v>
      </c>
      <c r="D18" s="82">
        <v>2</v>
      </c>
      <c r="E18" s="84"/>
      <c r="F18" s="84">
        <v>70</v>
      </c>
      <c r="G18" s="83" t="s">
        <v>37</v>
      </c>
      <c r="H18" s="83" t="s">
        <v>36</v>
      </c>
      <c r="I18" s="84">
        <f t="shared" si="0"/>
        <v>0.5</v>
      </c>
      <c r="J18" s="84">
        <f t="shared" si="1"/>
        <v>1.5</v>
      </c>
      <c r="K18" s="84">
        <f t="shared" si="2"/>
        <v>0.5</v>
      </c>
      <c r="L18" s="85">
        <f t="shared" si="3"/>
        <v>0.66666666666666663</v>
      </c>
      <c r="M18" s="86">
        <f>AVERAGEIF(Tests!M:M,arrets!A:A,Tests!N:N)</f>
        <v>1.5</v>
      </c>
      <c r="N18" s="87">
        <v>1.5</v>
      </c>
      <c r="O18" s="87">
        <v>1.5</v>
      </c>
      <c r="P18" s="88">
        <f>1-COUNTIFS(Tests!$M:$M,$A18,Tests!$N:$N,"&gt;15")/$S18</f>
        <v>1</v>
      </c>
      <c r="Q18" s="89">
        <f>SUMIFS(Tests!O:O,Tests!M:M,$A18)/COUNTIFS(Tests!M:M,A:A)</f>
        <v>3</v>
      </c>
      <c r="R18" s="90" t="s">
        <v>272</v>
      </c>
      <c r="S18" s="91">
        <f>COUNTIFS(Tests!M:M,A:A)</f>
        <v>1</v>
      </c>
      <c r="T18" s="92">
        <v>1</v>
      </c>
    </row>
    <row r="19" spans="1:20" ht="15" thickBot="1" x14ac:dyDescent="0.35">
      <c r="A19" s="113" t="s">
        <v>38</v>
      </c>
      <c r="B19" s="114" t="s">
        <v>56</v>
      </c>
      <c r="C19" s="115" t="s">
        <v>39</v>
      </c>
      <c r="D19" s="114">
        <v>1</v>
      </c>
      <c r="E19" s="116"/>
      <c r="F19" s="116">
        <v>90</v>
      </c>
      <c r="G19" s="115" t="s">
        <v>37</v>
      </c>
      <c r="H19" s="115" t="s">
        <v>37</v>
      </c>
      <c r="I19" s="116">
        <f t="shared" si="0"/>
        <v>0</v>
      </c>
      <c r="J19" s="116">
        <f t="shared" si="1"/>
        <v>1.5</v>
      </c>
      <c r="K19" s="116">
        <f t="shared" si="2"/>
        <v>1.5</v>
      </c>
      <c r="L19" s="117">
        <f t="shared" si="3"/>
        <v>1</v>
      </c>
      <c r="M19" s="118">
        <f>AVERAGEIF(Tests!M:M,arrets!A:A,Tests!N:N)</f>
        <v>13</v>
      </c>
      <c r="N19" s="119">
        <v>13</v>
      </c>
      <c r="O19" s="119">
        <v>13</v>
      </c>
      <c r="P19" s="120">
        <f>1-COUNTIFS(Tests!$M:$M,$A19,Tests!$N:$N,"&gt;15")/$S19</f>
        <v>1</v>
      </c>
      <c r="Q19" s="121">
        <f>SUMIFS(Tests!O:O,Tests!M:M,$A19)/COUNTIFS(Tests!M:M,A:A)</f>
        <v>8</v>
      </c>
      <c r="R19" s="122" t="s">
        <v>274</v>
      </c>
      <c r="S19" s="123">
        <f>COUNTIFS(Tests!M:M,A:A)</f>
        <v>1</v>
      </c>
      <c r="T19" s="124">
        <v>1</v>
      </c>
    </row>
  </sheetData>
  <sortState ref="A3:U21">
    <sortCondition ref="A3"/>
  </sortState>
  <mergeCells count="1">
    <mergeCell ref="M1:S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4"/>
  <sheetViews>
    <sheetView workbookViewId="0">
      <selection activeCell="A54" sqref="A54"/>
    </sheetView>
  </sheetViews>
  <sheetFormatPr baseColWidth="10" defaultRowHeight="14.4" x14ac:dyDescent="0.3"/>
  <cols>
    <col min="1" max="1" width="16.6640625" bestFit="1" customWidth="1"/>
  </cols>
  <sheetData>
    <row r="1" spans="1:1" x14ac:dyDescent="0.3">
      <c r="A1" t="s">
        <v>76</v>
      </c>
    </row>
    <row r="2" spans="1:1" x14ac:dyDescent="0.3">
      <c r="A2" t="s">
        <v>138</v>
      </c>
    </row>
    <row r="3" spans="1:1" x14ac:dyDescent="0.3">
      <c r="A3" t="s">
        <v>137</v>
      </c>
    </row>
    <row r="4" spans="1:1" x14ac:dyDescent="0.3">
      <c r="A4" t="s">
        <v>165</v>
      </c>
    </row>
    <row r="5" spans="1:1" x14ac:dyDescent="0.3">
      <c r="A5" t="s">
        <v>166</v>
      </c>
    </row>
    <row r="6" spans="1:1" x14ac:dyDescent="0.3">
      <c r="A6" t="s">
        <v>9</v>
      </c>
    </row>
    <row r="7" spans="1:1" x14ac:dyDescent="0.3">
      <c r="A7" t="s">
        <v>217</v>
      </c>
    </row>
    <row r="8" spans="1:1" x14ac:dyDescent="0.3">
      <c r="A8" t="s">
        <v>218</v>
      </c>
    </row>
    <row r="9" spans="1:1" x14ac:dyDescent="0.3">
      <c r="A9" t="s">
        <v>167</v>
      </c>
    </row>
    <row r="10" spans="1:1" x14ac:dyDescent="0.3">
      <c r="A10" t="s">
        <v>168</v>
      </c>
    </row>
    <row r="11" spans="1:1" x14ac:dyDescent="0.3">
      <c r="A11" t="s">
        <v>229</v>
      </c>
    </row>
    <row r="12" spans="1:1" x14ac:dyDescent="0.3">
      <c r="A12" t="s">
        <v>220</v>
      </c>
    </row>
    <row r="13" spans="1:1" x14ac:dyDescent="0.3">
      <c r="A13" t="s">
        <v>77</v>
      </c>
    </row>
    <row r="14" spans="1:1" x14ac:dyDescent="0.3">
      <c r="A14" t="s">
        <v>169</v>
      </c>
    </row>
    <row r="15" spans="1:1" x14ac:dyDescent="0.3">
      <c r="A15" t="s">
        <v>221</v>
      </c>
    </row>
    <row r="16" spans="1:1" x14ac:dyDescent="0.3">
      <c r="A16" t="s">
        <v>55</v>
      </c>
    </row>
    <row r="17" spans="1:1" x14ac:dyDescent="0.3">
      <c r="A17" t="s">
        <v>139</v>
      </c>
    </row>
    <row r="18" spans="1:1" x14ac:dyDescent="0.3">
      <c r="A18" t="s">
        <v>81</v>
      </c>
    </row>
    <row r="19" spans="1:1" x14ac:dyDescent="0.3">
      <c r="A19" t="s">
        <v>170</v>
      </c>
    </row>
    <row r="20" spans="1:1" x14ac:dyDescent="0.3">
      <c r="A20" t="s">
        <v>10</v>
      </c>
    </row>
    <row r="21" spans="1:1" x14ac:dyDescent="0.3">
      <c r="A21" t="s">
        <v>140</v>
      </c>
    </row>
    <row r="22" spans="1:1" x14ac:dyDescent="0.3">
      <c r="A22" t="s">
        <v>230</v>
      </c>
    </row>
    <row r="23" spans="1:1" x14ac:dyDescent="0.3">
      <c r="A23" t="s">
        <v>141</v>
      </c>
    </row>
    <row r="24" spans="1:1" x14ac:dyDescent="0.3">
      <c r="A24" t="s">
        <v>142</v>
      </c>
    </row>
    <row r="25" spans="1:1" x14ac:dyDescent="0.3">
      <c r="A25" t="s">
        <v>222</v>
      </c>
    </row>
    <row r="26" spans="1:1" x14ac:dyDescent="0.3">
      <c r="A26" t="s">
        <v>223</v>
      </c>
    </row>
    <row r="27" spans="1:1" x14ac:dyDescent="0.3">
      <c r="A27" t="s">
        <v>143</v>
      </c>
    </row>
    <row r="28" spans="1:1" x14ac:dyDescent="0.3">
      <c r="A28" t="s">
        <v>224</v>
      </c>
    </row>
    <row r="29" spans="1:1" x14ac:dyDescent="0.3">
      <c r="A29" t="s">
        <v>225</v>
      </c>
    </row>
    <row r="30" spans="1:1" x14ac:dyDescent="0.3">
      <c r="A30" t="s">
        <v>171</v>
      </c>
    </row>
    <row r="31" spans="1:1" x14ac:dyDescent="0.3">
      <c r="A31" t="s">
        <v>78</v>
      </c>
    </row>
    <row r="32" spans="1:1" x14ac:dyDescent="0.3">
      <c r="A32" t="s">
        <v>172</v>
      </c>
    </row>
    <row r="33" spans="1:1" x14ac:dyDescent="0.3">
      <c r="A33" t="s">
        <v>145</v>
      </c>
    </row>
    <row r="34" spans="1:1" x14ac:dyDescent="0.3">
      <c r="A34" t="s">
        <v>144</v>
      </c>
    </row>
    <row r="35" spans="1:1" x14ac:dyDescent="0.3">
      <c r="A35" t="s">
        <v>79</v>
      </c>
    </row>
    <row r="36" spans="1:1" x14ac:dyDescent="0.3">
      <c r="A36" t="s">
        <v>174</v>
      </c>
    </row>
    <row r="37" spans="1:1" x14ac:dyDescent="0.3">
      <c r="A37" t="s">
        <v>146</v>
      </c>
    </row>
    <row r="38" spans="1:1" x14ac:dyDescent="0.3">
      <c r="A38" t="s">
        <v>147</v>
      </c>
    </row>
    <row r="39" spans="1:1" x14ac:dyDescent="0.3">
      <c r="A39" t="s">
        <v>175</v>
      </c>
    </row>
    <row r="40" spans="1:1" x14ac:dyDescent="0.3">
      <c r="A40" t="s">
        <v>148</v>
      </c>
    </row>
    <row r="41" spans="1:1" x14ac:dyDescent="0.3">
      <c r="A41" t="s">
        <v>176</v>
      </c>
    </row>
    <row r="42" spans="1:1" x14ac:dyDescent="0.3">
      <c r="A42" t="s">
        <v>149</v>
      </c>
    </row>
    <row r="43" spans="1:1" x14ac:dyDescent="0.3">
      <c r="A43" t="s">
        <v>150</v>
      </c>
    </row>
    <row r="44" spans="1:1" x14ac:dyDescent="0.3">
      <c r="A44" t="s">
        <v>177</v>
      </c>
    </row>
    <row r="45" spans="1:1" x14ac:dyDescent="0.3">
      <c r="A45" t="s">
        <v>226</v>
      </c>
    </row>
    <row r="46" spans="1:1" x14ac:dyDescent="0.3">
      <c r="A46" t="s">
        <v>178</v>
      </c>
    </row>
    <row r="47" spans="1:1" x14ac:dyDescent="0.3">
      <c r="A47" t="s">
        <v>227</v>
      </c>
    </row>
    <row r="48" spans="1:1" x14ac:dyDescent="0.3">
      <c r="A48" t="s">
        <v>151</v>
      </c>
    </row>
    <row r="49" spans="1:1" x14ac:dyDescent="0.3">
      <c r="A49" t="s">
        <v>152</v>
      </c>
    </row>
    <row r="50" spans="1:1" x14ac:dyDescent="0.3">
      <c r="A50" t="s">
        <v>12</v>
      </c>
    </row>
    <row r="51" spans="1:1" x14ac:dyDescent="0.3">
      <c r="A51" t="s">
        <v>179</v>
      </c>
    </row>
    <row r="52" spans="1:1" x14ac:dyDescent="0.3">
      <c r="A52" t="s">
        <v>228</v>
      </c>
    </row>
    <row r="53" spans="1:1" x14ac:dyDescent="0.3">
      <c r="A53" t="s">
        <v>80</v>
      </c>
    </row>
    <row r="54" spans="1:1" x14ac:dyDescent="0.3">
      <c r="A54" t="s">
        <v>180</v>
      </c>
    </row>
  </sheetData>
  <sortState ref="A1:A77">
    <sortCondition ref="A77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55"/>
  <sheetViews>
    <sheetView view="pageLayout" topLeftCell="A4" zoomScale="70" zoomScaleNormal="91" zoomScalePageLayoutView="70" workbookViewId="0">
      <selection activeCell="N36" sqref="N36"/>
    </sheetView>
  </sheetViews>
  <sheetFormatPr baseColWidth="10" defaultRowHeight="14.4" x14ac:dyDescent="0.3"/>
  <cols>
    <col min="1" max="1" width="20.44140625" customWidth="1"/>
    <col min="2" max="2" width="14.33203125" customWidth="1"/>
    <col min="3" max="3" width="10.109375" bestFit="1" customWidth="1"/>
    <col min="4" max="4" width="14.88671875" customWidth="1"/>
    <col min="5" max="5" width="16.33203125" customWidth="1"/>
    <col min="6" max="6" width="12" customWidth="1"/>
    <col min="7" max="7" width="12.88671875" customWidth="1"/>
    <col min="8" max="8" width="11.5546875" customWidth="1"/>
    <col min="9" max="14" width="13.44140625" customWidth="1"/>
  </cols>
  <sheetData>
    <row r="1" spans="1:37" ht="29.4" thickBot="1" x14ac:dyDescent="0.35">
      <c r="A1" t="s">
        <v>20</v>
      </c>
      <c r="B1" s="1" t="s">
        <v>9</v>
      </c>
      <c r="C1" s="1" t="s">
        <v>276</v>
      </c>
      <c r="D1" s="1" t="s">
        <v>277</v>
      </c>
      <c r="E1" s="1" t="s">
        <v>11</v>
      </c>
      <c r="F1" s="1" t="s">
        <v>12</v>
      </c>
      <c r="G1" s="1" t="s">
        <v>75</v>
      </c>
      <c r="H1" s="1" t="s">
        <v>14</v>
      </c>
      <c r="O1" s="131" t="s">
        <v>280</v>
      </c>
      <c r="P1" s="131" t="s">
        <v>279</v>
      </c>
      <c r="AD1" t="s">
        <v>280</v>
      </c>
      <c r="AE1" s="132" t="s">
        <v>93</v>
      </c>
      <c r="AF1" s="132" t="s">
        <v>93</v>
      </c>
      <c r="AG1" s="132" t="s">
        <v>93</v>
      </c>
      <c r="AH1" s="132" t="s">
        <v>93</v>
      </c>
      <c r="AI1" s="132" t="s">
        <v>93</v>
      </c>
      <c r="AJ1" s="132" t="s">
        <v>93</v>
      </c>
      <c r="AK1" s="132" t="s">
        <v>93</v>
      </c>
    </row>
    <row r="2" spans="1:37" x14ac:dyDescent="0.3">
      <c r="A2" s="63" t="s">
        <v>44</v>
      </c>
      <c r="B2" s="64" t="s">
        <v>56</v>
      </c>
      <c r="C2" s="64" t="s">
        <v>63</v>
      </c>
      <c r="D2" s="64" t="s">
        <v>120</v>
      </c>
      <c r="E2" s="64" t="s">
        <v>74</v>
      </c>
      <c r="F2" s="64" t="s">
        <v>46</v>
      </c>
      <c r="G2" s="94" t="s">
        <v>58</v>
      </c>
      <c r="H2" s="97"/>
      <c r="O2" s="133">
        <v>5</v>
      </c>
      <c r="P2" s="129">
        <v>90</v>
      </c>
      <c r="AD2" s="135">
        <v>5</v>
      </c>
      <c r="AE2" s="125">
        <v>1</v>
      </c>
      <c r="AF2" s="125">
        <v>7</v>
      </c>
      <c r="AG2" s="125">
        <v>1</v>
      </c>
      <c r="AH2" s="125">
        <v>15</v>
      </c>
      <c r="AI2" s="125">
        <v>4.5</v>
      </c>
      <c r="AJ2" s="125">
        <v>20</v>
      </c>
      <c r="AK2" s="125">
        <v>7</v>
      </c>
    </row>
    <row r="3" spans="1:37" x14ac:dyDescent="0.3">
      <c r="A3" s="65" t="s">
        <v>0</v>
      </c>
      <c r="B3" s="3">
        <f>COUNTIFS(passagers!1:1,B$2)</f>
        <v>14</v>
      </c>
      <c r="C3" s="3">
        <f>COUNTIFS(passagers!1:1,C$2)</f>
        <v>4</v>
      </c>
      <c r="D3" s="3">
        <f>COUNTIFS(passagers!1:1,D$2)</f>
        <v>4</v>
      </c>
      <c r="E3" s="3">
        <f>COUNTIFS(passagers!1:1,E$2)</f>
        <v>1</v>
      </c>
      <c r="F3" s="3">
        <f>COUNTIFS(passagers!1:1,F$2)</f>
        <v>13</v>
      </c>
      <c r="G3" s="95">
        <f>COUNTIFS(passagers!1:1,G$2)</f>
        <v>5</v>
      </c>
      <c r="H3" s="98">
        <f>SUM(B3:G3)</f>
        <v>41</v>
      </c>
      <c r="O3" s="133">
        <v>10</v>
      </c>
      <c r="P3" s="129">
        <v>36</v>
      </c>
      <c r="AD3" s="136">
        <v>10</v>
      </c>
      <c r="AE3" s="126">
        <v>3</v>
      </c>
      <c r="AF3" s="126">
        <v>3</v>
      </c>
      <c r="AG3" s="126">
        <v>5</v>
      </c>
      <c r="AH3" s="126">
        <v>5</v>
      </c>
      <c r="AI3" s="126">
        <v>1.5</v>
      </c>
      <c r="AJ3" s="126">
        <v>3</v>
      </c>
      <c r="AK3" s="126">
        <v>3</v>
      </c>
    </row>
    <row r="4" spans="1:37" x14ac:dyDescent="0.3">
      <c r="A4" s="65" t="s">
        <v>1</v>
      </c>
      <c r="B4" s="3">
        <f>COUNTIFS(Tests!$I:$I,B$2)</f>
        <v>40</v>
      </c>
      <c r="C4" s="3">
        <f>COUNTIFS(Tests!$I:$I,C$2)</f>
        <v>19</v>
      </c>
      <c r="D4" s="3">
        <f>COUNTIFS(Tests!$I:$I,D$2)</f>
        <v>19</v>
      </c>
      <c r="E4" s="3">
        <f>COUNTIFS(Tests!$I:$I,E$2)</f>
        <v>2</v>
      </c>
      <c r="F4" s="3">
        <f>COUNTIFS(Tests!$I:$I,F$2)</f>
        <v>40</v>
      </c>
      <c r="G4" s="95">
        <f>COUNTIFS(Tests!$I:$I,G$2)</f>
        <v>30</v>
      </c>
      <c r="H4" s="98">
        <f>SUM(B4:G4)</f>
        <v>150</v>
      </c>
      <c r="O4" s="133">
        <v>15</v>
      </c>
      <c r="P4" s="129">
        <v>15</v>
      </c>
      <c r="AD4" s="136">
        <v>15</v>
      </c>
      <c r="AE4" s="125">
        <v>7</v>
      </c>
      <c r="AF4" s="125">
        <v>4</v>
      </c>
      <c r="AG4" s="125">
        <v>10</v>
      </c>
      <c r="AI4" s="125">
        <v>2.5</v>
      </c>
      <c r="AJ4" s="125">
        <v>7</v>
      </c>
      <c r="AK4" s="125">
        <v>4</v>
      </c>
    </row>
    <row r="5" spans="1:37" ht="15" thickBot="1" x14ac:dyDescent="0.35">
      <c r="A5" s="101" t="s">
        <v>13</v>
      </c>
      <c r="B5" s="102">
        <f>B4/$H$4</f>
        <v>0.26666666666666666</v>
      </c>
      <c r="C5" s="102">
        <f>C4/$H$4</f>
        <v>0.12666666666666668</v>
      </c>
      <c r="D5" s="102">
        <f>D4/$H$4</f>
        <v>0.12666666666666668</v>
      </c>
      <c r="E5" s="102">
        <f t="shared" ref="E5:G5" si="0">E4/$H$4</f>
        <v>1.3333333333333334E-2</v>
      </c>
      <c r="F5" s="102">
        <f t="shared" si="0"/>
        <v>0.26666666666666666</v>
      </c>
      <c r="G5" s="80">
        <f t="shared" si="0"/>
        <v>0.2</v>
      </c>
      <c r="H5" s="99">
        <f>SUM(B5:G5)</f>
        <v>1</v>
      </c>
      <c r="O5" s="133">
        <v>20</v>
      </c>
      <c r="P5" s="129">
        <v>6</v>
      </c>
      <c r="AD5" s="136">
        <v>20</v>
      </c>
      <c r="AE5" s="126">
        <v>3</v>
      </c>
      <c r="AF5" s="126">
        <v>3.5</v>
      </c>
      <c r="AG5" s="126">
        <v>5</v>
      </c>
      <c r="AH5">
        <f>AH2+AH3</f>
        <v>20</v>
      </c>
      <c r="AI5" s="126">
        <v>10</v>
      </c>
      <c r="AJ5" s="126">
        <v>6</v>
      </c>
      <c r="AK5" s="126">
        <v>3.5</v>
      </c>
    </row>
    <row r="6" spans="1:37" x14ac:dyDescent="0.3">
      <c r="A6" s="105" t="s">
        <v>2</v>
      </c>
      <c r="B6" s="106">
        <f>SUMIFS(Tests!$O:$O,Tests!$I:$I,B$2,Tests!$R:$R,"&gt;0")/(B$4)</f>
        <v>5.9</v>
      </c>
      <c r="C6" s="106">
        <f>SUMIFS(Tests!$O:$O,Tests!$I:$I,C$2,Tests!$R:$R,"&gt;0")/(C$4)</f>
        <v>13</v>
      </c>
      <c r="D6" s="106">
        <f>SUMIFS(Tests!$O:$O,Tests!$I:$I,D$2,Tests!$R:$R,"&gt;0")/(D$4)</f>
        <v>9.4210526315789469</v>
      </c>
      <c r="E6" s="106">
        <f>SUMIFS(Tests!$O:$O,Tests!$I:$I,E$2,Tests!$R:$R,"&gt;0")/(E$4)</f>
        <v>12</v>
      </c>
      <c r="F6" s="106">
        <f>SUMIFS(Tests!$O:$O,Tests!$I:$I,F$2,Tests!$R:$R,"&gt;0")/(F$4)</f>
        <v>6.375</v>
      </c>
      <c r="G6" s="107">
        <f>SUMIFS(Tests!$O:$O,Tests!$I:$I,G$2,Tests!$R:$R,"&gt;0")/(G$4)</f>
        <v>5.7333333333333334</v>
      </c>
      <c r="H6" s="100">
        <f>B6*B5+C6*C5+D5*D6+E6*E5+F6*F5+G5*G6</f>
        <v>7.4200000000000008</v>
      </c>
      <c r="I6" t="s">
        <v>286</v>
      </c>
      <c r="O6" s="133">
        <v>25</v>
      </c>
      <c r="P6" s="129">
        <v>0</v>
      </c>
      <c r="AD6" s="136">
        <v>25</v>
      </c>
      <c r="AE6" s="125">
        <v>5</v>
      </c>
      <c r="AF6" s="125">
        <v>11</v>
      </c>
      <c r="AG6" s="125">
        <v>10</v>
      </c>
      <c r="AI6" s="125">
        <v>5</v>
      </c>
      <c r="AJ6" s="125">
        <v>10</v>
      </c>
      <c r="AK6" s="125">
        <v>11</v>
      </c>
    </row>
    <row r="7" spans="1:37" ht="15" thickBot="1" x14ac:dyDescent="0.35">
      <c r="A7" s="108" t="s">
        <v>4</v>
      </c>
      <c r="B7" s="109">
        <f>SUMIF(Tests!$I:$I,B$2,Tests!$N:$N)/B$4</f>
        <v>7.40625</v>
      </c>
      <c r="C7" s="109">
        <f>SUMIF(Tests!$I:$I,C$2,Tests!$N:$N)/C$4</f>
        <v>6.8421052631578947</v>
      </c>
      <c r="D7" s="109">
        <f>SUMIF(Tests!$I:$I,D$2,Tests!$N:$N)/D$4</f>
        <v>5.5526315789473681</v>
      </c>
      <c r="E7" s="109">
        <f>SUMIF(Tests!$I:$I,E$2,Tests!$N:$N)/E$4</f>
        <v>10</v>
      </c>
      <c r="F7" s="109">
        <f>SUMIF(Tests!$I:$I,F$2,Tests!$N:$N)/F$4</f>
        <v>5.1174999999999997</v>
      </c>
      <c r="G7" s="110">
        <f>SUMIF(Tests!$I:$I,G$2,Tests!$N:$N)/G$4</f>
        <v>7.0666666666666664</v>
      </c>
      <c r="H7" s="111">
        <f>B7*B5+C7*C5+D5*D7+E7*E5+F7*F5+G5*G7</f>
        <v>6.4563333333333324</v>
      </c>
      <c r="I7" t="s">
        <v>5</v>
      </c>
      <c r="O7" s="133">
        <v>30</v>
      </c>
      <c r="P7" s="129">
        <v>2</v>
      </c>
      <c r="AD7" s="136">
        <v>30</v>
      </c>
      <c r="AE7" s="126">
        <v>18</v>
      </c>
      <c r="AF7" s="126">
        <v>20</v>
      </c>
      <c r="AG7" s="126">
        <v>20</v>
      </c>
      <c r="AI7" s="126">
        <v>5</v>
      </c>
      <c r="AJ7" s="126">
        <v>10</v>
      </c>
      <c r="AK7" s="126">
        <v>20</v>
      </c>
    </row>
    <row r="8" spans="1:37" ht="15" thickBot="1" x14ac:dyDescent="0.35">
      <c r="A8" s="103" t="s">
        <v>6</v>
      </c>
      <c r="B8" s="12">
        <v>30</v>
      </c>
      <c r="C8" s="12">
        <v>20</v>
      </c>
      <c r="D8" s="12">
        <v>20</v>
      </c>
      <c r="E8" s="12">
        <v>15</v>
      </c>
      <c r="F8" s="12">
        <v>18</v>
      </c>
      <c r="G8" s="93">
        <v>40</v>
      </c>
      <c r="H8" s="104">
        <f>40</f>
        <v>40</v>
      </c>
      <c r="I8" t="s">
        <v>5</v>
      </c>
      <c r="O8" s="130" t="s">
        <v>278</v>
      </c>
      <c r="P8" s="130">
        <v>2</v>
      </c>
      <c r="AE8" s="125">
        <v>4</v>
      </c>
      <c r="AF8" s="125">
        <v>2</v>
      </c>
      <c r="AG8" s="125">
        <v>15</v>
      </c>
      <c r="AI8" s="125">
        <v>7</v>
      </c>
      <c r="AJ8" s="125">
        <v>5</v>
      </c>
      <c r="AK8" s="125">
        <v>2</v>
      </c>
    </row>
    <row r="9" spans="1:37" ht="15" thickBot="1" x14ac:dyDescent="0.35">
      <c r="A9" s="66" t="s">
        <v>7</v>
      </c>
      <c r="B9" s="67">
        <f>1-COUNTIFS(Tests!$I:$I,B$2,Tests!$N:$N,"&gt;15")/B$4</f>
        <v>0.9</v>
      </c>
      <c r="C9" s="67">
        <f>1-COUNTIFS(Tests!$I:$I,C$2,Tests!$N:$N,"&gt;15")/C$4</f>
        <v>0.94736842105263164</v>
      </c>
      <c r="D9" s="67">
        <f>1-COUNTIFS(Tests!$I:$I,D$2,Tests!$N:$N,"&gt;15")/D$4</f>
        <v>0.94736842105263164</v>
      </c>
      <c r="E9" s="67">
        <f>1-COUNTIFS(Tests!$I:$I,E$2,Tests!$N:$N,"&gt;15")/E$4</f>
        <v>1</v>
      </c>
      <c r="F9" s="67">
        <f>1-COUNTIFS(Tests!$I:$I,F$2,Tests!$N:$N,"&gt;15")/F$4</f>
        <v>0.97499999999999998</v>
      </c>
      <c r="G9" s="96">
        <f>1-COUNTIFS(Tests!$I:$I,G$2,Tests!$N:$N,"&gt;15")/G$4</f>
        <v>0.93333333333333335</v>
      </c>
      <c r="H9" s="112">
        <f>B9*B5+C9*C5+D5*D9+E9*E5+F9*F5+G5*G9</f>
        <v>0.94</v>
      </c>
      <c r="I9" t="s">
        <v>285</v>
      </c>
      <c r="AE9" s="126">
        <v>3</v>
      </c>
      <c r="AF9" s="126">
        <v>3</v>
      </c>
      <c r="AG9" s="126">
        <v>5</v>
      </c>
      <c r="AI9" s="126">
        <v>10</v>
      </c>
      <c r="AJ9" s="126">
        <v>5</v>
      </c>
      <c r="AK9" s="126">
        <v>3</v>
      </c>
    </row>
    <row r="10" spans="1:37" ht="15" thickBot="1" x14ac:dyDescent="0.35">
      <c r="A10" t="s">
        <v>15</v>
      </c>
      <c r="B10" s="68" t="s">
        <v>284</v>
      </c>
      <c r="C10" s="68" t="s">
        <v>17</v>
      </c>
      <c r="D10" s="68" t="s">
        <v>17</v>
      </c>
      <c r="E10" s="68" t="s">
        <v>18</v>
      </c>
      <c r="F10" s="68" t="s">
        <v>283</v>
      </c>
      <c r="G10" s="68" t="s">
        <v>273</v>
      </c>
      <c r="AE10" s="125">
        <v>4</v>
      </c>
      <c r="AF10" s="125">
        <v>15</v>
      </c>
      <c r="AG10" s="125">
        <v>3</v>
      </c>
      <c r="AI10" s="125">
        <v>0.1</v>
      </c>
      <c r="AJ10" s="125">
        <v>15</v>
      </c>
      <c r="AK10" s="125">
        <v>15</v>
      </c>
    </row>
    <row r="11" spans="1:37" ht="28.8" x14ac:dyDescent="0.3">
      <c r="O11" s="140" t="s">
        <v>280</v>
      </c>
      <c r="P11" s="140" t="s">
        <v>279</v>
      </c>
      <c r="AE11" s="126">
        <v>5</v>
      </c>
      <c r="AF11" s="126">
        <v>1</v>
      </c>
      <c r="AG11" s="126">
        <v>4</v>
      </c>
      <c r="AI11" s="126">
        <v>6</v>
      </c>
      <c r="AJ11" s="126">
        <v>1</v>
      </c>
      <c r="AK11" s="126">
        <v>1</v>
      </c>
    </row>
    <row r="12" spans="1:37" ht="18" x14ac:dyDescent="0.35">
      <c r="A12" s="142" t="s">
        <v>287</v>
      </c>
      <c r="B12" s="143"/>
      <c r="C12" s="143"/>
      <c r="D12" s="143"/>
      <c r="E12" s="143"/>
      <c r="F12" s="141"/>
      <c r="G12" s="141"/>
      <c r="O12" s="133">
        <v>5</v>
      </c>
      <c r="P12" s="129">
        <v>20</v>
      </c>
      <c r="AE12" s="125">
        <v>5</v>
      </c>
      <c r="AF12" s="125">
        <v>11</v>
      </c>
      <c r="AG12" s="125">
        <v>5</v>
      </c>
      <c r="AI12" s="125">
        <v>3</v>
      </c>
      <c r="AJ12" s="125">
        <v>1</v>
      </c>
      <c r="AK12" s="125">
        <v>11</v>
      </c>
    </row>
    <row r="13" spans="1:37" ht="18" x14ac:dyDescent="0.35">
      <c r="A13" s="142" t="s">
        <v>288</v>
      </c>
      <c r="B13" s="143"/>
      <c r="C13" s="143"/>
      <c r="D13" s="143"/>
      <c r="E13" s="143"/>
      <c r="F13" s="141"/>
      <c r="G13" s="141"/>
      <c r="O13" s="133">
        <v>10</v>
      </c>
      <c r="P13" s="129">
        <v>12</v>
      </c>
      <c r="AE13" s="126">
        <v>7.5</v>
      </c>
      <c r="AF13" s="126">
        <v>6</v>
      </c>
      <c r="AG13" s="126">
        <v>5</v>
      </c>
      <c r="AI13" s="126">
        <v>3</v>
      </c>
      <c r="AJ13" s="126">
        <v>1</v>
      </c>
      <c r="AK13" s="126">
        <v>6</v>
      </c>
    </row>
    <row r="14" spans="1:37" ht="18" x14ac:dyDescent="0.35">
      <c r="A14" s="142" t="s">
        <v>289</v>
      </c>
      <c r="B14" s="143"/>
      <c r="C14" s="143"/>
      <c r="D14" s="143"/>
      <c r="E14" s="143"/>
      <c r="F14" s="141"/>
      <c r="G14" s="141"/>
      <c r="O14" s="133">
        <v>15</v>
      </c>
      <c r="P14" s="129">
        <v>4</v>
      </c>
      <c r="AE14" s="125">
        <v>5.5</v>
      </c>
      <c r="AF14" s="125">
        <v>1</v>
      </c>
      <c r="AG14" s="125">
        <v>5</v>
      </c>
      <c r="AI14" s="125">
        <v>0.1</v>
      </c>
      <c r="AJ14" s="125">
        <v>1</v>
      </c>
      <c r="AK14" s="125">
        <v>1</v>
      </c>
    </row>
    <row r="15" spans="1:37" ht="18" x14ac:dyDescent="0.35">
      <c r="A15" s="142" t="s">
        <v>290</v>
      </c>
      <c r="B15" s="143"/>
      <c r="C15" s="143"/>
      <c r="D15" s="143"/>
      <c r="E15" s="143"/>
      <c r="F15" s="141"/>
      <c r="G15" s="141"/>
      <c r="O15" s="133">
        <v>20</v>
      </c>
      <c r="P15" s="129">
        <v>2</v>
      </c>
      <c r="AE15" s="126">
        <v>3</v>
      </c>
      <c r="AF15" s="126">
        <v>3</v>
      </c>
      <c r="AG15" s="126">
        <v>3</v>
      </c>
      <c r="AI15" s="126">
        <v>15</v>
      </c>
      <c r="AJ15" s="126">
        <v>5</v>
      </c>
      <c r="AK15" s="126">
        <v>3</v>
      </c>
    </row>
    <row r="16" spans="1:37" ht="18" x14ac:dyDescent="0.35">
      <c r="A16" s="142" t="s">
        <v>291</v>
      </c>
      <c r="B16" s="143"/>
      <c r="C16" s="143"/>
      <c r="D16" s="143"/>
      <c r="E16" s="143"/>
      <c r="F16" s="141"/>
      <c r="G16" s="141"/>
      <c r="O16" s="133">
        <v>25</v>
      </c>
      <c r="P16" s="129">
        <v>0</v>
      </c>
      <c r="AE16" s="125">
        <v>7</v>
      </c>
      <c r="AF16" s="125">
        <v>1.5</v>
      </c>
      <c r="AG16" s="125">
        <v>1</v>
      </c>
      <c r="AI16" s="127">
        <v>4</v>
      </c>
      <c r="AJ16" s="125">
        <v>10</v>
      </c>
      <c r="AK16" s="125">
        <v>1.5</v>
      </c>
    </row>
    <row r="17" spans="15:37" x14ac:dyDescent="0.3">
      <c r="O17" s="133">
        <v>30</v>
      </c>
      <c r="P17" s="129">
        <v>2</v>
      </c>
      <c r="AE17" s="126">
        <v>2</v>
      </c>
      <c r="AF17" s="126">
        <v>5</v>
      </c>
      <c r="AG17" s="126">
        <v>1</v>
      </c>
      <c r="AI17" s="128">
        <v>0</v>
      </c>
      <c r="AJ17" s="126">
        <v>5</v>
      </c>
      <c r="AK17" s="126">
        <v>5</v>
      </c>
    </row>
    <row r="18" spans="15:37" ht="15" thickBot="1" x14ac:dyDescent="0.35">
      <c r="O18" s="130" t="s">
        <v>278</v>
      </c>
      <c r="P18" s="130">
        <v>0</v>
      </c>
      <c r="AE18" s="125">
        <v>10</v>
      </c>
      <c r="AF18" s="125">
        <v>15</v>
      </c>
      <c r="AG18" s="125">
        <v>1.5</v>
      </c>
      <c r="AI18" s="127">
        <v>1</v>
      </c>
      <c r="AJ18" s="125">
        <v>5</v>
      </c>
      <c r="AK18" s="125">
        <v>15</v>
      </c>
    </row>
    <row r="19" spans="15:37" x14ac:dyDescent="0.3">
      <c r="AE19" s="126">
        <v>6</v>
      </c>
      <c r="AF19" s="126">
        <v>7</v>
      </c>
      <c r="AG19" s="126">
        <v>1.5</v>
      </c>
      <c r="AI19" s="128">
        <v>10</v>
      </c>
      <c r="AJ19" s="126">
        <v>8</v>
      </c>
      <c r="AK19" s="126">
        <v>7</v>
      </c>
    </row>
    <row r="20" spans="15:37" x14ac:dyDescent="0.3">
      <c r="AE20" s="125">
        <v>1</v>
      </c>
      <c r="AF20" s="125">
        <v>11</v>
      </c>
      <c r="AG20" s="125">
        <v>4.5</v>
      </c>
      <c r="AI20" s="127">
        <v>1</v>
      </c>
      <c r="AJ20" s="125">
        <v>2</v>
      </c>
      <c r="AK20" s="125">
        <v>11</v>
      </c>
    </row>
    <row r="21" spans="15:37" ht="15" thickBot="1" x14ac:dyDescent="0.35">
      <c r="AE21" s="126">
        <v>6</v>
      </c>
      <c r="AI21" s="128">
        <v>7</v>
      </c>
      <c r="AJ21" s="126">
        <v>4</v>
      </c>
      <c r="AK21" s="126">
        <v>15</v>
      </c>
    </row>
    <row r="22" spans="15:37" ht="28.8" x14ac:dyDescent="0.3">
      <c r="O22" s="140" t="s">
        <v>280</v>
      </c>
      <c r="P22" s="140" t="s">
        <v>279</v>
      </c>
      <c r="AE22" s="125">
        <v>19</v>
      </c>
      <c r="AI22" s="127">
        <v>10</v>
      </c>
      <c r="AJ22" s="125">
        <v>5</v>
      </c>
      <c r="AK22" s="125">
        <v>5</v>
      </c>
    </row>
    <row r="23" spans="15:37" x14ac:dyDescent="0.3">
      <c r="O23" s="133">
        <v>5</v>
      </c>
      <c r="P23" s="129">
        <v>10</v>
      </c>
      <c r="AE23" s="126">
        <v>8</v>
      </c>
      <c r="AI23" s="128">
        <v>1</v>
      </c>
      <c r="AJ23" s="126">
        <v>5</v>
      </c>
      <c r="AK23" s="126">
        <v>1</v>
      </c>
    </row>
    <row r="24" spans="15:37" x14ac:dyDescent="0.3">
      <c r="O24" s="133">
        <v>10</v>
      </c>
      <c r="P24" s="129">
        <v>3</v>
      </c>
      <c r="AE24" s="125">
        <v>6.25</v>
      </c>
      <c r="AI24" s="127">
        <v>7</v>
      </c>
      <c r="AJ24" s="125">
        <v>1</v>
      </c>
      <c r="AK24" s="125">
        <v>5</v>
      </c>
    </row>
    <row r="25" spans="15:37" x14ac:dyDescent="0.3">
      <c r="O25" s="133">
        <v>15</v>
      </c>
      <c r="P25" s="129">
        <v>5</v>
      </c>
      <c r="AE25" s="126">
        <v>5</v>
      </c>
      <c r="AI25" s="128">
        <v>1</v>
      </c>
      <c r="AJ25" s="126">
        <v>40</v>
      </c>
      <c r="AK25" s="126">
        <v>10</v>
      </c>
    </row>
    <row r="26" spans="15:37" x14ac:dyDescent="0.3">
      <c r="O26" s="133">
        <v>20</v>
      </c>
      <c r="P26" s="129">
        <v>1</v>
      </c>
      <c r="AE26" s="125">
        <v>30</v>
      </c>
      <c r="AI26" s="127">
        <v>1</v>
      </c>
      <c r="AJ26" s="125">
        <v>10</v>
      </c>
      <c r="AK26" s="125">
        <v>5</v>
      </c>
    </row>
    <row r="27" spans="15:37" x14ac:dyDescent="0.3">
      <c r="O27" s="133">
        <v>25</v>
      </c>
      <c r="P27" s="129">
        <v>0</v>
      </c>
      <c r="AE27" s="126">
        <v>12</v>
      </c>
      <c r="AI27" s="128">
        <v>9</v>
      </c>
      <c r="AJ27" s="126">
        <v>7</v>
      </c>
      <c r="AK27" s="126">
        <v>10</v>
      </c>
    </row>
    <row r="28" spans="15:37" x14ac:dyDescent="0.3">
      <c r="O28" s="133">
        <v>30</v>
      </c>
      <c r="P28" s="129">
        <v>0</v>
      </c>
      <c r="AE28" s="125">
        <v>1</v>
      </c>
      <c r="AI28" s="127">
        <v>4</v>
      </c>
      <c r="AJ28" s="125">
        <v>5</v>
      </c>
      <c r="AK28" s="125">
        <v>20</v>
      </c>
    </row>
    <row r="29" spans="15:37" ht="15" thickBot="1" x14ac:dyDescent="0.35">
      <c r="O29" s="130" t="s">
        <v>278</v>
      </c>
      <c r="P29" s="130">
        <v>0</v>
      </c>
      <c r="AE29" s="126">
        <v>4</v>
      </c>
      <c r="AI29" s="128">
        <v>2</v>
      </c>
      <c r="AJ29" s="126">
        <v>5</v>
      </c>
      <c r="AK29" s="126">
        <v>15</v>
      </c>
    </row>
    <row r="30" spans="15:37" x14ac:dyDescent="0.3">
      <c r="AE30" s="125">
        <v>12</v>
      </c>
      <c r="AI30" s="127">
        <v>1</v>
      </c>
      <c r="AJ30" s="125">
        <v>5</v>
      </c>
      <c r="AK30" s="125">
        <v>5</v>
      </c>
    </row>
    <row r="31" spans="15:37" x14ac:dyDescent="0.3">
      <c r="AE31" s="126">
        <v>26</v>
      </c>
      <c r="AI31" s="126">
        <v>8</v>
      </c>
      <c r="AJ31" s="126">
        <v>5</v>
      </c>
      <c r="AK31" s="126">
        <v>3</v>
      </c>
    </row>
    <row r="32" spans="15:37" ht="15" thickBot="1" x14ac:dyDescent="0.35">
      <c r="AE32" s="125">
        <v>4</v>
      </c>
      <c r="AI32" s="125">
        <v>13</v>
      </c>
      <c r="AK32" s="125">
        <v>4</v>
      </c>
    </row>
    <row r="33" spans="15:37" ht="28.8" x14ac:dyDescent="0.3">
      <c r="O33" s="140" t="s">
        <v>280</v>
      </c>
      <c r="P33" s="140" t="s">
        <v>279</v>
      </c>
      <c r="AE33" s="126">
        <v>2</v>
      </c>
      <c r="AI33" s="126">
        <v>5</v>
      </c>
      <c r="AK33" s="126">
        <v>5</v>
      </c>
    </row>
    <row r="34" spans="15:37" x14ac:dyDescent="0.3">
      <c r="O34" s="133">
        <v>5</v>
      </c>
      <c r="P34" s="129">
        <v>15</v>
      </c>
      <c r="AE34" s="125">
        <v>6</v>
      </c>
      <c r="AI34" s="125">
        <v>18</v>
      </c>
      <c r="AK34" s="125">
        <v>5</v>
      </c>
    </row>
    <row r="35" spans="15:37" x14ac:dyDescent="0.3">
      <c r="O35" s="133">
        <v>10</v>
      </c>
      <c r="P35" s="129">
        <v>2</v>
      </c>
      <c r="AE35" s="126">
        <v>14</v>
      </c>
      <c r="AI35" s="126">
        <v>3</v>
      </c>
      <c r="AK35" s="126">
        <v>5</v>
      </c>
    </row>
    <row r="36" spans="15:37" x14ac:dyDescent="0.3">
      <c r="O36" s="133">
        <v>15</v>
      </c>
      <c r="P36" s="129">
        <v>1</v>
      </c>
      <c r="AE36" s="125">
        <v>5</v>
      </c>
      <c r="AI36" s="125">
        <v>1</v>
      </c>
      <c r="AK36" s="125">
        <v>3</v>
      </c>
    </row>
    <row r="37" spans="15:37" x14ac:dyDescent="0.3">
      <c r="O37" s="133">
        <v>20</v>
      </c>
      <c r="P37" s="129">
        <v>1</v>
      </c>
      <c r="AE37" s="126">
        <v>13</v>
      </c>
      <c r="AI37" s="126">
        <v>2</v>
      </c>
      <c r="AK37" s="126">
        <v>1</v>
      </c>
    </row>
    <row r="38" spans="15:37" x14ac:dyDescent="0.3">
      <c r="O38" s="133">
        <v>25</v>
      </c>
      <c r="P38" s="129">
        <v>0</v>
      </c>
      <c r="AE38" s="125">
        <v>1</v>
      </c>
      <c r="AI38" s="125">
        <v>2</v>
      </c>
      <c r="AK38" s="125">
        <v>1</v>
      </c>
    </row>
    <row r="39" spans="15:37" x14ac:dyDescent="0.3">
      <c r="O39" s="133">
        <v>30</v>
      </c>
      <c r="P39" s="129">
        <v>0</v>
      </c>
      <c r="AE39" s="126">
        <v>10</v>
      </c>
      <c r="AI39" s="126">
        <v>6</v>
      </c>
      <c r="AK39" s="126">
        <v>1.5</v>
      </c>
    </row>
    <row r="40" spans="15:37" ht="15" thickBot="1" x14ac:dyDescent="0.35">
      <c r="O40" s="130" t="s">
        <v>278</v>
      </c>
      <c r="P40" s="130">
        <v>0</v>
      </c>
      <c r="AE40" s="125">
        <v>10</v>
      </c>
      <c r="AI40" s="125">
        <v>11</v>
      </c>
      <c r="AK40" s="125">
        <v>1.5</v>
      </c>
    </row>
    <row r="41" spans="15:37" x14ac:dyDescent="0.3">
      <c r="AE41" s="126">
        <v>2</v>
      </c>
      <c r="AI41" s="126">
        <v>4</v>
      </c>
      <c r="AK41" s="126">
        <v>4.5</v>
      </c>
    </row>
    <row r="42" spans="15:37" x14ac:dyDescent="0.3">
      <c r="AK42" s="125">
        <v>20</v>
      </c>
    </row>
    <row r="43" spans="15:37" x14ac:dyDescent="0.3">
      <c r="AD43" s="137" t="s">
        <v>281</v>
      </c>
      <c r="AE43" s="138">
        <f>AVERAGE(AE2:AE41)</f>
        <v>7.40625</v>
      </c>
      <c r="AF43" s="138">
        <f>AVERAGE(AF2:AF20)</f>
        <v>6.8421052631578947</v>
      </c>
      <c r="AG43" s="138">
        <f>AVERAGE(AG2:AG20)</f>
        <v>5.5526315789473681</v>
      </c>
      <c r="AH43" s="137"/>
      <c r="AI43" s="138">
        <f>AVERAGE(AI2:AI41)</f>
        <v>5.1174999999999997</v>
      </c>
      <c r="AJ43" s="138">
        <f>AVERAGE(AJ2:AJ41)</f>
        <v>7.0666666666666664</v>
      </c>
      <c r="AK43" s="126">
        <v>3</v>
      </c>
    </row>
    <row r="44" spans="15:37" x14ac:dyDescent="0.3">
      <c r="AD44" s="137" t="s">
        <v>282</v>
      </c>
      <c r="AE44" s="139">
        <f>STDEV(AE2:AE41)</f>
        <v>6.517158688553998</v>
      </c>
      <c r="AF44" s="139">
        <f>STDEV(AF2:AF20)</f>
        <v>5.5077032710229972</v>
      </c>
      <c r="AG44" s="139">
        <f>STDEV(AG2:AG20)</f>
        <v>5.0052603907236799</v>
      </c>
      <c r="AH44" s="137"/>
      <c r="AI44" s="139">
        <f>STDEV(AI2:AI41)</f>
        <v>4.3946872062782401</v>
      </c>
      <c r="AJ44" s="139">
        <f>STDEV(AJ2:AJ41)</f>
        <v>7.5060129153271156</v>
      </c>
      <c r="AK44" s="125">
        <v>7</v>
      </c>
    </row>
    <row r="45" spans="15:37" x14ac:dyDescent="0.3">
      <c r="AK45" s="126">
        <v>6</v>
      </c>
    </row>
    <row r="46" spans="15:37" ht="15" thickBot="1" x14ac:dyDescent="0.35">
      <c r="AK46" s="125">
        <v>10</v>
      </c>
    </row>
    <row r="47" spans="15:37" ht="28.8" x14ac:dyDescent="0.3">
      <c r="O47" s="140" t="s">
        <v>280</v>
      </c>
      <c r="P47" s="140" t="s">
        <v>279</v>
      </c>
      <c r="AK47" s="126">
        <v>10</v>
      </c>
    </row>
    <row r="48" spans="15:37" x14ac:dyDescent="0.3">
      <c r="O48" s="133">
        <v>5</v>
      </c>
      <c r="P48" s="129">
        <v>1</v>
      </c>
      <c r="AK48" s="125">
        <v>5</v>
      </c>
    </row>
    <row r="49" spans="15:37" x14ac:dyDescent="0.3">
      <c r="O49" s="133">
        <v>10</v>
      </c>
      <c r="P49" s="129">
        <v>0</v>
      </c>
      <c r="AK49" s="126">
        <v>5</v>
      </c>
    </row>
    <row r="50" spans="15:37" x14ac:dyDescent="0.3">
      <c r="O50" s="133">
        <v>15</v>
      </c>
      <c r="P50" s="129">
        <v>1</v>
      </c>
      <c r="AK50" s="125">
        <v>15</v>
      </c>
    </row>
    <row r="51" spans="15:37" x14ac:dyDescent="0.3">
      <c r="O51" s="133">
        <v>20</v>
      </c>
      <c r="P51" s="129">
        <v>0</v>
      </c>
      <c r="AK51" s="126">
        <v>1</v>
      </c>
    </row>
    <row r="52" spans="15:37" x14ac:dyDescent="0.3">
      <c r="O52" s="133">
        <v>25</v>
      </c>
      <c r="P52" s="129">
        <v>0</v>
      </c>
      <c r="AK52" s="125">
        <v>1</v>
      </c>
    </row>
    <row r="53" spans="15:37" x14ac:dyDescent="0.3">
      <c r="O53" s="133">
        <v>30</v>
      </c>
      <c r="P53" s="129">
        <v>0</v>
      </c>
      <c r="AK53" s="126">
        <v>1</v>
      </c>
    </row>
    <row r="54" spans="15:37" ht="15" thickBot="1" x14ac:dyDescent="0.35">
      <c r="O54" s="130" t="s">
        <v>278</v>
      </c>
      <c r="P54" s="130">
        <v>0</v>
      </c>
      <c r="AK54" s="125">
        <v>1</v>
      </c>
    </row>
    <row r="55" spans="15:37" x14ac:dyDescent="0.3">
      <c r="AK55" s="126">
        <v>5</v>
      </c>
    </row>
    <row r="56" spans="15:37" x14ac:dyDescent="0.3">
      <c r="AK56" s="125">
        <v>10</v>
      </c>
    </row>
    <row r="57" spans="15:37" x14ac:dyDescent="0.3">
      <c r="AK57" s="126">
        <v>5</v>
      </c>
    </row>
    <row r="58" spans="15:37" x14ac:dyDescent="0.3">
      <c r="AK58" s="125">
        <v>5</v>
      </c>
    </row>
    <row r="59" spans="15:37" ht="15" thickBot="1" x14ac:dyDescent="0.35">
      <c r="AK59" s="126">
        <v>8</v>
      </c>
    </row>
    <row r="60" spans="15:37" ht="28.8" x14ac:dyDescent="0.3">
      <c r="O60" s="140" t="s">
        <v>280</v>
      </c>
      <c r="P60" s="140" t="s">
        <v>279</v>
      </c>
      <c r="AK60" s="125">
        <v>2</v>
      </c>
    </row>
    <row r="61" spans="15:37" x14ac:dyDescent="0.3">
      <c r="O61" s="133">
        <v>5</v>
      </c>
      <c r="P61" s="129">
        <v>25</v>
      </c>
      <c r="AK61" s="126">
        <v>4</v>
      </c>
    </row>
    <row r="62" spans="15:37" x14ac:dyDescent="0.3">
      <c r="O62" s="133">
        <v>10</v>
      </c>
      <c r="P62" s="129">
        <v>11</v>
      </c>
      <c r="AK62" s="125">
        <v>5</v>
      </c>
    </row>
    <row r="63" spans="15:37" x14ac:dyDescent="0.3">
      <c r="O63" s="133">
        <v>15</v>
      </c>
      <c r="P63" s="129">
        <v>3</v>
      </c>
      <c r="AK63" s="126">
        <v>5</v>
      </c>
    </row>
    <row r="64" spans="15:37" x14ac:dyDescent="0.3">
      <c r="O64" s="133">
        <v>20</v>
      </c>
      <c r="P64" s="129">
        <v>1</v>
      </c>
      <c r="AK64" s="125">
        <v>1</v>
      </c>
    </row>
    <row r="65" spans="15:37" x14ac:dyDescent="0.3">
      <c r="O65" s="133">
        <v>25</v>
      </c>
      <c r="P65" s="129">
        <v>0</v>
      </c>
      <c r="AK65" s="126">
        <v>40</v>
      </c>
    </row>
    <row r="66" spans="15:37" x14ac:dyDescent="0.3">
      <c r="O66" s="133">
        <v>30</v>
      </c>
      <c r="P66" s="129">
        <v>0</v>
      </c>
      <c r="AK66" s="125">
        <v>10</v>
      </c>
    </row>
    <row r="67" spans="15:37" ht="15" thickBot="1" x14ac:dyDescent="0.35">
      <c r="O67" s="130" t="s">
        <v>278</v>
      </c>
      <c r="P67" s="130">
        <v>0</v>
      </c>
      <c r="AK67" s="126">
        <v>7</v>
      </c>
    </row>
    <row r="68" spans="15:37" x14ac:dyDescent="0.3">
      <c r="AK68" s="125">
        <v>5</v>
      </c>
    </row>
    <row r="69" spans="15:37" x14ac:dyDescent="0.3">
      <c r="AK69" s="126">
        <v>5</v>
      </c>
    </row>
    <row r="70" spans="15:37" x14ac:dyDescent="0.3">
      <c r="AK70" s="125">
        <v>5</v>
      </c>
    </row>
    <row r="71" spans="15:37" x14ac:dyDescent="0.3">
      <c r="AK71" s="126">
        <v>5</v>
      </c>
    </row>
    <row r="72" spans="15:37" ht="15" thickBot="1" x14ac:dyDescent="0.35">
      <c r="AK72" s="125">
        <v>1</v>
      </c>
    </row>
    <row r="73" spans="15:37" ht="28.8" x14ac:dyDescent="0.3">
      <c r="O73" s="140" t="s">
        <v>280</v>
      </c>
      <c r="P73" s="140" t="s">
        <v>279</v>
      </c>
      <c r="AK73" s="126">
        <v>3</v>
      </c>
    </row>
    <row r="74" spans="15:37" x14ac:dyDescent="0.3">
      <c r="O74" s="133">
        <v>5</v>
      </c>
      <c r="P74" s="129">
        <v>19</v>
      </c>
      <c r="AK74" s="125">
        <v>7</v>
      </c>
    </row>
    <row r="75" spans="15:37" x14ac:dyDescent="0.3">
      <c r="O75" s="133">
        <v>10</v>
      </c>
      <c r="P75" s="129">
        <v>8</v>
      </c>
      <c r="AK75" s="126">
        <v>3</v>
      </c>
    </row>
    <row r="76" spans="15:37" x14ac:dyDescent="0.3">
      <c r="O76" s="133">
        <v>15</v>
      </c>
      <c r="P76" s="129">
        <v>1</v>
      </c>
      <c r="AK76" s="125">
        <v>5</v>
      </c>
    </row>
    <row r="77" spans="15:37" x14ac:dyDescent="0.3">
      <c r="O77" s="133">
        <v>20</v>
      </c>
      <c r="P77" s="129">
        <v>1</v>
      </c>
      <c r="AK77" s="126">
        <v>18</v>
      </c>
    </row>
    <row r="78" spans="15:37" x14ac:dyDescent="0.3">
      <c r="O78" s="133">
        <v>25</v>
      </c>
      <c r="P78" s="129">
        <v>0</v>
      </c>
      <c r="AK78" s="125">
        <v>4</v>
      </c>
    </row>
    <row r="79" spans="15:37" x14ac:dyDescent="0.3">
      <c r="O79" s="133">
        <v>30</v>
      </c>
      <c r="P79" s="129">
        <v>0</v>
      </c>
      <c r="AK79" s="126">
        <v>3</v>
      </c>
    </row>
    <row r="80" spans="15:37" ht="15" thickBot="1" x14ac:dyDescent="0.35">
      <c r="O80" s="130" t="s">
        <v>278</v>
      </c>
      <c r="P80" s="130">
        <v>1</v>
      </c>
      <c r="AK80" s="125">
        <v>4</v>
      </c>
    </row>
    <row r="81" spans="37:37" x14ac:dyDescent="0.3">
      <c r="AK81" s="126">
        <v>5</v>
      </c>
    </row>
    <row r="82" spans="37:37" x14ac:dyDescent="0.3">
      <c r="AK82" s="125">
        <v>5</v>
      </c>
    </row>
    <row r="83" spans="37:37" x14ac:dyDescent="0.3">
      <c r="AK83" s="126">
        <v>7.5</v>
      </c>
    </row>
    <row r="84" spans="37:37" x14ac:dyDescent="0.3">
      <c r="AK84" s="125">
        <v>5.5</v>
      </c>
    </row>
    <row r="85" spans="37:37" x14ac:dyDescent="0.3">
      <c r="AK85" s="126">
        <v>3</v>
      </c>
    </row>
    <row r="86" spans="37:37" x14ac:dyDescent="0.3">
      <c r="AK86" s="125">
        <v>7</v>
      </c>
    </row>
    <row r="87" spans="37:37" x14ac:dyDescent="0.3">
      <c r="AK87" s="126">
        <v>2</v>
      </c>
    </row>
    <row r="88" spans="37:37" x14ac:dyDescent="0.3">
      <c r="AK88" s="125">
        <v>10</v>
      </c>
    </row>
    <row r="89" spans="37:37" x14ac:dyDescent="0.3">
      <c r="AK89" s="126">
        <v>6</v>
      </c>
    </row>
    <row r="90" spans="37:37" x14ac:dyDescent="0.3">
      <c r="AK90" s="125">
        <v>1</v>
      </c>
    </row>
    <row r="91" spans="37:37" x14ac:dyDescent="0.3">
      <c r="AK91" s="126">
        <v>6</v>
      </c>
    </row>
    <row r="92" spans="37:37" x14ac:dyDescent="0.3">
      <c r="AK92" s="125">
        <v>19</v>
      </c>
    </row>
    <row r="93" spans="37:37" x14ac:dyDescent="0.3">
      <c r="AK93" s="126">
        <v>8</v>
      </c>
    </row>
    <row r="94" spans="37:37" x14ac:dyDescent="0.3">
      <c r="AK94" s="125">
        <v>6.25</v>
      </c>
    </row>
    <row r="95" spans="37:37" x14ac:dyDescent="0.3">
      <c r="AK95" s="126">
        <v>5</v>
      </c>
    </row>
    <row r="96" spans="37:37" x14ac:dyDescent="0.3">
      <c r="AK96" s="125">
        <v>30</v>
      </c>
    </row>
    <row r="97" spans="37:37" x14ac:dyDescent="0.3">
      <c r="AK97" s="126">
        <v>12</v>
      </c>
    </row>
    <row r="98" spans="37:37" x14ac:dyDescent="0.3">
      <c r="AK98" s="125">
        <v>1</v>
      </c>
    </row>
    <row r="99" spans="37:37" x14ac:dyDescent="0.3">
      <c r="AK99" s="126">
        <v>4</v>
      </c>
    </row>
    <row r="100" spans="37:37" x14ac:dyDescent="0.3">
      <c r="AK100" s="125">
        <v>12</v>
      </c>
    </row>
    <row r="101" spans="37:37" x14ac:dyDescent="0.3">
      <c r="AK101" s="126">
        <v>26</v>
      </c>
    </row>
    <row r="102" spans="37:37" x14ac:dyDescent="0.3">
      <c r="AK102" s="125">
        <v>4</v>
      </c>
    </row>
    <row r="103" spans="37:37" x14ac:dyDescent="0.3">
      <c r="AK103" s="126">
        <v>2</v>
      </c>
    </row>
    <row r="104" spans="37:37" x14ac:dyDescent="0.3">
      <c r="AK104" s="125">
        <v>6</v>
      </c>
    </row>
    <row r="105" spans="37:37" x14ac:dyDescent="0.3">
      <c r="AK105" s="126">
        <v>14</v>
      </c>
    </row>
    <row r="106" spans="37:37" x14ac:dyDescent="0.3">
      <c r="AK106" s="125">
        <v>5</v>
      </c>
    </row>
    <row r="107" spans="37:37" x14ac:dyDescent="0.3">
      <c r="AK107" s="126">
        <v>13</v>
      </c>
    </row>
    <row r="108" spans="37:37" x14ac:dyDescent="0.3">
      <c r="AK108" s="125">
        <v>1</v>
      </c>
    </row>
    <row r="109" spans="37:37" x14ac:dyDescent="0.3">
      <c r="AK109" s="126">
        <v>10</v>
      </c>
    </row>
    <row r="110" spans="37:37" x14ac:dyDescent="0.3">
      <c r="AK110" s="125">
        <v>10</v>
      </c>
    </row>
    <row r="111" spans="37:37" x14ac:dyDescent="0.3">
      <c r="AK111" s="126">
        <v>2</v>
      </c>
    </row>
    <row r="112" spans="37:37" x14ac:dyDescent="0.3">
      <c r="AK112" s="125">
        <v>4.5</v>
      </c>
    </row>
    <row r="113" spans="37:37" x14ac:dyDescent="0.3">
      <c r="AK113" s="126">
        <v>1.5</v>
      </c>
    </row>
    <row r="114" spans="37:37" x14ac:dyDescent="0.3">
      <c r="AK114" s="125">
        <v>2.5</v>
      </c>
    </row>
    <row r="115" spans="37:37" x14ac:dyDescent="0.3">
      <c r="AK115" s="126">
        <v>10</v>
      </c>
    </row>
    <row r="116" spans="37:37" x14ac:dyDescent="0.3">
      <c r="AK116" s="125">
        <v>5</v>
      </c>
    </row>
    <row r="117" spans="37:37" x14ac:dyDescent="0.3">
      <c r="AK117" s="126">
        <v>5</v>
      </c>
    </row>
    <row r="118" spans="37:37" x14ac:dyDescent="0.3">
      <c r="AK118" s="125">
        <v>7</v>
      </c>
    </row>
    <row r="119" spans="37:37" x14ac:dyDescent="0.3">
      <c r="AK119" s="126">
        <v>10</v>
      </c>
    </row>
    <row r="120" spans="37:37" x14ac:dyDescent="0.3">
      <c r="AK120" s="125">
        <v>0.1</v>
      </c>
    </row>
    <row r="121" spans="37:37" x14ac:dyDescent="0.3">
      <c r="AK121" s="126">
        <v>6</v>
      </c>
    </row>
    <row r="122" spans="37:37" x14ac:dyDescent="0.3">
      <c r="AK122" s="125">
        <v>3</v>
      </c>
    </row>
    <row r="123" spans="37:37" x14ac:dyDescent="0.3">
      <c r="AK123" s="126">
        <v>3</v>
      </c>
    </row>
    <row r="124" spans="37:37" x14ac:dyDescent="0.3">
      <c r="AK124" s="125">
        <v>0.1</v>
      </c>
    </row>
    <row r="125" spans="37:37" x14ac:dyDescent="0.3">
      <c r="AK125" s="126">
        <v>15</v>
      </c>
    </row>
    <row r="126" spans="37:37" x14ac:dyDescent="0.3">
      <c r="AK126" s="127">
        <v>4</v>
      </c>
    </row>
    <row r="127" spans="37:37" x14ac:dyDescent="0.3">
      <c r="AK127" s="128">
        <v>0</v>
      </c>
    </row>
    <row r="128" spans="37:37" x14ac:dyDescent="0.3">
      <c r="AK128" s="127">
        <v>1</v>
      </c>
    </row>
    <row r="129" spans="37:37" x14ac:dyDescent="0.3">
      <c r="AK129" s="128">
        <v>10</v>
      </c>
    </row>
    <row r="130" spans="37:37" x14ac:dyDescent="0.3">
      <c r="AK130" s="127">
        <v>1</v>
      </c>
    </row>
    <row r="131" spans="37:37" x14ac:dyDescent="0.3">
      <c r="AK131" s="128">
        <v>7</v>
      </c>
    </row>
    <row r="132" spans="37:37" x14ac:dyDescent="0.3">
      <c r="AK132" s="127">
        <v>10</v>
      </c>
    </row>
    <row r="133" spans="37:37" x14ac:dyDescent="0.3">
      <c r="AK133" s="128">
        <v>1</v>
      </c>
    </row>
    <row r="134" spans="37:37" x14ac:dyDescent="0.3">
      <c r="AK134" s="127">
        <v>7</v>
      </c>
    </row>
    <row r="135" spans="37:37" x14ac:dyDescent="0.3">
      <c r="AK135" s="128">
        <v>1</v>
      </c>
    </row>
    <row r="136" spans="37:37" x14ac:dyDescent="0.3">
      <c r="AK136" s="127">
        <v>1</v>
      </c>
    </row>
    <row r="137" spans="37:37" x14ac:dyDescent="0.3">
      <c r="AK137" s="128">
        <v>9</v>
      </c>
    </row>
    <row r="138" spans="37:37" x14ac:dyDescent="0.3">
      <c r="AK138" s="127">
        <v>4</v>
      </c>
    </row>
    <row r="139" spans="37:37" x14ac:dyDescent="0.3">
      <c r="AK139" s="128">
        <v>2</v>
      </c>
    </row>
    <row r="140" spans="37:37" x14ac:dyDescent="0.3">
      <c r="AK140" s="127">
        <v>1</v>
      </c>
    </row>
    <row r="141" spans="37:37" x14ac:dyDescent="0.3">
      <c r="AK141" s="126">
        <v>8</v>
      </c>
    </row>
    <row r="142" spans="37:37" x14ac:dyDescent="0.3">
      <c r="AK142" s="125">
        <v>43</v>
      </c>
    </row>
    <row r="143" spans="37:37" x14ac:dyDescent="0.3">
      <c r="AK143" s="126">
        <v>13</v>
      </c>
    </row>
    <row r="144" spans="37:37" x14ac:dyDescent="0.3">
      <c r="AK144" s="125">
        <v>5</v>
      </c>
    </row>
    <row r="145" spans="37:37" x14ac:dyDescent="0.3">
      <c r="AK145" s="126">
        <v>18</v>
      </c>
    </row>
    <row r="146" spans="37:37" x14ac:dyDescent="0.3">
      <c r="AK146" s="125">
        <v>3</v>
      </c>
    </row>
    <row r="147" spans="37:37" x14ac:dyDescent="0.3">
      <c r="AK147" s="126">
        <v>1</v>
      </c>
    </row>
    <row r="148" spans="37:37" x14ac:dyDescent="0.3">
      <c r="AK148" s="125">
        <v>2</v>
      </c>
    </row>
    <row r="149" spans="37:37" x14ac:dyDescent="0.3">
      <c r="AK149" s="126">
        <v>2</v>
      </c>
    </row>
    <row r="150" spans="37:37" x14ac:dyDescent="0.3">
      <c r="AK150" s="125">
        <v>6</v>
      </c>
    </row>
    <row r="151" spans="37:37" x14ac:dyDescent="0.3">
      <c r="AK151" s="126">
        <v>11</v>
      </c>
    </row>
    <row r="152" spans="37:37" x14ac:dyDescent="0.3">
      <c r="AK152" s="125">
        <v>4</v>
      </c>
    </row>
    <row r="154" spans="37:37" x14ac:dyDescent="0.3">
      <c r="AK154" s="134">
        <f>AVERAGE(AK2:AK152)</f>
        <v>6.6983443708609274</v>
      </c>
    </row>
    <row r="155" spans="37:37" x14ac:dyDescent="0.3">
      <c r="AK155" s="134">
        <f>STDEV(AK2:AK152)</f>
        <v>6.6229611132245649</v>
      </c>
    </row>
  </sheetData>
  <pageMargins left="0.7" right="0.7" top="0.75" bottom="0.75" header="0.3" footer="0.3"/>
  <pageSetup paperSize="8" orientation="landscape" r:id="rId1"/>
  <headerFooter>
    <oddHeader>&amp;C&amp;"-,Gras"&amp;20Tests d'autostop réalisés par les volontaires en service civique 2018-2019</oddHeader>
    <oddFooter>&amp;Ccommunauté de communes du val de Drôme 96 ronde des Alisiers 26400 Eurre</oddFooter>
  </headerFooter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6"/>
  <sheetViews>
    <sheetView zoomScale="91" zoomScaleNormal="91" workbookViewId="0">
      <selection activeCell="B4" sqref="B4"/>
    </sheetView>
  </sheetViews>
  <sheetFormatPr baseColWidth="10" defaultRowHeight="14.4" x14ac:dyDescent="0.3"/>
  <cols>
    <col min="1" max="1" width="20.44140625" customWidth="1"/>
    <col min="2" max="2" width="13.109375" customWidth="1"/>
    <col min="3" max="3" width="10.109375" bestFit="1" customWidth="1"/>
    <col min="4" max="4" width="14.88671875" customWidth="1"/>
    <col min="5" max="5" width="16.33203125" customWidth="1"/>
    <col min="6" max="6" width="12" customWidth="1"/>
    <col min="7" max="7" width="12.88671875" customWidth="1"/>
    <col min="8" max="8" width="11.109375" customWidth="1"/>
    <col min="9" max="9" width="13.44140625" customWidth="1"/>
  </cols>
  <sheetData>
    <row r="1" spans="1:13" ht="15" thickBot="1" x14ac:dyDescent="0.35">
      <c r="A1" t="s">
        <v>20</v>
      </c>
      <c r="B1" s="1" t="s">
        <v>9</v>
      </c>
      <c r="C1" s="1" t="s">
        <v>276</v>
      </c>
      <c r="D1" s="1" t="s">
        <v>277</v>
      </c>
      <c r="E1" s="1" t="s">
        <v>11</v>
      </c>
      <c r="F1" s="1" t="s">
        <v>12</v>
      </c>
      <c r="G1" s="1" t="s">
        <v>75</v>
      </c>
      <c r="H1" s="1" t="s">
        <v>14</v>
      </c>
      <c r="L1" s="131" t="s">
        <v>280</v>
      </c>
      <c r="M1" s="131" t="s">
        <v>279</v>
      </c>
    </row>
    <row r="2" spans="1:13" x14ac:dyDescent="0.3">
      <c r="A2" s="63" t="s">
        <v>44</v>
      </c>
      <c r="B2" s="64" t="s">
        <v>56</v>
      </c>
      <c r="C2" s="64" t="s">
        <v>63</v>
      </c>
      <c r="D2" s="64" t="s">
        <v>120</v>
      </c>
      <c r="E2" s="64" t="s">
        <v>74</v>
      </c>
      <c r="F2" s="64" t="s">
        <v>46</v>
      </c>
      <c r="G2" s="94" t="s">
        <v>58</v>
      </c>
      <c r="H2" s="97"/>
      <c r="L2" s="133">
        <v>5</v>
      </c>
      <c r="M2" s="129">
        <v>90</v>
      </c>
    </row>
    <row r="3" spans="1:13" x14ac:dyDescent="0.3">
      <c r="A3" s="65" t="s">
        <v>0</v>
      </c>
      <c r="B3" s="3">
        <f>COUNTIFS(passagers!1:1,B$2)</f>
        <v>14</v>
      </c>
      <c r="C3" s="3">
        <f>COUNTIFS(passagers!1:1,C$2)</f>
        <v>4</v>
      </c>
      <c r="D3" s="3">
        <f>COUNTIFS(passagers!1:1,D$2)</f>
        <v>4</v>
      </c>
      <c r="E3" s="3">
        <f>COUNTIFS(passagers!1:1,E$2)</f>
        <v>1</v>
      </c>
      <c r="F3" s="3">
        <f>COUNTIFS(passagers!1:1,F$2)</f>
        <v>13</v>
      </c>
      <c r="G3" s="95">
        <f>COUNTIFS(passagers!1:1,G$2)</f>
        <v>5</v>
      </c>
      <c r="H3" s="98">
        <f>SUM(B3:G3)</f>
        <v>41</v>
      </c>
      <c r="L3" s="133">
        <v>10</v>
      </c>
      <c r="M3" s="129">
        <v>36</v>
      </c>
    </row>
    <row r="4" spans="1:13" x14ac:dyDescent="0.3">
      <c r="A4" s="65" t="s">
        <v>1</v>
      </c>
      <c r="B4" s="3">
        <f>COUNTIFS(Tests!$I:$I,B$2)</f>
        <v>40</v>
      </c>
      <c r="C4" s="3">
        <f>COUNTIFS(Tests!$I:$I,C$2)</f>
        <v>19</v>
      </c>
      <c r="D4" s="3">
        <f>COUNTIFS(Tests!$I:$I,D$2)</f>
        <v>19</v>
      </c>
      <c r="E4" s="3">
        <f>COUNTIFS(Tests!$I:$I,E$2)</f>
        <v>2</v>
      </c>
      <c r="F4" s="3">
        <f>COUNTIFS(Tests!$I:$I,F$2)</f>
        <v>40</v>
      </c>
      <c r="G4" s="95">
        <f>COUNTIFS(Tests!$I:$I,G$2)</f>
        <v>30</v>
      </c>
      <c r="H4" s="98">
        <f>SUM(B4:G4)</f>
        <v>150</v>
      </c>
      <c r="L4" s="133">
        <v>15</v>
      </c>
      <c r="M4" s="129">
        <v>15</v>
      </c>
    </row>
    <row r="5" spans="1:13" ht="15" thickBot="1" x14ac:dyDescent="0.35">
      <c r="A5" s="101" t="s">
        <v>13</v>
      </c>
      <c r="B5" s="102">
        <f>B4/$H$4</f>
        <v>0.26666666666666666</v>
      </c>
      <c r="C5" s="102">
        <f>C4/$H$4</f>
        <v>0.12666666666666668</v>
      </c>
      <c r="D5" s="102">
        <f>D4/$H$4</f>
        <v>0.12666666666666668</v>
      </c>
      <c r="E5" s="102">
        <f t="shared" ref="E5:G5" si="0">E4/$H$4</f>
        <v>1.3333333333333334E-2</v>
      </c>
      <c r="F5" s="102">
        <f t="shared" si="0"/>
        <v>0.26666666666666666</v>
      </c>
      <c r="G5" s="80">
        <f t="shared" si="0"/>
        <v>0.2</v>
      </c>
      <c r="H5" s="99">
        <f>SUM(B5:G5)</f>
        <v>1</v>
      </c>
      <c r="L5" s="133">
        <v>20</v>
      </c>
      <c r="M5" s="129">
        <v>6</v>
      </c>
    </row>
    <row r="6" spans="1:13" x14ac:dyDescent="0.3">
      <c r="A6" s="105" t="s">
        <v>2</v>
      </c>
      <c r="B6" s="106">
        <f>SUMIFS(Tests!$O:$O,Tests!$I:$I,B$2,Tests!$R:$R,"&gt;0")/(B$4)</f>
        <v>5.9</v>
      </c>
      <c r="C6" s="106">
        <f>SUMIFS(Tests!$O:$O,Tests!$I:$I,C$2,Tests!$R:$R,"&gt;0")/(C$4)</f>
        <v>13</v>
      </c>
      <c r="D6" s="106">
        <f>SUMIFS(Tests!$O:$O,Tests!$I:$I,D$2,Tests!$R:$R,"&gt;0")/(D$4)</f>
        <v>9.4210526315789469</v>
      </c>
      <c r="E6" s="106">
        <f>SUMIFS(Tests!$O:$O,Tests!$I:$I,E$2,Tests!$R:$R,"&gt;0")/(E$4)</f>
        <v>12</v>
      </c>
      <c r="F6" s="106">
        <f>SUMIFS(Tests!$O:$O,Tests!$I:$I,F$2,Tests!$R:$R,"&gt;0")/(F$4)</f>
        <v>6.375</v>
      </c>
      <c r="G6" s="107">
        <f>SUMIFS(Tests!$O:$O,Tests!$I:$I,G$2,Tests!$R:$R,"&gt;0")/(G$4)</f>
        <v>5.7333333333333334</v>
      </c>
      <c r="H6" s="100">
        <f>B6*B5+C6*C5+D5*D6+E6*E5+F6*F5+G5*G6</f>
        <v>7.4200000000000008</v>
      </c>
      <c r="I6" t="s">
        <v>286</v>
      </c>
      <c r="L6" s="133">
        <v>25</v>
      </c>
      <c r="M6" s="129">
        <v>0</v>
      </c>
    </row>
    <row r="7" spans="1:13" ht="15" thickBot="1" x14ac:dyDescent="0.35">
      <c r="A7" s="108" t="s">
        <v>4</v>
      </c>
      <c r="B7" s="109">
        <f>SUMIF(Tests!$I:$I,B$2,Tests!$N:$N)/B$4</f>
        <v>7.40625</v>
      </c>
      <c r="C7" s="109">
        <f>SUMIF(Tests!$I:$I,C$2,Tests!$N:$N)/C$4</f>
        <v>6.8421052631578947</v>
      </c>
      <c r="D7" s="109">
        <f>SUMIF(Tests!$I:$I,D$2,Tests!$N:$N)/D$4</f>
        <v>5.5526315789473681</v>
      </c>
      <c r="E7" s="109">
        <f>SUMIF(Tests!$I:$I,E$2,Tests!$N:$N)/E$4</f>
        <v>10</v>
      </c>
      <c r="F7" s="109">
        <f>SUMIF(Tests!$I:$I,F$2,Tests!$N:$N)/F$4</f>
        <v>5.1174999999999997</v>
      </c>
      <c r="G7" s="110">
        <f>SUMIF(Tests!$I:$I,G$2,Tests!$N:$N)/G$4</f>
        <v>7.0666666666666664</v>
      </c>
      <c r="H7" s="111">
        <f>B7*B5+C7*C5+D5*D7+E7*E5+F7*F5+G5*G7</f>
        <v>6.4563333333333324</v>
      </c>
      <c r="I7" t="s">
        <v>5</v>
      </c>
      <c r="L7" s="133">
        <v>30</v>
      </c>
      <c r="M7" s="129">
        <v>2</v>
      </c>
    </row>
    <row r="8" spans="1:13" ht="15" thickBot="1" x14ac:dyDescent="0.35">
      <c r="A8" s="103" t="s">
        <v>6</v>
      </c>
      <c r="B8" s="12">
        <v>30</v>
      </c>
      <c r="C8" s="12">
        <v>20</v>
      </c>
      <c r="D8" s="12">
        <v>20</v>
      </c>
      <c r="E8" s="12">
        <v>15</v>
      </c>
      <c r="F8" s="12">
        <v>18</v>
      </c>
      <c r="G8" s="93">
        <v>40</v>
      </c>
      <c r="H8" s="104">
        <f>40</f>
        <v>40</v>
      </c>
      <c r="I8" t="s">
        <v>5</v>
      </c>
      <c r="L8" s="130" t="s">
        <v>278</v>
      </c>
      <c r="M8" s="130">
        <v>2</v>
      </c>
    </row>
    <row r="9" spans="1:13" ht="15" thickBot="1" x14ac:dyDescent="0.35">
      <c r="A9" s="66" t="s">
        <v>7</v>
      </c>
      <c r="B9" s="67">
        <f>1-COUNTIFS(Tests!$I:$I,B$2,Tests!$N:$N,"&gt;15")/B$4</f>
        <v>0.9</v>
      </c>
      <c r="C9" s="67">
        <f>1-COUNTIFS(Tests!$I:$I,C$2,Tests!$N:$N,"&gt;15")/C$4</f>
        <v>0.94736842105263164</v>
      </c>
      <c r="D9" s="67">
        <f>1-COUNTIFS(Tests!$I:$I,D$2,Tests!$N:$N,"&gt;15")/D$4</f>
        <v>0.94736842105263164</v>
      </c>
      <c r="E9" s="67">
        <f>1-COUNTIFS(Tests!$I:$I,E$2,Tests!$N:$N,"&gt;15")/E$4</f>
        <v>1</v>
      </c>
      <c r="F9" s="67">
        <f>1-COUNTIFS(Tests!$I:$I,F$2,Tests!$N:$N,"&gt;15")/F$4</f>
        <v>0.97499999999999998</v>
      </c>
      <c r="G9" s="96">
        <f>1-COUNTIFS(Tests!$I:$I,G$2,Tests!$N:$N,"&gt;15")/G$4</f>
        <v>0.93333333333333335</v>
      </c>
      <c r="H9" s="112">
        <f>B9*B5+C9*C5+D5*D9+E9*E5+F9*F5+G5*G9</f>
        <v>0.94</v>
      </c>
      <c r="I9" t="s">
        <v>285</v>
      </c>
    </row>
    <row r="10" spans="1:13" x14ac:dyDescent="0.3">
      <c r="A10" t="s">
        <v>15</v>
      </c>
      <c r="B10" s="68" t="s">
        <v>284</v>
      </c>
      <c r="C10" s="68" t="s">
        <v>17</v>
      </c>
      <c r="D10" s="68" t="s">
        <v>17</v>
      </c>
      <c r="E10" s="68" t="s">
        <v>18</v>
      </c>
      <c r="F10" s="68" t="s">
        <v>283</v>
      </c>
      <c r="G10" s="68" t="s">
        <v>273</v>
      </c>
    </row>
    <row r="11" spans="1:13" ht="15" thickBot="1" x14ac:dyDescent="0.35"/>
    <row r="12" spans="1:13" ht="28.8" x14ac:dyDescent="0.3">
      <c r="A12" t="s">
        <v>280</v>
      </c>
      <c r="B12" s="132" t="s">
        <v>93</v>
      </c>
      <c r="C12" s="132" t="s">
        <v>93</v>
      </c>
      <c r="D12" s="132" t="s">
        <v>93</v>
      </c>
      <c r="E12" s="132" t="s">
        <v>93</v>
      </c>
      <c r="F12" s="132" t="s">
        <v>93</v>
      </c>
      <c r="G12" s="132" t="s">
        <v>93</v>
      </c>
      <c r="H12" s="132" t="s">
        <v>93</v>
      </c>
      <c r="J12" s="140" t="s">
        <v>280</v>
      </c>
      <c r="K12" s="140" t="s">
        <v>279</v>
      </c>
    </row>
    <row r="13" spans="1:13" x14ac:dyDescent="0.3">
      <c r="A13" s="135">
        <v>5</v>
      </c>
      <c r="B13" s="125">
        <v>1</v>
      </c>
      <c r="C13" s="125">
        <v>7</v>
      </c>
      <c r="D13" s="125">
        <v>1</v>
      </c>
      <c r="E13" s="125">
        <v>15</v>
      </c>
      <c r="F13" s="125">
        <v>4.5</v>
      </c>
      <c r="G13" s="125">
        <v>20</v>
      </c>
      <c r="H13" s="125">
        <v>7</v>
      </c>
      <c r="J13" s="133">
        <v>5</v>
      </c>
      <c r="K13" s="129">
        <v>20</v>
      </c>
    </row>
    <row r="14" spans="1:13" x14ac:dyDescent="0.3">
      <c r="A14" s="136">
        <v>10</v>
      </c>
      <c r="B14" s="126">
        <v>3</v>
      </c>
      <c r="C14" s="126">
        <v>3</v>
      </c>
      <c r="D14" s="126">
        <v>5</v>
      </c>
      <c r="E14" s="126">
        <v>5</v>
      </c>
      <c r="F14" s="126">
        <v>1.5</v>
      </c>
      <c r="G14" s="126">
        <v>3</v>
      </c>
      <c r="H14" s="126">
        <v>3</v>
      </c>
      <c r="J14" s="133">
        <v>10</v>
      </c>
      <c r="K14" s="129">
        <v>12</v>
      </c>
    </row>
    <row r="15" spans="1:13" x14ac:dyDescent="0.3">
      <c r="A15" s="136">
        <v>15</v>
      </c>
      <c r="B15" s="125">
        <v>7</v>
      </c>
      <c r="C15" s="125">
        <v>4</v>
      </c>
      <c r="D15" s="125">
        <v>10</v>
      </c>
      <c r="F15" s="125">
        <v>2.5</v>
      </c>
      <c r="G15" s="125">
        <v>7</v>
      </c>
      <c r="H15" s="125">
        <v>4</v>
      </c>
      <c r="J15" s="133">
        <v>15</v>
      </c>
      <c r="K15" s="129">
        <v>4</v>
      </c>
    </row>
    <row r="16" spans="1:13" x14ac:dyDescent="0.3">
      <c r="A16" s="136">
        <v>20</v>
      </c>
      <c r="B16" s="126">
        <v>3</v>
      </c>
      <c r="C16" s="126">
        <v>3.5</v>
      </c>
      <c r="D16" s="126">
        <v>5</v>
      </c>
      <c r="E16">
        <f>E13+E14</f>
        <v>20</v>
      </c>
      <c r="F16" s="126">
        <v>10</v>
      </c>
      <c r="G16" s="126">
        <v>6</v>
      </c>
      <c r="H16" s="126">
        <v>3.5</v>
      </c>
      <c r="J16" s="133">
        <v>20</v>
      </c>
      <c r="K16" s="129">
        <v>2</v>
      </c>
    </row>
    <row r="17" spans="1:11" x14ac:dyDescent="0.3">
      <c r="A17" s="136">
        <v>25</v>
      </c>
      <c r="B17" s="125">
        <v>5</v>
      </c>
      <c r="C17" s="125">
        <v>11</v>
      </c>
      <c r="D17" s="125">
        <v>10</v>
      </c>
      <c r="F17" s="125">
        <v>5</v>
      </c>
      <c r="G17" s="125">
        <v>10</v>
      </c>
      <c r="H17" s="125">
        <v>11</v>
      </c>
      <c r="J17" s="133">
        <v>25</v>
      </c>
      <c r="K17" s="129">
        <v>0</v>
      </c>
    </row>
    <row r="18" spans="1:11" x14ac:dyDescent="0.3">
      <c r="A18" s="136">
        <v>30</v>
      </c>
      <c r="B18" s="126">
        <v>18</v>
      </c>
      <c r="C18" s="126">
        <v>20</v>
      </c>
      <c r="D18" s="126">
        <v>20</v>
      </c>
      <c r="F18" s="126">
        <v>5</v>
      </c>
      <c r="G18" s="126">
        <v>10</v>
      </c>
      <c r="H18" s="126">
        <v>20</v>
      </c>
      <c r="J18" s="133">
        <v>30</v>
      </c>
      <c r="K18" s="129">
        <v>2</v>
      </c>
    </row>
    <row r="19" spans="1:11" ht="15" thickBot="1" x14ac:dyDescent="0.35">
      <c r="B19" s="125">
        <v>4</v>
      </c>
      <c r="C19" s="125">
        <v>2</v>
      </c>
      <c r="D19" s="125">
        <v>15</v>
      </c>
      <c r="F19" s="125">
        <v>7</v>
      </c>
      <c r="G19" s="125">
        <v>5</v>
      </c>
      <c r="H19" s="125">
        <v>2</v>
      </c>
      <c r="J19" s="130" t="s">
        <v>278</v>
      </c>
      <c r="K19" s="130">
        <v>0</v>
      </c>
    </row>
    <row r="20" spans="1:11" x14ac:dyDescent="0.3">
      <c r="B20" s="126">
        <v>3</v>
      </c>
      <c r="C20" s="126">
        <v>3</v>
      </c>
      <c r="D20" s="126">
        <v>5</v>
      </c>
      <c r="F20" s="126">
        <v>10</v>
      </c>
      <c r="G20" s="126">
        <v>5</v>
      </c>
      <c r="H20" s="126">
        <v>3</v>
      </c>
    </row>
    <row r="21" spans="1:11" x14ac:dyDescent="0.3">
      <c r="B21" s="125">
        <v>4</v>
      </c>
      <c r="C21" s="125">
        <v>15</v>
      </c>
      <c r="D21" s="125">
        <v>3</v>
      </c>
      <c r="F21" s="125">
        <v>0.1</v>
      </c>
      <c r="G21" s="125">
        <v>15</v>
      </c>
      <c r="H21" s="125">
        <v>15</v>
      </c>
    </row>
    <row r="22" spans="1:11" ht="15" thickBot="1" x14ac:dyDescent="0.35">
      <c r="B22" s="126">
        <v>5</v>
      </c>
      <c r="C22" s="126">
        <v>1</v>
      </c>
      <c r="D22" s="126">
        <v>4</v>
      </c>
      <c r="F22" s="126">
        <v>6</v>
      </c>
      <c r="G22" s="126">
        <v>1</v>
      </c>
      <c r="H22" s="126">
        <v>1</v>
      </c>
    </row>
    <row r="23" spans="1:11" ht="28.8" x14ac:dyDescent="0.3">
      <c r="B23" s="125">
        <v>5</v>
      </c>
      <c r="C23" s="125">
        <v>11</v>
      </c>
      <c r="D23" s="125">
        <v>5</v>
      </c>
      <c r="F23" s="125">
        <v>3</v>
      </c>
      <c r="G23" s="125">
        <v>1</v>
      </c>
      <c r="H23" s="125">
        <v>11</v>
      </c>
      <c r="J23" s="140" t="s">
        <v>280</v>
      </c>
      <c r="K23" s="140" t="s">
        <v>279</v>
      </c>
    </row>
    <row r="24" spans="1:11" x14ac:dyDescent="0.3">
      <c r="B24" s="126">
        <v>7.5</v>
      </c>
      <c r="C24" s="126">
        <v>6</v>
      </c>
      <c r="D24" s="126">
        <v>5</v>
      </c>
      <c r="F24" s="126">
        <v>3</v>
      </c>
      <c r="G24" s="126">
        <v>1</v>
      </c>
      <c r="H24" s="126">
        <v>6</v>
      </c>
      <c r="J24" s="133">
        <v>5</v>
      </c>
      <c r="K24" s="129">
        <v>10</v>
      </c>
    </row>
    <row r="25" spans="1:11" x14ac:dyDescent="0.3">
      <c r="B25" s="125">
        <v>5.5</v>
      </c>
      <c r="C25" s="125">
        <v>1</v>
      </c>
      <c r="D25" s="125">
        <v>5</v>
      </c>
      <c r="F25" s="125">
        <v>0.1</v>
      </c>
      <c r="G25" s="125">
        <v>1</v>
      </c>
      <c r="H25" s="125">
        <v>1</v>
      </c>
      <c r="J25" s="133">
        <v>10</v>
      </c>
      <c r="K25" s="129">
        <v>3</v>
      </c>
    </row>
    <row r="26" spans="1:11" x14ac:dyDescent="0.3">
      <c r="B26" s="126">
        <v>3</v>
      </c>
      <c r="C26" s="126">
        <v>3</v>
      </c>
      <c r="D26" s="126">
        <v>3</v>
      </c>
      <c r="F26" s="126">
        <v>15</v>
      </c>
      <c r="G26" s="126">
        <v>5</v>
      </c>
      <c r="H26" s="126">
        <v>3</v>
      </c>
      <c r="J26" s="133">
        <v>15</v>
      </c>
      <c r="K26" s="129">
        <v>5</v>
      </c>
    </row>
    <row r="27" spans="1:11" x14ac:dyDescent="0.3">
      <c r="B27" s="125">
        <v>7</v>
      </c>
      <c r="C27" s="125">
        <v>1.5</v>
      </c>
      <c r="D27" s="125">
        <v>1</v>
      </c>
      <c r="F27" s="127">
        <v>4</v>
      </c>
      <c r="G27" s="125">
        <v>10</v>
      </c>
      <c r="H27" s="125">
        <v>1.5</v>
      </c>
      <c r="J27" s="133">
        <v>20</v>
      </c>
      <c r="K27" s="129">
        <v>1</v>
      </c>
    </row>
    <row r="28" spans="1:11" x14ac:dyDescent="0.3">
      <c r="B28" s="126">
        <v>2</v>
      </c>
      <c r="C28" s="126">
        <v>5</v>
      </c>
      <c r="D28" s="126">
        <v>1</v>
      </c>
      <c r="F28" s="128">
        <v>0</v>
      </c>
      <c r="G28" s="126">
        <v>5</v>
      </c>
      <c r="H28" s="126">
        <v>5</v>
      </c>
      <c r="J28" s="133">
        <v>25</v>
      </c>
      <c r="K28" s="129">
        <v>0</v>
      </c>
    </row>
    <row r="29" spans="1:11" x14ac:dyDescent="0.3">
      <c r="B29" s="125">
        <v>10</v>
      </c>
      <c r="C29" s="125">
        <v>15</v>
      </c>
      <c r="D29" s="125">
        <v>1.5</v>
      </c>
      <c r="F29" s="127">
        <v>1</v>
      </c>
      <c r="G29" s="125">
        <v>5</v>
      </c>
      <c r="H29" s="125">
        <v>15</v>
      </c>
      <c r="J29" s="133">
        <v>30</v>
      </c>
      <c r="K29" s="129">
        <v>0</v>
      </c>
    </row>
    <row r="30" spans="1:11" ht="15" thickBot="1" x14ac:dyDescent="0.35">
      <c r="B30" s="126">
        <v>6</v>
      </c>
      <c r="C30" s="126">
        <v>7</v>
      </c>
      <c r="D30" s="126">
        <v>1.5</v>
      </c>
      <c r="F30" s="128">
        <v>10</v>
      </c>
      <c r="G30" s="126">
        <v>8</v>
      </c>
      <c r="H30" s="126">
        <v>7</v>
      </c>
      <c r="J30" s="130" t="s">
        <v>278</v>
      </c>
      <c r="K30" s="130">
        <v>0</v>
      </c>
    </row>
    <row r="31" spans="1:11" ht="15" thickBot="1" x14ac:dyDescent="0.35">
      <c r="B31" s="125">
        <v>1</v>
      </c>
      <c r="C31" s="125">
        <v>11</v>
      </c>
      <c r="D31" s="125">
        <v>4.5</v>
      </c>
      <c r="F31" s="127">
        <v>1</v>
      </c>
      <c r="G31" s="125">
        <v>2</v>
      </c>
      <c r="H31" s="125">
        <v>11</v>
      </c>
    </row>
    <row r="32" spans="1:11" ht="28.8" x14ac:dyDescent="0.3">
      <c r="B32" s="126">
        <v>6</v>
      </c>
      <c r="F32" s="128">
        <v>7</v>
      </c>
      <c r="G32" s="126">
        <v>4</v>
      </c>
      <c r="H32" s="126">
        <v>15</v>
      </c>
      <c r="J32" s="140" t="s">
        <v>280</v>
      </c>
      <c r="K32" s="140" t="s">
        <v>279</v>
      </c>
    </row>
    <row r="33" spans="2:11" x14ac:dyDescent="0.3">
      <c r="B33" s="125">
        <v>19</v>
      </c>
      <c r="F33" s="127">
        <v>10</v>
      </c>
      <c r="G33" s="125">
        <v>5</v>
      </c>
      <c r="H33" s="125">
        <v>5</v>
      </c>
      <c r="J33" s="133">
        <v>5</v>
      </c>
      <c r="K33" s="129">
        <v>15</v>
      </c>
    </row>
    <row r="34" spans="2:11" x14ac:dyDescent="0.3">
      <c r="B34" s="126">
        <v>8</v>
      </c>
      <c r="F34" s="128">
        <v>1</v>
      </c>
      <c r="G34" s="126">
        <v>5</v>
      </c>
      <c r="H34" s="126">
        <v>1</v>
      </c>
      <c r="J34" s="133">
        <v>10</v>
      </c>
      <c r="K34" s="129">
        <v>2</v>
      </c>
    </row>
    <row r="35" spans="2:11" x14ac:dyDescent="0.3">
      <c r="B35" s="125">
        <v>6.25</v>
      </c>
      <c r="F35" s="127">
        <v>7</v>
      </c>
      <c r="G35" s="125">
        <v>1</v>
      </c>
      <c r="H35" s="125">
        <v>5</v>
      </c>
      <c r="J35" s="133">
        <v>15</v>
      </c>
      <c r="K35" s="129">
        <v>1</v>
      </c>
    </row>
    <row r="36" spans="2:11" x14ac:dyDescent="0.3">
      <c r="B36" s="126">
        <v>5</v>
      </c>
      <c r="F36" s="128">
        <v>1</v>
      </c>
      <c r="G36" s="126">
        <v>40</v>
      </c>
      <c r="H36" s="126">
        <v>10</v>
      </c>
      <c r="J36" s="133">
        <v>20</v>
      </c>
      <c r="K36" s="129">
        <v>1</v>
      </c>
    </row>
    <row r="37" spans="2:11" x14ac:dyDescent="0.3">
      <c r="B37" s="125">
        <v>30</v>
      </c>
      <c r="F37" s="127">
        <v>1</v>
      </c>
      <c r="G37" s="125">
        <v>10</v>
      </c>
      <c r="H37" s="125">
        <v>5</v>
      </c>
      <c r="J37" s="133">
        <v>25</v>
      </c>
      <c r="K37" s="129">
        <v>0</v>
      </c>
    </row>
    <row r="38" spans="2:11" x14ac:dyDescent="0.3">
      <c r="B38" s="126">
        <v>12</v>
      </c>
      <c r="F38" s="128">
        <v>9</v>
      </c>
      <c r="G38" s="126">
        <v>7</v>
      </c>
      <c r="H38" s="126">
        <v>10</v>
      </c>
      <c r="J38" s="133">
        <v>30</v>
      </c>
      <c r="K38" s="129">
        <v>0</v>
      </c>
    </row>
    <row r="39" spans="2:11" ht="15" thickBot="1" x14ac:dyDescent="0.35">
      <c r="B39" s="125">
        <v>1</v>
      </c>
      <c r="F39" s="127">
        <v>4</v>
      </c>
      <c r="G39" s="125">
        <v>5</v>
      </c>
      <c r="H39" s="125">
        <v>20</v>
      </c>
      <c r="J39" s="130" t="s">
        <v>278</v>
      </c>
      <c r="K39" s="130">
        <v>0</v>
      </c>
    </row>
    <row r="40" spans="2:11" x14ac:dyDescent="0.3">
      <c r="B40" s="126">
        <v>4</v>
      </c>
      <c r="F40" s="128">
        <v>2</v>
      </c>
      <c r="G40" s="126">
        <v>5</v>
      </c>
      <c r="H40" s="126">
        <v>15</v>
      </c>
    </row>
    <row r="41" spans="2:11" x14ac:dyDescent="0.3">
      <c r="B41" s="125">
        <v>12</v>
      </c>
      <c r="F41" s="127">
        <v>1</v>
      </c>
      <c r="G41" s="125">
        <v>5</v>
      </c>
      <c r="H41" s="125">
        <v>5</v>
      </c>
    </row>
    <row r="42" spans="2:11" x14ac:dyDescent="0.3">
      <c r="B42" s="126">
        <v>26</v>
      </c>
      <c r="F42" s="126">
        <v>8</v>
      </c>
      <c r="G42" s="126">
        <v>5</v>
      </c>
      <c r="H42" s="126">
        <v>3</v>
      </c>
    </row>
    <row r="43" spans="2:11" ht="15" thickBot="1" x14ac:dyDescent="0.35">
      <c r="B43" s="125">
        <v>4</v>
      </c>
      <c r="F43" s="125">
        <v>13</v>
      </c>
      <c r="H43" s="125">
        <v>4</v>
      </c>
    </row>
    <row r="44" spans="2:11" ht="28.8" x14ac:dyDescent="0.3">
      <c r="B44" s="126">
        <v>2</v>
      </c>
      <c r="F44" s="126">
        <v>5</v>
      </c>
      <c r="H44" s="126">
        <v>5</v>
      </c>
      <c r="J44" s="140" t="s">
        <v>280</v>
      </c>
      <c r="K44" s="140" t="s">
        <v>279</v>
      </c>
    </row>
    <row r="45" spans="2:11" x14ac:dyDescent="0.3">
      <c r="B45" s="125">
        <v>6</v>
      </c>
      <c r="F45" s="125">
        <v>18</v>
      </c>
      <c r="H45" s="125">
        <v>5</v>
      </c>
      <c r="J45" s="133">
        <v>5</v>
      </c>
      <c r="K45" s="129">
        <v>1</v>
      </c>
    </row>
    <row r="46" spans="2:11" x14ac:dyDescent="0.3">
      <c r="B46" s="126">
        <v>14</v>
      </c>
      <c r="F46" s="126">
        <v>3</v>
      </c>
      <c r="H46" s="126">
        <v>5</v>
      </c>
      <c r="J46" s="133">
        <v>10</v>
      </c>
      <c r="K46" s="129">
        <v>0</v>
      </c>
    </row>
    <row r="47" spans="2:11" x14ac:dyDescent="0.3">
      <c r="B47" s="125">
        <v>5</v>
      </c>
      <c r="F47" s="125">
        <v>1</v>
      </c>
      <c r="H47" s="125">
        <v>3</v>
      </c>
      <c r="J47" s="133">
        <v>15</v>
      </c>
      <c r="K47" s="129">
        <v>1</v>
      </c>
    </row>
    <row r="48" spans="2:11" x14ac:dyDescent="0.3">
      <c r="B48" s="126">
        <v>13</v>
      </c>
      <c r="F48" s="126">
        <v>2</v>
      </c>
      <c r="H48" s="126">
        <v>1</v>
      </c>
      <c r="J48" s="133">
        <v>20</v>
      </c>
      <c r="K48" s="129">
        <v>0</v>
      </c>
    </row>
    <row r="49" spans="1:11" x14ac:dyDescent="0.3">
      <c r="B49" s="125">
        <v>1</v>
      </c>
      <c r="F49" s="125">
        <v>2</v>
      </c>
      <c r="H49" s="125">
        <v>1</v>
      </c>
      <c r="J49" s="133">
        <v>25</v>
      </c>
      <c r="K49" s="129">
        <v>0</v>
      </c>
    </row>
    <row r="50" spans="1:11" x14ac:dyDescent="0.3">
      <c r="B50" s="126">
        <v>10</v>
      </c>
      <c r="F50" s="126">
        <v>6</v>
      </c>
      <c r="H50" s="126">
        <v>1.5</v>
      </c>
      <c r="J50" s="133">
        <v>30</v>
      </c>
      <c r="K50" s="129">
        <v>0</v>
      </c>
    </row>
    <row r="51" spans="1:11" ht="15" thickBot="1" x14ac:dyDescent="0.35">
      <c r="B51" s="125">
        <v>10</v>
      </c>
      <c r="F51" s="125">
        <v>11</v>
      </c>
      <c r="H51" s="125">
        <v>1.5</v>
      </c>
      <c r="J51" s="130" t="s">
        <v>278</v>
      </c>
      <c r="K51" s="130">
        <v>0</v>
      </c>
    </row>
    <row r="52" spans="1:11" x14ac:dyDescent="0.3">
      <c r="B52" s="126">
        <v>2</v>
      </c>
      <c r="F52" s="126">
        <v>4</v>
      </c>
      <c r="H52" s="126">
        <v>4.5</v>
      </c>
    </row>
    <row r="53" spans="1:11" x14ac:dyDescent="0.3">
      <c r="H53" s="125">
        <v>20</v>
      </c>
    </row>
    <row r="54" spans="1:11" x14ac:dyDescent="0.3">
      <c r="A54" s="137" t="s">
        <v>281</v>
      </c>
      <c r="B54" s="138">
        <f>AVERAGE(B13:B52)</f>
        <v>7.40625</v>
      </c>
      <c r="C54" s="138">
        <f>AVERAGE(C13:C31)</f>
        <v>6.8421052631578947</v>
      </c>
      <c r="D54" s="138">
        <f>AVERAGE(D13:D31)</f>
        <v>5.5526315789473681</v>
      </c>
      <c r="E54" s="137"/>
      <c r="F54" s="138">
        <f>AVERAGE(F13:F52)</f>
        <v>5.1174999999999997</v>
      </c>
      <c r="G54" s="138">
        <f>AVERAGE(G13:G52)</f>
        <v>7.0666666666666664</v>
      </c>
      <c r="H54" s="126">
        <v>3</v>
      </c>
    </row>
    <row r="55" spans="1:11" x14ac:dyDescent="0.3">
      <c r="A55" s="137" t="s">
        <v>282</v>
      </c>
      <c r="B55" s="139">
        <f>STDEV(B13:B52)</f>
        <v>6.517158688553998</v>
      </c>
      <c r="C55" s="139">
        <f>STDEV(C13:C31)</f>
        <v>5.5077032710229972</v>
      </c>
      <c r="D55" s="139">
        <f>STDEV(D13:D31)</f>
        <v>5.0052603907236799</v>
      </c>
      <c r="E55" s="137"/>
      <c r="F55" s="139">
        <f>STDEV(F13:F52)</f>
        <v>4.3946872062782401</v>
      </c>
      <c r="G55" s="139">
        <f>STDEV(G13:G52)</f>
        <v>7.5060129153271156</v>
      </c>
      <c r="H55" s="125">
        <v>7</v>
      </c>
    </row>
    <row r="56" spans="1:11" x14ac:dyDescent="0.3">
      <c r="H56" s="126">
        <v>6</v>
      </c>
    </row>
    <row r="57" spans="1:11" x14ac:dyDescent="0.3">
      <c r="H57" s="125">
        <v>10</v>
      </c>
    </row>
    <row r="58" spans="1:11" x14ac:dyDescent="0.3">
      <c r="H58" s="126">
        <v>10</v>
      </c>
    </row>
    <row r="59" spans="1:11" x14ac:dyDescent="0.3">
      <c r="H59" s="125">
        <v>5</v>
      </c>
    </row>
    <row r="60" spans="1:11" x14ac:dyDescent="0.3">
      <c r="H60" s="126">
        <v>5</v>
      </c>
    </row>
    <row r="61" spans="1:11" x14ac:dyDescent="0.3">
      <c r="H61" s="125">
        <v>15</v>
      </c>
    </row>
    <row r="62" spans="1:11" x14ac:dyDescent="0.3">
      <c r="H62" s="126">
        <v>1</v>
      </c>
    </row>
    <row r="63" spans="1:11" x14ac:dyDescent="0.3">
      <c r="H63" s="125">
        <v>1</v>
      </c>
    </row>
    <row r="64" spans="1:11" x14ac:dyDescent="0.3">
      <c r="H64" s="126">
        <v>1</v>
      </c>
    </row>
    <row r="65" spans="8:11" x14ac:dyDescent="0.3">
      <c r="H65" s="125">
        <v>1</v>
      </c>
    </row>
    <row r="66" spans="8:11" x14ac:dyDescent="0.3">
      <c r="H66" s="126">
        <v>5</v>
      </c>
    </row>
    <row r="67" spans="8:11" x14ac:dyDescent="0.3">
      <c r="H67" s="125">
        <v>10</v>
      </c>
    </row>
    <row r="68" spans="8:11" x14ac:dyDescent="0.3">
      <c r="H68" s="126">
        <v>5</v>
      </c>
    </row>
    <row r="69" spans="8:11" x14ac:dyDescent="0.3">
      <c r="H69" s="125">
        <v>5</v>
      </c>
    </row>
    <row r="70" spans="8:11" ht="15" thickBot="1" x14ac:dyDescent="0.35">
      <c r="H70" s="126">
        <v>8</v>
      </c>
    </row>
    <row r="71" spans="8:11" ht="28.8" x14ac:dyDescent="0.3">
      <c r="H71" s="125">
        <v>2</v>
      </c>
      <c r="J71" s="140" t="s">
        <v>280</v>
      </c>
      <c r="K71" s="140" t="s">
        <v>279</v>
      </c>
    </row>
    <row r="72" spans="8:11" x14ac:dyDescent="0.3">
      <c r="H72" s="126">
        <v>4</v>
      </c>
      <c r="J72" s="133">
        <v>5</v>
      </c>
      <c r="K72" s="129">
        <v>25</v>
      </c>
    </row>
    <row r="73" spans="8:11" x14ac:dyDescent="0.3">
      <c r="H73" s="125">
        <v>5</v>
      </c>
      <c r="J73" s="133">
        <v>10</v>
      </c>
      <c r="K73" s="129">
        <v>11</v>
      </c>
    </row>
    <row r="74" spans="8:11" x14ac:dyDescent="0.3">
      <c r="H74" s="126">
        <v>5</v>
      </c>
      <c r="J74" s="133">
        <v>15</v>
      </c>
      <c r="K74" s="129">
        <v>3</v>
      </c>
    </row>
    <row r="75" spans="8:11" x14ac:dyDescent="0.3">
      <c r="H75" s="125">
        <v>1</v>
      </c>
      <c r="J75" s="133">
        <v>20</v>
      </c>
      <c r="K75" s="129">
        <v>1</v>
      </c>
    </row>
    <row r="76" spans="8:11" x14ac:dyDescent="0.3">
      <c r="H76" s="126">
        <v>40</v>
      </c>
      <c r="J76" s="133">
        <v>25</v>
      </c>
      <c r="K76" s="129">
        <v>0</v>
      </c>
    </row>
    <row r="77" spans="8:11" x14ac:dyDescent="0.3">
      <c r="H77" s="125">
        <v>10</v>
      </c>
      <c r="J77" s="133">
        <v>30</v>
      </c>
      <c r="K77" s="129">
        <v>0</v>
      </c>
    </row>
    <row r="78" spans="8:11" ht="15" thickBot="1" x14ac:dyDescent="0.35">
      <c r="H78" s="126">
        <v>7</v>
      </c>
      <c r="J78" s="130" t="s">
        <v>278</v>
      </c>
      <c r="K78" s="130">
        <v>0</v>
      </c>
    </row>
    <row r="79" spans="8:11" x14ac:dyDescent="0.3">
      <c r="H79" s="125">
        <v>5</v>
      </c>
    </row>
    <row r="80" spans="8:11" x14ac:dyDescent="0.3">
      <c r="H80" s="126">
        <v>5</v>
      </c>
    </row>
    <row r="81" spans="8:11" x14ac:dyDescent="0.3">
      <c r="H81" s="125">
        <v>5</v>
      </c>
    </row>
    <row r="82" spans="8:11" x14ac:dyDescent="0.3">
      <c r="H82" s="126">
        <v>5</v>
      </c>
    </row>
    <row r="83" spans="8:11" ht="15" thickBot="1" x14ac:dyDescent="0.35">
      <c r="H83" s="125">
        <v>1</v>
      </c>
    </row>
    <row r="84" spans="8:11" ht="28.8" x14ac:dyDescent="0.3">
      <c r="H84" s="126">
        <v>3</v>
      </c>
      <c r="J84" s="140" t="s">
        <v>280</v>
      </c>
      <c r="K84" s="140" t="s">
        <v>279</v>
      </c>
    </row>
    <row r="85" spans="8:11" x14ac:dyDescent="0.3">
      <c r="H85" s="125">
        <v>7</v>
      </c>
      <c r="J85" s="133">
        <v>5</v>
      </c>
      <c r="K85" s="129">
        <v>19</v>
      </c>
    </row>
    <row r="86" spans="8:11" x14ac:dyDescent="0.3">
      <c r="H86" s="126">
        <v>3</v>
      </c>
      <c r="J86" s="133">
        <v>10</v>
      </c>
      <c r="K86" s="129">
        <v>8</v>
      </c>
    </row>
    <row r="87" spans="8:11" x14ac:dyDescent="0.3">
      <c r="H87" s="125">
        <v>5</v>
      </c>
      <c r="J87" s="133">
        <v>15</v>
      </c>
      <c r="K87" s="129">
        <v>1</v>
      </c>
    </row>
    <row r="88" spans="8:11" x14ac:dyDescent="0.3">
      <c r="H88" s="126">
        <v>18</v>
      </c>
      <c r="J88" s="133">
        <v>20</v>
      </c>
      <c r="K88" s="129">
        <v>1</v>
      </c>
    </row>
    <row r="89" spans="8:11" x14ac:dyDescent="0.3">
      <c r="H89" s="125">
        <v>4</v>
      </c>
      <c r="J89" s="133">
        <v>25</v>
      </c>
      <c r="K89" s="129">
        <v>0</v>
      </c>
    </row>
    <row r="90" spans="8:11" x14ac:dyDescent="0.3">
      <c r="H90" s="126">
        <v>3</v>
      </c>
      <c r="J90" s="133">
        <v>30</v>
      </c>
      <c r="K90" s="129">
        <v>0</v>
      </c>
    </row>
    <row r="91" spans="8:11" ht="15" thickBot="1" x14ac:dyDescent="0.35">
      <c r="H91" s="125">
        <v>4</v>
      </c>
      <c r="J91" s="130" t="s">
        <v>278</v>
      </c>
      <c r="K91" s="130">
        <v>1</v>
      </c>
    </row>
    <row r="92" spans="8:11" x14ac:dyDescent="0.3">
      <c r="H92" s="126">
        <v>5</v>
      </c>
    </row>
    <row r="93" spans="8:11" x14ac:dyDescent="0.3">
      <c r="H93" s="125">
        <v>5</v>
      </c>
    </row>
    <row r="94" spans="8:11" x14ac:dyDescent="0.3">
      <c r="H94" s="126">
        <v>7.5</v>
      </c>
    </row>
    <row r="95" spans="8:11" x14ac:dyDescent="0.3">
      <c r="H95" s="125">
        <v>5.5</v>
      </c>
    </row>
    <row r="96" spans="8:11" x14ac:dyDescent="0.3">
      <c r="H96" s="126">
        <v>3</v>
      </c>
    </row>
    <row r="97" spans="8:8" x14ac:dyDescent="0.3">
      <c r="H97" s="125">
        <v>7</v>
      </c>
    </row>
    <row r="98" spans="8:8" x14ac:dyDescent="0.3">
      <c r="H98" s="126">
        <v>2</v>
      </c>
    </row>
    <row r="99" spans="8:8" x14ac:dyDescent="0.3">
      <c r="H99" s="125">
        <v>10</v>
      </c>
    </row>
    <row r="100" spans="8:8" x14ac:dyDescent="0.3">
      <c r="H100" s="126">
        <v>6</v>
      </c>
    </row>
    <row r="101" spans="8:8" x14ac:dyDescent="0.3">
      <c r="H101" s="125">
        <v>1</v>
      </c>
    </row>
    <row r="102" spans="8:8" x14ac:dyDescent="0.3">
      <c r="H102" s="126">
        <v>6</v>
      </c>
    </row>
    <row r="103" spans="8:8" x14ac:dyDescent="0.3">
      <c r="H103" s="125">
        <v>19</v>
      </c>
    </row>
    <row r="104" spans="8:8" x14ac:dyDescent="0.3">
      <c r="H104" s="126">
        <v>8</v>
      </c>
    </row>
    <row r="105" spans="8:8" x14ac:dyDescent="0.3">
      <c r="H105" s="125">
        <v>6.25</v>
      </c>
    </row>
    <row r="106" spans="8:8" x14ac:dyDescent="0.3">
      <c r="H106" s="126">
        <v>5</v>
      </c>
    </row>
    <row r="107" spans="8:8" x14ac:dyDescent="0.3">
      <c r="H107" s="125">
        <v>30</v>
      </c>
    </row>
    <row r="108" spans="8:8" x14ac:dyDescent="0.3">
      <c r="H108" s="126">
        <v>12</v>
      </c>
    </row>
    <row r="109" spans="8:8" x14ac:dyDescent="0.3">
      <c r="H109" s="125">
        <v>1</v>
      </c>
    </row>
    <row r="110" spans="8:8" x14ac:dyDescent="0.3">
      <c r="H110" s="126">
        <v>4</v>
      </c>
    </row>
    <row r="111" spans="8:8" x14ac:dyDescent="0.3">
      <c r="H111" s="125">
        <v>12</v>
      </c>
    </row>
    <row r="112" spans="8:8" x14ac:dyDescent="0.3">
      <c r="H112" s="126">
        <v>26</v>
      </c>
    </row>
    <row r="113" spans="8:8" x14ac:dyDescent="0.3">
      <c r="H113" s="125">
        <v>4</v>
      </c>
    </row>
    <row r="114" spans="8:8" x14ac:dyDescent="0.3">
      <c r="H114" s="126">
        <v>2</v>
      </c>
    </row>
    <row r="115" spans="8:8" x14ac:dyDescent="0.3">
      <c r="H115" s="125">
        <v>6</v>
      </c>
    </row>
    <row r="116" spans="8:8" x14ac:dyDescent="0.3">
      <c r="H116" s="126">
        <v>14</v>
      </c>
    </row>
    <row r="117" spans="8:8" x14ac:dyDescent="0.3">
      <c r="H117" s="125">
        <v>5</v>
      </c>
    </row>
    <row r="118" spans="8:8" x14ac:dyDescent="0.3">
      <c r="H118" s="126">
        <v>13</v>
      </c>
    </row>
    <row r="119" spans="8:8" x14ac:dyDescent="0.3">
      <c r="H119" s="125">
        <v>1</v>
      </c>
    </row>
    <row r="120" spans="8:8" x14ac:dyDescent="0.3">
      <c r="H120" s="126">
        <v>10</v>
      </c>
    </row>
    <row r="121" spans="8:8" x14ac:dyDescent="0.3">
      <c r="H121" s="125">
        <v>10</v>
      </c>
    </row>
    <row r="122" spans="8:8" x14ac:dyDescent="0.3">
      <c r="H122" s="126">
        <v>2</v>
      </c>
    </row>
    <row r="123" spans="8:8" x14ac:dyDescent="0.3">
      <c r="H123" s="125">
        <v>4.5</v>
      </c>
    </row>
    <row r="124" spans="8:8" x14ac:dyDescent="0.3">
      <c r="H124" s="126">
        <v>1.5</v>
      </c>
    </row>
    <row r="125" spans="8:8" x14ac:dyDescent="0.3">
      <c r="H125" s="125">
        <v>2.5</v>
      </c>
    </row>
    <row r="126" spans="8:8" x14ac:dyDescent="0.3">
      <c r="H126" s="126">
        <v>10</v>
      </c>
    </row>
    <row r="127" spans="8:8" x14ac:dyDescent="0.3">
      <c r="H127" s="125">
        <v>5</v>
      </c>
    </row>
    <row r="128" spans="8:8" x14ac:dyDescent="0.3">
      <c r="H128" s="126">
        <v>5</v>
      </c>
    </row>
    <row r="129" spans="8:8" x14ac:dyDescent="0.3">
      <c r="H129" s="125">
        <v>7</v>
      </c>
    </row>
    <row r="130" spans="8:8" x14ac:dyDescent="0.3">
      <c r="H130" s="126">
        <v>10</v>
      </c>
    </row>
    <row r="131" spans="8:8" x14ac:dyDescent="0.3">
      <c r="H131" s="125">
        <v>0.1</v>
      </c>
    </row>
    <row r="132" spans="8:8" x14ac:dyDescent="0.3">
      <c r="H132" s="126">
        <v>6</v>
      </c>
    </row>
    <row r="133" spans="8:8" x14ac:dyDescent="0.3">
      <c r="H133" s="125">
        <v>3</v>
      </c>
    </row>
    <row r="134" spans="8:8" x14ac:dyDescent="0.3">
      <c r="H134" s="126">
        <v>3</v>
      </c>
    </row>
    <row r="135" spans="8:8" x14ac:dyDescent="0.3">
      <c r="H135" s="125">
        <v>0.1</v>
      </c>
    </row>
    <row r="136" spans="8:8" x14ac:dyDescent="0.3">
      <c r="H136" s="126">
        <v>15</v>
      </c>
    </row>
    <row r="137" spans="8:8" x14ac:dyDescent="0.3">
      <c r="H137" s="127">
        <v>4</v>
      </c>
    </row>
    <row r="138" spans="8:8" x14ac:dyDescent="0.3">
      <c r="H138" s="128">
        <v>0</v>
      </c>
    </row>
    <row r="139" spans="8:8" x14ac:dyDescent="0.3">
      <c r="H139" s="127">
        <v>1</v>
      </c>
    </row>
    <row r="140" spans="8:8" x14ac:dyDescent="0.3">
      <c r="H140" s="128">
        <v>10</v>
      </c>
    </row>
    <row r="141" spans="8:8" x14ac:dyDescent="0.3">
      <c r="H141" s="127">
        <v>1</v>
      </c>
    </row>
    <row r="142" spans="8:8" x14ac:dyDescent="0.3">
      <c r="H142" s="128">
        <v>7</v>
      </c>
    </row>
    <row r="143" spans="8:8" x14ac:dyDescent="0.3">
      <c r="H143" s="127">
        <v>10</v>
      </c>
    </row>
    <row r="144" spans="8:8" x14ac:dyDescent="0.3">
      <c r="H144" s="128">
        <v>1</v>
      </c>
    </row>
    <row r="145" spans="8:8" x14ac:dyDescent="0.3">
      <c r="H145" s="127">
        <v>7</v>
      </c>
    </row>
    <row r="146" spans="8:8" x14ac:dyDescent="0.3">
      <c r="H146" s="128">
        <v>1</v>
      </c>
    </row>
    <row r="147" spans="8:8" x14ac:dyDescent="0.3">
      <c r="H147" s="127">
        <v>1</v>
      </c>
    </row>
    <row r="148" spans="8:8" x14ac:dyDescent="0.3">
      <c r="H148" s="128">
        <v>9</v>
      </c>
    </row>
    <row r="149" spans="8:8" x14ac:dyDescent="0.3">
      <c r="H149" s="127">
        <v>4</v>
      </c>
    </row>
    <row r="150" spans="8:8" x14ac:dyDescent="0.3">
      <c r="H150" s="128">
        <v>2</v>
      </c>
    </row>
    <row r="151" spans="8:8" x14ac:dyDescent="0.3">
      <c r="H151" s="127">
        <v>1</v>
      </c>
    </row>
    <row r="152" spans="8:8" x14ac:dyDescent="0.3">
      <c r="H152" s="126">
        <v>8</v>
      </c>
    </row>
    <row r="153" spans="8:8" x14ac:dyDescent="0.3">
      <c r="H153" s="125">
        <v>43</v>
      </c>
    </row>
    <row r="154" spans="8:8" x14ac:dyDescent="0.3">
      <c r="H154" s="126">
        <v>13</v>
      </c>
    </row>
    <row r="155" spans="8:8" x14ac:dyDescent="0.3">
      <c r="H155" s="125">
        <v>5</v>
      </c>
    </row>
    <row r="156" spans="8:8" x14ac:dyDescent="0.3">
      <c r="H156" s="126">
        <v>18</v>
      </c>
    </row>
    <row r="157" spans="8:8" x14ac:dyDescent="0.3">
      <c r="H157" s="125">
        <v>3</v>
      </c>
    </row>
    <row r="158" spans="8:8" x14ac:dyDescent="0.3">
      <c r="H158" s="126">
        <v>1</v>
      </c>
    </row>
    <row r="159" spans="8:8" x14ac:dyDescent="0.3">
      <c r="H159" s="125">
        <v>2</v>
      </c>
    </row>
    <row r="160" spans="8:8" x14ac:dyDescent="0.3">
      <c r="H160" s="126">
        <v>2</v>
      </c>
    </row>
    <row r="161" spans="8:8" x14ac:dyDescent="0.3">
      <c r="H161" s="125">
        <v>6</v>
      </c>
    </row>
    <row r="162" spans="8:8" x14ac:dyDescent="0.3">
      <c r="H162" s="126">
        <v>11</v>
      </c>
    </row>
    <row r="163" spans="8:8" x14ac:dyDescent="0.3">
      <c r="H163" s="125">
        <v>4</v>
      </c>
    </row>
    <row r="165" spans="8:8" x14ac:dyDescent="0.3">
      <c r="H165" s="134">
        <f>AVERAGE(H13:H163)</f>
        <v>6.6983443708609274</v>
      </c>
    </row>
    <row r="166" spans="8:8" x14ac:dyDescent="0.3">
      <c r="H166" s="134">
        <f>STDEV(H13:H163)</f>
        <v>6.6229611132245649</v>
      </c>
    </row>
  </sheetData>
  <sortState ref="L2:L7">
    <sortCondition ref="L2"/>
  </sortState>
  <pageMargins left="0.7" right="0.7" top="0.75" bottom="0.75" header="0.3" footer="0.3"/>
  <pageSetup paperSize="9" orientation="landscape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3</vt:i4>
      </vt:variant>
    </vt:vector>
  </HeadingPairs>
  <TitlesOfParts>
    <vt:vector size="9" baseType="lpstr">
      <vt:lpstr>Tests</vt:lpstr>
      <vt:lpstr>passagers</vt:lpstr>
      <vt:lpstr>arrets</vt:lpstr>
      <vt:lpstr>directions</vt:lpstr>
      <vt:lpstr>recap mis en page</vt:lpstr>
      <vt:lpstr>recap total</vt:lpstr>
      <vt:lpstr>code_arret</vt:lpstr>
      <vt:lpstr>directions</vt:lpstr>
      <vt:lpstr>passagers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Vincent PRIOUL</dc:creator>
  <cp:lastModifiedBy>Vincent PRIOUL</cp:lastModifiedBy>
  <cp:lastPrinted>2019-10-11T14:27:58Z</cp:lastPrinted>
  <dcterms:created xsi:type="dcterms:W3CDTF">2019-02-01T16:27:51Z</dcterms:created>
  <dcterms:modified xsi:type="dcterms:W3CDTF">2019-12-20T16:33:26Z</dcterms:modified>
</cp:coreProperties>
</file>