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500-DISIC\PR24 -Pôle services en ligne\NosDémarches\Démarches phares top 250\"/>
    </mc:Choice>
  </mc:AlternateContent>
  <bookViews>
    <workbookView xWindow="0" yWindow="0" windowWidth="23040" windowHeight="8808" tabRatio="500"/>
  </bookViews>
  <sheets>
    <sheet name="Démarches Phares" sheetId="1" r:id="rId1"/>
    <sheet name="Legende&amp;synthese (publiées)" sheetId="2" r:id="rId2"/>
    <sheet name="Pingdom_02_10_2019" sheetId="5" r:id="rId3"/>
    <sheet name=" DLNUF_24_10_2019" sheetId="4" r:id="rId4"/>
  </sheets>
  <externalReferences>
    <externalReference r:id="rId5"/>
    <externalReference r:id="rId6"/>
  </externalReferences>
  <definedNames>
    <definedName name="_xlnm._FilterDatabase" localSheetId="3" hidden="1">' DLNUF_24_10_2019'!$A$6:$BG$253</definedName>
    <definedName name="_xlnm._FilterDatabase" localSheetId="0" hidden="1">'Démarches Phares'!$B$4:$Y$250</definedName>
    <definedName name="_xlnm._FilterDatabase" localSheetId="2" hidden="1">Pingdom_02_10_2019!$A$1:$J$195</definedName>
    <definedName name="Excel_BuiltIn_Print_Titles" localSheetId="0">'Démarches Phares'!$4:$4</definedName>
    <definedName name="_xlnm.Print_Titles" localSheetId="0">'Démarches Phares'!$4:$4</definedName>
    <definedName name="Print_Titles_0" localSheetId="0">'Démarches Phares'!$4:$4</definedName>
    <definedName name="_xlnm.Print_Area" localSheetId="0">'Démarches Phares'!$B$4:$T$250</definedName>
    <definedName name="_xlnm.Print_Area" localSheetId="1">'Legende&amp;synthese (publiées)'!$B$2:$L$49</definedName>
  </definedNames>
  <calcPr calcId="152511"/>
</workbook>
</file>

<file path=xl/calcChain.xml><?xml version="1.0" encoding="utf-8"?>
<calcChain xmlns="http://schemas.openxmlformats.org/spreadsheetml/2006/main">
  <c r="R20" i="1" l="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6" i="1"/>
  <c r="R7" i="1"/>
  <c r="R8" i="1"/>
  <c r="R9" i="1"/>
  <c r="R10" i="1"/>
  <c r="R11" i="1"/>
  <c r="R12" i="1"/>
  <c r="R13" i="1"/>
  <c r="R14" i="1"/>
  <c r="R15" i="1"/>
  <c r="R16" i="1"/>
  <c r="R17" i="1"/>
  <c r="R18" i="1"/>
  <c r="R19" i="1"/>
  <c r="R5" i="1"/>
  <c r="BB252" i="4"/>
  <c r="L252" i="4"/>
  <c r="H252" i="4"/>
  <c r="I252" i="4" s="1"/>
  <c r="D252" i="4"/>
  <c r="BB251" i="4"/>
  <c r="L251" i="4"/>
  <c r="H251" i="4"/>
  <c r="I251" i="4" s="1"/>
  <c r="D251" i="4"/>
  <c r="BB250" i="4"/>
  <c r="L250" i="4"/>
  <c r="H250" i="4"/>
  <c r="I250" i="4" s="1"/>
  <c r="D250" i="4"/>
  <c r="BB249" i="4"/>
  <c r="L249" i="4"/>
  <c r="H249" i="4"/>
  <c r="I249" i="4" s="1"/>
  <c r="D249" i="4"/>
  <c r="BB248" i="4"/>
  <c r="L248" i="4"/>
  <c r="H248" i="4"/>
  <c r="I248" i="4" s="1"/>
  <c r="D248" i="4"/>
  <c r="BB247" i="4"/>
  <c r="L247" i="4"/>
  <c r="H247" i="4"/>
  <c r="I247" i="4" s="1"/>
  <c r="D247" i="4"/>
  <c r="BB246" i="4"/>
  <c r="L246" i="4"/>
  <c r="H246" i="4"/>
  <c r="I246" i="4" s="1"/>
  <c r="D246" i="4"/>
  <c r="BB245" i="4"/>
  <c r="L245" i="4"/>
  <c r="H245" i="4"/>
  <c r="I245" i="4" s="1"/>
  <c r="D245" i="4"/>
  <c r="BB244" i="4"/>
  <c r="R244" i="4"/>
  <c r="H244" i="4"/>
  <c r="I244" i="4" s="1"/>
  <c r="D244" i="4"/>
  <c r="BB243" i="4"/>
  <c r="R243" i="4"/>
  <c r="H243" i="4"/>
  <c r="I243" i="4" s="1"/>
  <c r="D243" i="4"/>
  <c r="BB242" i="4"/>
  <c r="R242" i="4"/>
  <c r="H242" i="4"/>
  <c r="I242" i="4" s="1"/>
  <c r="D242" i="4"/>
  <c r="BB241" i="4"/>
  <c r="R241" i="4"/>
  <c r="H241" i="4"/>
  <c r="I241" i="4" s="1"/>
  <c r="D241" i="4"/>
  <c r="BB240" i="4"/>
  <c r="L240" i="4"/>
  <c r="H240" i="4"/>
  <c r="I240" i="4" s="1"/>
  <c r="D240" i="4"/>
  <c r="BB239" i="4"/>
  <c r="L239" i="4"/>
  <c r="H239" i="4"/>
  <c r="I239" i="4" s="1"/>
  <c r="D239" i="4"/>
  <c r="BB238" i="4"/>
  <c r="L238" i="4"/>
  <c r="H238" i="4"/>
  <c r="I238" i="4" s="1"/>
  <c r="D238" i="4"/>
  <c r="BB237" i="4"/>
  <c r="L237" i="4"/>
  <c r="H237" i="4"/>
  <c r="I237" i="4" s="1"/>
  <c r="D237" i="4"/>
  <c r="BB236" i="4"/>
  <c r="L236" i="4"/>
  <c r="H236" i="4"/>
  <c r="I236" i="4" s="1"/>
  <c r="D236" i="4"/>
  <c r="BB235" i="4"/>
  <c r="L235" i="4"/>
  <c r="H235" i="4"/>
  <c r="I235" i="4" s="1"/>
  <c r="D235" i="4"/>
  <c r="BB234" i="4"/>
  <c r="L234" i="4"/>
  <c r="H234" i="4"/>
  <c r="I234" i="4" s="1"/>
  <c r="D234" i="4"/>
  <c r="BB233" i="4"/>
  <c r="L233" i="4"/>
  <c r="H233" i="4"/>
  <c r="I233" i="4" s="1"/>
  <c r="D233" i="4"/>
  <c r="BB232" i="4"/>
  <c r="L232" i="4"/>
  <c r="H232" i="4"/>
  <c r="I232" i="4" s="1"/>
  <c r="D232" i="4"/>
  <c r="BB231" i="4"/>
  <c r="L231" i="4"/>
  <c r="H231" i="4"/>
  <c r="I231" i="4" s="1"/>
  <c r="D231" i="4"/>
  <c r="BB230" i="4"/>
  <c r="L230" i="4"/>
  <c r="H230" i="4"/>
  <c r="I230" i="4" s="1"/>
  <c r="D230" i="4"/>
  <c r="BB229" i="4"/>
  <c r="R229" i="4"/>
  <c r="L229" i="4"/>
  <c r="H229" i="4"/>
  <c r="I229" i="4" s="1"/>
  <c r="D229" i="4"/>
  <c r="BB228" i="4"/>
  <c r="R228" i="4"/>
  <c r="L228" i="4"/>
  <c r="H228" i="4"/>
  <c r="I228" i="4" s="1"/>
  <c r="D228" i="4"/>
  <c r="BB227" i="4"/>
  <c r="L227" i="4"/>
  <c r="H227" i="4"/>
  <c r="I227" i="4" s="1"/>
  <c r="D227" i="4"/>
  <c r="BB226" i="4"/>
  <c r="L226" i="4"/>
  <c r="H226" i="4"/>
  <c r="I226" i="4" s="1"/>
  <c r="D226" i="4"/>
  <c r="BB225" i="4"/>
  <c r="L225" i="4"/>
  <c r="H225" i="4"/>
  <c r="I225" i="4" s="1"/>
  <c r="D225" i="4"/>
  <c r="BB224" i="4"/>
  <c r="L224" i="4"/>
  <c r="H224" i="4"/>
  <c r="I224" i="4" s="1"/>
  <c r="D224" i="4"/>
  <c r="BB223" i="4"/>
  <c r="L223" i="4"/>
  <c r="H223" i="4"/>
  <c r="I223" i="4" s="1"/>
  <c r="D223" i="4"/>
  <c r="BB222" i="4"/>
  <c r="L222" i="4"/>
  <c r="H222" i="4"/>
  <c r="I222" i="4" s="1"/>
  <c r="D222" i="4"/>
  <c r="BB221" i="4"/>
  <c r="L221" i="4"/>
  <c r="H221" i="4"/>
  <c r="I221" i="4" s="1"/>
  <c r="D221" i="4"/>
  <c r="BB220" i="4"/>
  <c r="L220" i="4"/>
  <c r="H220" i="4"/>
  <c r="I220" i="4" s="1"/>
  <c r="D220" i="4"/>
  <c r="BB219" i="4"/>
  <c r="L219" i="4"/>
  <c r="H219" i="4"/>
  <c r="I219" i="4" s="1"/>
  <c r="D219" i="4"/>
  <c r="BB218" i="4"/>
  <c r="L218" i="4"/>
  <c r="H218" i="4"/>
  <c r="I218" i="4" s="1"/>
  <c r="D218" i="4"/>
  <c r="BB217" i="4"/>
  <c r="L217" i="4"/>
  <c r="H217" i="4"/>
  <c r="I217" i="4" s="1"/>
  <c r="D217" i="4"/>
  <c r="BB216" i="4"/>
  <c r="L216" i="4"/>
  <c r="H216" i="4"/>
  <c r="I216" i="4" s="1"/>
  <c r="D216" i="4"/>
  <c r="BB215" i="4"/>
  <c r="L215" i="4"/>
  <c r="H215" i="4"/>
  <c r="I215" i="4" s="1"/>
  <c r="D215" i="4"/>
  <c r="BB214" i="4"/>
  <c r="Y214" i="4"/>
  <c r="L214" i="4"/>
  <c r="H214" i="4"/>
  <c r="I214" i="4" s="1"/>
  <c r="D214" i="4"/>
  <c r="BB213" i="4"/>
  <c r="L213" i="4"/>
  <c r="H213" i="4"/>
  <c r="I213" i="4" s="1"/>
  <c r="D213" i="4"/>
  <c r="BB212" i="4"/>
  <c r="L212" i="4"/>
  <c r="H212" i="4"/>
  <c r="I212" i="4" s="1"/>
  <c r="D212" i="4"/>
  <c r="BB211" i="4"/>
  <c r="L211" i="4"/>
  <c r="H211" i="4"/>
  <c r="I211" i="4" s="1"/>
  <c r="D211" i="4"/>
  <c r="BB210" i="4"/>
  <c r="L210" i="4"/>
  <c r="H210" i="4"/>
  <c r="I210" i="4" s="1"/>
  <c r="D210" i="4"/>
  <c r="BB209" i="4"/>
  <c r="L209" i="4"/>
  <c r="H209" i="4"/>
  <c r="I209" i="4" s="1"/>
  <c r="D209" i="4"/>
  <c r="BB208" i="4"/>
  <c r="L208" i="4"/>
  <c r="H208" i="4"/>
  <c r="I208" i="4" s="1"/>
  <c r="D208" i="4"/>
  <c r="BB207" i="4"/>
  <c r="L207" i="4"/>
  <c r="H207" i="4"/>
  <c r="I207" i="4" s="1"/>
  <c r="D207" i="4"/>
  <c r="BB206" i="4"/>
  <c r="L206" i="4"/>
  <c r="H206" i="4"/>
  <c r="I206" i="4" s="1"/>
  <c r="D206" i="4"/>
  <c r="BB205" i="4"/>
  <c r="L205" i="4"/>
  <c r="H205" i="4"/>
  <c r="I205" i="4" s="1"/>
  <c r="D205" i="4"/>
  <c r="BB204" i="4"/>
  <c r="L204" i="4"/>
  <c r="H204" i="4"/>
  <c r="I204" i="4" s="1"/>
  <c r="D204" i="4"/>
  <c r="BB203" i="4"/>
  <c r="L203" i="4"/>
  <c r="H203" i="4"/>
  <c r="I203" i="4" s="1"/>
  <c r="D203" i="4"/>
  <c r="BB202" i="4"/>
  <c r="L202" i="4"/>
  <c r="H202" i="4"/>
  <c r="I202" i="4" s="1"/>
  <c r="D202" i="4"/>
  <c r="BB201" i="4"/>
  <c r="L201" i="4"/>
  <c r="H201" i="4"/>
  <c r="I201" i="4" s="1"/>
  <c r="D201" i="4"/>
  <c r="BB200" i="4"/>
  <c r="L200" i="4"/>
  <c r="H200" i="4"/>
  <c r="I200" i="4" s="1"/>
  <c r="D200" i="4"/>
  <c r="BB199" i="4"/>
  <c r="L199" i="4"/>
  <c r="H199" i="4"/>
  <c r="I199" i="4" s="1"/>
  <c r="D199" i="4"/>
  <c r="BB198" i="4"/>
  <c r="L198" i="4"/>
  <c r="H198" i="4"/>
  <c r="I198" i="4" s="1"/>
  <c r="D198" i="4"/>
  <c r="BB197" i="4"/>
  <c r="L197" i="4"/>
  <c r="H197" i="4"/>
  <c r="I197" i="4" s="1"/>
  <c r="D197" i="4"/>
  <c r="BB196" i="4"/>
  <c r="L196" i="4"/>
  <c r="H196" i="4"/>
  <c r="I196" i="4" s="1"/>
  <c r="D196" i="4"/>
  <c r="BB195" i="4"/>
  <c r="L195" i="4"/>
  <c r="H195" i="4"/>
  <c r="I195" i="4" s="1"/>
  <c r="D195" i="4"/>
  <c r="BB194" i="4"/>
  <c r="L194" i="4"/>
  <c r="H194" i="4"/>
  <c r="I194" i="4" s="1"/>
  <c r="D194" i="4"/>
  <c r="BB193" i="4"/>
  <c r="L193" i="4"/>
  <c r="H193" i="4"/>
  <c r="I193" i="4" s="1"/>
  <c r="D193" i="4"/>
  <c r="BB192" i="4"/>
  <c r="L192" i="4"/>
  <c r="H192" i="4"/>
  <c r="I192" i="4" s="1"/>
  <c r="D192" i="4"/>
  <c r="BB191" i="4"/>
  <c r="L191" i="4"/>
  <c r="H191" i="4"/>
  <c r="I191" i="4" s="1"/>
  <c r="D191" i="4"/>
  <c r="BB190" i="4"/>
  <c r="L190" i="4"/>
  <c r="H190" i="4"/>
  <c r="I190" i="4" s="1"/>
  <c r="D190" i="4"/>
  <c r="BB189" i="4"/>
  <c r="L189" i="4"/>
  <c r="H189" i="4"/>
  <c r="I189" i="4" s="1"/>
  <c r="D189" i="4"/>
  <c r="BB188" i="4"/>
  <c r="L188" i="4"/>
  <c r="H188" i="4"/>
  <c r="I188" i="4" s="1"/>
  <c r="D188" i="4"/>
  <c r="BB187" i="4"/>
  <c r="L187" i="4"/>
  <c r="H187" i="4"/>
  <c r="I187" i="4" s="1"/>
  <c r="D187" i="4"/>
  <c r="BB186" i="4"/>
  <c r="L186" i="4"/>
  <c r="H186" i="4"/>
  <c r="I186" i="4" s="1"/>
  <c r="D186" i="4"/>
  <c r="BB185" i="4"/>
  <c r="L185" i="4"/>
  <c r="H185" i="4"/>
  <c r="I185" i="4" s="1"/>
  <c r="D185" i="4"/>
  <c r="BB184" i="4"/>
  <c r="L184" i="4"/>
  <c r="H184" i="4"/>
  <c r="I184" i="4" s="1"/>
  <c r="D184" i="4"/>
  <c r="BB183" i="4"/>
  <c r="L183" i="4"/>
  <c r="H183" i="4"/>
  <c r="I183" i="4" s="1"/>
  <c r="D183" i="4"/>
  <c r="BB182" i="4"/>
  <c r="L182" i="4"/>
  <c r="H182" i="4"/>
  <c r="I182" i="4" s="1"/>
  <c r="D182" i="4"/>
  <c r="BB181" i="4"/>
  <c r="L181" i="4"/>
  <c r="H181" i="4"/>
  <c r="I181" i="4" s="1"/>
  <c r="D181" i="4"/>
  <c r="BB180" i="4"/>
  <c r="L180" i="4"/>
  <c r="H180" i="4"/>
  <c r="I180" i="4" s="1"/>
  <c r="D180" i="4"/>
  <c r="BB179" i="4"/>
  <c r="L179" i="4"/>
  <c r="H179" i="4"/>
  <c r="I179" i="4" s="1"/>
  <c r="D179" i="4"/>
  <c r="BB178" i="4"/>
  <c r="L178" i="4"/>
  <c r="H178" i="4"/>
  <c r="I178" i="4" s="1"/>
  <c r="D178" i="4"/>
  <c r="BB177" i="4"/>
  <c r="L177" i="4"/>
  <c r="H177" i="4"/>
  <c r="I177" i="4" s="1"/>
  <c r="D177" i="4"/>
  <c r="BB176" i="4"/>
  <c r="L176" i="4"/>
  <c r="H176" i="4"/>
  <c r="I176" i="4" s="1"/>
  <c r="D176" i="4"/>
  <c r="BB175" i="4"/>
  <c r="L175" i="4"/>
  <c r="H175" i="4"/>
  <c r="I175" i="4" s="1"/>
  <c r="D175" i="4"/>
  <c r="BB174" i="4"/>
  <c r="L174" i="4"/>
  <c r="H174" i="4"/>
  <c r="I174" i="4" s="1"/>
  <c r="D174" i="4"/>
  <c r="BB173" i="4"/>
  <c r="L173" i="4"/>
  <c r="H173" i="4"/>
  <c r="I173" i="4" s="1"/>
  <c r="D173" i="4"/>
  <c r="BB172" i="4"/>
  <c r="L172" i="4"/>
  <c r="H172" i="4"/>
  <c r="I172" i="4" s="1"/>
  <c r="D172" i="4"/>
  <c r="BB171" i="4"/>
  <c r="L171" i="4"/>
  <c r="H171" i="4"/>
  <c r="I171" i="4" s="1"/>
  <c r="D171" i="4"/>
  <c r="BB170" i="4"/>
  <c r="L170" i="4"/>
  <c r="H170" i="4"/>
  <c r="I170" i="4" s="1"/>
  <c r="D170" i="4"/>
  <c r="BB169" i="4"/>
  <c r="L169" i="4"/>
  <c r="H169" i="4"/>
  <c r="I169" i="4" s="1"/>
  <c r="D169" i="4"/>
  <c r="BB168" i="4"/>
  <c r="L168" i="4"/>
  <c r="H168" i="4"/>
  <c r="I168" i="4" s="1"/>
  <c r="D168" i="4"/>
  <c r="BB167" i="4"/>
  <c r="L167" i="4"/>
  <c r="H167" i="4"/>
  <c r="I167" i="4" s="1"/>
  <c r="D167" i="4"/>
  <c r="BB166" i="4"/>
  <c r="L166" i="4"/>
  <c r="H166" i="4"/>
  <c r="I166" i="4" s="1"/>
  <c r="D166" i="4"/>
  <c r="BB165" i="4"/>
  <c r="L165" i="4"/>
  <c r="H165" i="4"/>
  <c r="I165" i="4" s="1"/>
  <c r="D165" i="4"/>
  <c r="BB164" i="4"/>
  <c r="L164" i="4"/>
  <c r="H164" i="4"/>
  <c r="I164" i="4" s="1"/>
  <c r="D164" i="4"/>
  <c r="BB163" i="4"/>
  <c r="L163" i="4"/>
  <c r="H163" i="4"/>
  <c r="I163" i="4" s="1"/>
  <c r="D163" i="4"/>
  <c r="BB162" i="4"/>
  <c r="L162" i="4"/>
  <c r="H162" i="4"/>
  <c r="I162" i="4" s="1"/>
  <c r="D162" i="4"/>
  <c r="BB161" i="4"/>
  <c r="L161" i="4"/>
  <c r="H161" i="4"/>
  <c r="I161" i="4" s="1"/>
  <c r="D161" i="4"/>
  <c r="BB160" i="4"/>
  <c r="L160" i="4"/>
  <c r="H160" i="4"/>
  <c r="I160" i="4" s="1"/>
  <c r="D160" i="4"/>
  <c r="BB159" i="4"/>
  <c r="L159" i="4"/>
  <c r="H159" i="4"/>
  <c r="I159" i="4" s="1"/>
  <c r="D159" i="4"/>
  <c r="BB158" i="4"/>
  <c r="L158" i="4"/>
  <c r="H158" i="4"/>
  <c r="I158" i="4" s="1"/>
  <c r="D158" i="4"/>
  <c r="BB157" i="4"/>
  <c r="L157" i="4"/>
  <c r="H157" i="4"/>
  <c r="I157" i="4" s="1"/>
  <c r="D157" i="4"/>
  <c r="BB156" i="4"/>
  <c r="L156" i="4"/>
  <c r="H156" i="4"/>
  <c r="I156" i="4" s="1"/>
  <c r="D156" i="4"/>
  <c r="BB155" i="4"/>
  <c r="L155" i="4"/>
  <c r="H155" i="4"/>
  <c r="I155" i="4" s="1"/>
  <c r="D155" i="4"/>
  <c r="BB154" i="4"/>
  <c r="L154" i="4"/>
  <c r="H154" i="4"/>
  <c r="I154" i="4" s="1"/>
  <c r="D154" i="4"/>
  <c r="BB153" i="4"/>
  <c r="L153" i="4"/>
  <c r="H153" i="4"/>
  <c r="I153" i="4" s="1"/>
  <c r="D153" i="4"/>
  <c r="BB152" i="4"/>
  <c r="L152" i="4"/>
  <c r="H152" i="4"/>
  <c r="I152" i="4" s="1"/>
  <c r="D152" i="4"/>
  <c r="BB151" i="4"/>
  <c r="L151" i="4"/>
  <c r="H151" i="4"/>
  <c r="I151" i="4" s="1"/>
  <c r="D151" i="4"/>
  <c r="BB150" i="4"/>
  <c r="L150" i="4"/>
  <c r="H150" i="4"/>
  <c r="I150" i="4" s="1"/>
  <c r="D150" i="4"/>
  <c r="BB149" i="4"/>
  <c r="L149" i="4"/>
  <c r="H149" i="4"/>
  <c r="I149" i="4" s="1"/>
  <c r="D149" i="4"/>
  <c r="BB148" i="4"/>
  <c r="L148" i="4"/>
  <c r="H148" i="4"/>
  <c r="I148" i="4" s="1"/>
  <c r="D148" i="4"/>
  <c r="BB147" i="4"/>
  <c r="L147" i="4"/>
  <c r="H147" i="4"/>
  <c r="I147" i="4" s="1"/>
  <c r="D147" i="4"/>
  <c r="BB146" i="4"/>
  <c r="L146" i="4"/>
  <c r="H146" i="4"/>
  <c r="I146" i="4" s="1"/>
  <c r="D146" i="4"/>
  <c r="BB145" i="4"/>
  <c r="L145" i="4"/>
  <c r="H145" i="4"/>
  <c r="I145" i="4" s="1"/>
  <c r="D145" i="4"/>
  <c r="BB144" i="4"/>
  <c r="L144" i="4"/>
  <c r="H144" i="4"/>
  <c r="I144" i="4" s="1"/>
  <c r="D144" i="4"/>
  <c r="BB143" i="4"/>
  <c r="L143" i="4"/>
  <c r="H143" i="4"/>
  <c r="I143" i="4" s="1"/>
  <c r="D143" i="4"/>
  <c r="BB142" i="4"/>
  <c r="L142" i="4"/>
  <c r="H142" i="4"/>
  <c r="I142" i="4" s="1"/>
  <c r="D142" i="4"/>
  <c r="BB141" i="4"/>
  <c r="L141" i="4"/>
  <c r="H141" i="4"/>
  <c r="I141" i="4" s="1"/>
  <c r="D141" i="4"/>
  <c r="BB140" i="4"/>
  <c r="L140" i="4"/>
  <c r="H140" i="4"/>
  <c r="I140" i="4" s="1"/>
  <c r="D140" i="4"/>
  <c r="BB139" i="4"/>
  <c r="L139" i="4"/>
  <c r="H139" i="4"/>
  <c r="I139" i="4" s="1"/>
  <c r="D139" i="4"/>
  <c r="BB138" i="4"/>
  <c r="L138" i="4"/>
  <c r="H138" i="4"/>
  <c r="I138" i="4" s="1"/>
  <c r="D138" i="4"/>
  <c r="BB137" i="4"/>
  <c r="L137" i="4"/>
  <c r="H137" i="4"/>
  <c r="I137" i="4" s="1"/>
  <c r="D137" i="4"/>
  <c r="BB136" i="4"/>
  <c r="L136" i="4"/>
  <c r="H136" i="4"/>
  <c r="I136" i="4" s="1"/>
  <c r="D136" i="4"/>
  <c r="BB135" i="4"/>
  <c r="L135" i="4"/>
  <c r="H135" i="4"/>
  <c r="I135" i="4" s="1"/>
  <c r="D135" i="4"/>
  <c r="BB134" i="4"/>
  <c r="L134" i="4"/>
  <c r="H134" i="4"/>
  <c r="I134" i="4" s="1"/>
  <c r="D134" i="4"/>
  <c r="BB133" i="4"/>
  <c r="L133" i="4"/>
  <c r="H133" i="4"/>
  <c r="I133" i="4" s="1"/>
  <c r="D133" i="4"/>
  <c r="BB132" i="4"/>
  <c r="L132" i="4"/>
  <c r="H132" i="4"/>
  <c r="I132" i="4" s="1"/>
  <c r="D132" i="4"/>
  <c r="BB131" i="4"/>
  <c r="L131" i="4"/>
  <c r="H131" i="4"/>
  <c r="I131" i="4" s="1"/>
  <c r="D131" i="4"/>
  <c r="BB130" i="4"/>
  <c r="L130" i="4"/>
  <c r="H130" i="4"/>
  <c r="I130" i="4" s="1"/>
  <c r="D130" i="4"/>
  <c r="BB129" i="4"/>
  <c r="L129" i="4"/>
  <c r="H129" i="4"/>
  <c r="I129" i="4" s="1"/>
  <c r="D129" i="4"/>
  <c r="BB128" i="4"/>
  <c r="L128" i="4"/>
  <c r="H128" i="4"/>
  <c r="I128" i="4" s="1"/>
  <c r="D128" i="4"/>
  <c r="BB127" i="4"/>
  <c r="L127" i="4"/>
  <c r="H127" i="4"/>
  <c r="I127" i="4" s="1"/>
  <c r="D127" i="4"/>
  <c r="BB126" i="4"/>
  <c r="L126" i="4"/>
  <c r="H126" i="4"/>
  <c r="I126" i="4" s="1"/>
  <c r="D126" i="4"/>
  <c r="BB125" i="4"/>
  <c r="L125" i="4"/>
  <c r="H125" i="4"/>
  <c r="I125" i="4" s="1"/>
  <c r="D125" i="4"/>
  <c r="BB124" i="4"/>
  <c r="L124" i="4"/>
  <c r="H124" i="4"/>
  <c r="I124" i="4" s="1"/>
  <c r="D124" i="4"/>
  <c r="BB123" i="4"/>
  <c r="L123" i="4"/>
  <c r="H123" i="4"/>
  <c r="I123" i="4" s="1"/>
  <c r="D123" i="4"/>
  <c r="BB122" i="4"/>
  <c r="L122" i="4"/>
  <c r="H122" i="4"/>
  <c r="I122" i="4" s="1"/>
  <c r="D122" i="4"/>
  <c r="BB121" i="4"/>
  <c r="L121" i="4"/>
  <c r="H121" i="4"/>
  <c r="I121" i="4" s="1"/>
  <c r="D121" i="4"/>
  <c r="BB120" i="4"/>
  <c r="L120" i="4"/>
  <c r="H120" i="4"/>
  <c r="I120" i="4" s="1"/>
  <c r="D120" i="4"/>
  <c r="BB119" i="4"/>
  <c r="L119" i="4"/>
  <c r="H119" i="4"/>
  <c r="I119" i="4" s="1"/>
  <c r="D119" i="4"/>
  <c r="BB118" i="4"/>
  <c r="L118" i="4"/>
  <c r="H118" i="4"/>
  <c r="I118" i="4" s="1"/>
  <c r="D118" i="4"/>
  <c r="BB117" i="4"/>
  <c r="L117" i="4"/>
  <c r="H117" i="4"/>
  <c r="I117" i="4" s="1"/>
  <c r="D117" i="4"/>
  <c r="BB116" i="4"/>
  <c r="L116" i="4"/>
  <c r="H116" i="4"/>
  <c r="I116" i="4" s="1"/>
  <c r="D116" i="4"/>
  <c r="BB115" i="4"/>
  <c r="L115" i="4"/>
  <c r="H115" i="4"/>
  <c r="I115" i="4" s="1"/>
  <c r="D115" i="4"/>
  <c r="BB114" i="4"/>
  <c r="L114" i="4"/>
  <c r="H114" i="4"/>
  <c r="I114" i="4" s="1"/>
  <c r="D114" i="4"/>
  <c r="BB113" i="4"/>
  <c r="L113" i="4"/>
  <c r="H113" i="4"/>
  <c r="I113" i="4" s="1"/>
  <c r="D113" i="4"/>
  <c r="BB112" i="4"/>
  <c r="L112" i="4"/>
  <c r="H112" i="4"/>
  <c r="I112" i="4" s="1"/>
  <c r="D112" i="4"/>
  <c r="BB111" i="4"/>
  <c r="L111" i="4"/>
  <c r="H111" i="4"/>
  <c r="I111" i="4" s="1"/>
  <c r="D111" i="4"/>
  <c r="BB110" i="4"/>
  <c r="L110" i="4"/>
  <c r="H110" i="4"/>
  <c r="I110" i="4" s="1"/>
  <c r="D110" i="4"/>
  <c r="BB109" i="4"/>
  <c r="L109" i="4"/>
  <c r="H109" i="4"/>
  <c r="I109" i="4" s="1"/>
  <c r="D109" i="4"/>
  <c r="BB108" i="4"/>
  <c r="L108" i="4"/>
  <c r="H108" i="4"/>
  <c r="I108" i="4" s="1"/>
  <c r="D108" i="4"/>
  <c r="BB107" i="4"/>
  <c r="L107" i="4"/>
  <c r="H107" i="4"/>
  <c r="I107" i="4" s="1"/>
  <c r="D107" i="4"/>
  <c r="BB106" i="4"/>
  <c r="L106" i="4"/>
  <c r="H106" i="4"/>
  <c r="I106" i="4" s="1"/>
  <c r="D106" i="4"/>
  <c r="BB105" i="4"/>
  <c r="L105" i="4"/>
  <c r="H105" i="4"/>
  <c r="I105" i="4" s="1"/>
  <c r="D105" i="4"/>
  <c r="BB104" i="4"/>
  <c r="L104" i="4"/>
  <c r="H104" i="4"/>
  <c r="I104" i="4" s="1"/>
  <c r="D104" i="4"/>
  <c r="BB103" i="4"/>
  <c r="L103" i="4"/>
  <c r="H103" i="4"/>
  <c r="I103" i="4" s="1"/>
  <c r="D103" i="4"/>
  <c r="BB102" i="4"/>
  <c r="L102" i="4"/>
  <c r="H102" i="4"/>
  <c r="I102" i="4" s="1"/>
  <c r="D102" i="4"/>
  <c r="BB101" i="4"/>
  <c r="L101" i="4"/>
  <c r="H101" i="4"/>
  <c r="I101" i="4" s="1"/>
  <c r="D101" i="4"/>
  <c r="BB100" i="4"/>
  <c r="L100" i="4"/>
  <c r="H100" i="4"/>
  <c r="I100" i="4" s="1"/>
  <c r="D100" i="4"/>
  <c r="BB99" i="4"/>
  <c r="L99" i="4"/>
  <c r="H99" i="4"/>
  <c r="I99" i="4" s="1"/>
  <c r="D99" i="4"/>
  <c r="BB98" i="4"/>
  <c r="L98" i="4"/>
  <c r="H98" i="4"/>
  <c r="I98" i="4" s="1"/>
  <c r="D98" i="4"/>
  <c r="BB97" i="4"/>
  <c r="L97" i="4"/>
  <c r="H97" i="4"/>
  <c r="I97" i="4" s="1"/>
  <c r="D97" i="4"/>
  <c r="BB96" i="4"/>
  <c r="L96" i="4"/>
  <c r="H96" i="4"/>
  <c r="I96" i="4" s="1"/>
  <c r="D96" i="4"/>
  <c r="BB95" i="4"/>
  <c r="L95" i="4"/>
  <c r="H95" i="4"/>
  <c r="I95" i="4" s="1"/>
  <c r="D95" i="4"/>
  <c r="BB94" i="4"/>
  <c r="L94" i="4"/>
  <c r="H94" i="4"/>
  <c r="I94" i="4" s="1"/>
  <c r="D94" i="4"/>
  <c r="BB93" i="4"/>
  <c r="L93" i="4"/>
  <c r="H93" i="4"/>
  <c r="I93" i="4" s="1"/>
  <c r="D93" i="4"/>
  <c r="BB92" i="4"/>
  <c r="L92" i="4"/>
  <c r="H92" i="4"/>
  <c r="I92" i="4" s="1"/>
  <c r="D92" i="4"/>
  <c r="BB91" i="4"/>
  <c r="L91" i="4"/>
  <c r="H91" i="4"/>
  <c r="I91" i="4" s="1"/>
  <c r="D91" i="4"/>
  <c r="BB90" i="4"/>
  <c r="L90" i="4"/>
  <c r="H90" i="4"/>
  <c r="I90" i="4" s="1"/>
  <c r="D90" i="4"/>
  <c r="BB89" i="4"/>
  <c r="L89" i="4"/>
  <c r="H89" i="4"/>
  <c r="I89" i="4" s="1"/>
  <c r="D89" i="4"/>
  <c r="BB88" i="4"/>
  <c r="L88" i="4"/>
  <c r="H88" i="4"/>
  <c r="I88" i="4" s="1"/>
  <c r="D88" i="4"/>
  <c r="BB87" i="4"/>
  <c r="L87" i="4"/>
  <c r="H87" i="4"/>
  <c r="I87" i="4" s="1"/>
  <c r="D87" i="4"/>
  <c r="BB86" i="4"/>
  <c r="L86" i="4"/>
  <c r="H86" i="4"/>
  <c r="I86" i="4" s="1"/>
  <c r="D86" i="4"/>
  <c r="BB85" i="4"/>
  <c r="L85" i="4"/>
  <c r="H85" i="4"/>
  <c r="I85" i="4" s="1"/>
  <c r="D85" i="4"/>
  <c r="BB84" i="4"/>
  <c r="L84" i="4"/>
  <c r="H84" i="4"/>
  <c r="I84" i="4" s="1"/>
  <c r="D84" i="4"/>
  <c r="BB83" i="4"/>
  <c r="L83" i="4"/>
  <c r="H83" i="4"/>
  <c r="I83" i="4" s="1"/>
  <c r="D83" i="4"/>
  <c r="BB82" i="4"/>
  <c r="X82" i="4"/>
  <c r="L82" i="4" s="1"/>
  <c r="H82" i="4"/>
  <c r="I82" i="4" s="1"/>
  <c r="D82" i="4"/>
  <c r="BB81" i="4"/>
  <c r="L81" i="4"/>
  <c r="H81" i="4"/>
  <c r="I81" i="4" s="1"/>
  <c r="D81" i="4"/>
  <c r="BB80" i="4"/>
  <c r="L80" i="4"/>
  <c r="H80" i="4"/>
  <c r="I80" i="4" s="1"/>
  <c r="D80" i="4"/>
  <c r="BB79" i="4"/>
  <c r="L79" i="4"/>
  <c r="H79" i="4"/>
  <c r="I79" i="4" s="1"/>
  <c r="D79" i="4"/>
  <c r="BB78" i="4"/>
  <c r="L78" i="4"/>
  <c r="H78" i="4"/>
  <c r="I78" i="4" s="1"/>
  <c r="D78" i="4"/>
  <c r="BB77" i="4"/>
  <c r="L77" i="4"/>
  <c r="H77" i="4"/>
  <c r="I77" i="4" s="1"/>
  <c r="D77" i="4"/>
  <c r="BB76" i="4"/>
  <c r="L76" i="4"/>
  <c r="H76" i="4"/>
  <c r="I76" i="4" s="1"/>
  <c r="D76" i="4"/>
  <c r="BB75" i="4"/>
  <c r="L75" i="4"/>
  <c r="H75" i="4"/>
  <c r="I75" i="4" s="1"/>
  <c r="D75" i="4"/>
  <c r="BB74" i="4"/>
  <c r="L74" i="4"/>
  <c r="H74" i="4"/>
  <c r="I74" i="4" s="1"/>
  <c r="D74" i="4"/>
  <c r="BB73" i="4"/>
  <c r="L73" i="4"/>
  <c r="H73" i="4"/>
  <c r="I73" i="4" s="1"/>
  <c r="D73" i="4"/>
  <c r="BB72" i="4"/>
  <c r="L72" i="4"/>
  <c r="H72" i="4"/>
  <c r="I72" i="4" s="1"/>
  <c r="D72" i="4"/>
  <c r="BB71" i="4"/>
  <c r="L71" i="4"/>
  <c r="H71" i="4"/>
  <c r="I71" i="4" s="1"/>
  <c r="D71" i="4"/>
  <c r="BB70" i="4"/>
  <c r="L70" i="4"/>
  <c r="H70" i="4"/>
  <c r="I70" i="4" s="1"/>
  <c r="D70" i="4"/>
  <c r="BB69" i="4"/>
  <c r="L69" i="4"/>
  <c r="H69" i="4"/>
  <c r="I69" i="4" s="1"/>
  <c r="D69" i="4"/>
  <c r="BB68" i="4"/>
  <c r="L68" i="4"/>
  <c r="H68" i="4"/>
  <c r="I68" i="4" s="1"/>
  <c r="D68" i="4"/>
  <c r="BB67" i="4"/>
  <c r="L67" i="4"/>
  <c r="H67" i="4"/>
  <c r="I67" i="4" s="1"/>
  <c r="D67" i="4"/>
  <c r="BB66" i="4"/>
  <c r="H66" i="4"/>
  <c r="I66" i="4" s="1"/>
  <c r="D66" i="4"/>
  <c r="BB65" i="4"/>
  <c r="L65" i="4"/>
  <c r="H65" i="4"/>
  <c r="I65" i="4" s="1"/>
  <c r="D65" i="4"/>
  <c r="BB64" i="4"/>
  <c r="L64" i="4"/>
  <c r="H64" i="4"/>
  <c r="I64" i="4" s="1"/>
  <c r="D64" i="4"/>
  <c r="BB63" i="4"/>
  <c r="L63" i="4"/>
  <c r="H63" i="4"/>
  <c r="I63" i="4" s="1"/>
  <c r="D63" i="4"/>
  <c r="BB62" i="4"/>
  <c r="L62" i="4"/>
  <c r="H62" i="4"/>
  <c r="I62" i="4" s="1"/>
  <c r="D62" i="4"/>
  <c r="BB61" i="4"/>
  <c r="L61" i="4"/>
  <c r="H61" i="4"/>
  <c r="I61" i="4" s="1"/>
  <c r="D61" i="4"/>
  <c r="BB60" i="4"/>
  <c r="L60" i="4"/>
  <c r="H60" i="4"/>
  <c r="I60" i="4" s="1"/>
  <c r="D60" i="4"/>
  <c r="BB59" i="4"/>
  <c r="L59" i="4"/>
  <c r="H59" i="4"/>
  <c r="I59" i="4" s="1"/>
  <c r="D59" i="4"/>
  <c r="BB58" i="4"/>
  <c r="L58" i="4"/>
  <c r="H58" i="4"/>
  <c r="I58" i="4" s="1"/>
  <c r="D58" i="4"/>
  <c r="BB57" i="4"/>
  <c r="L57" i="4"/>
  <c r="H57" i="4"/>
  <c r="I57" i="4" s="1"/>
  <c r="D57" i="4"/>
  <c r="BB56" i="4"/>
  <c r="L56" i="4"/>
  <c r="H56" i="4"/>
  <c r="I56" i="4" s="1"/>
  <c r="D56" i="4"/>
  <c r="BB55" i="4"/>
  <c r="L55" i="4"/>
  <c r="H55" i="4"/>
  <c r="I55" i="4" s="1"/>
  <c r="D55" i="4"/>
  <c r="BB54" i="4"/>
  <c r="L54" i="4"/>
  <c r="H54" i="4"/>
  <c r="I54" i="4" s="1"/>
  <c r="D54" i="4"/>
  <c r="BB53" i="4"/>
  <c r="L53" i="4"/>
  <c r="H53" i="4"/>
  <c r="I53" i="4" s="1"/>
  <c r="D53" i="4"/>
  <c r="BB52" i="4"/>
  <c r="L52" i="4"/>
  <c r="H52" i="4"/>
  <c r="I52" i="4" s="1"/>
  <c r="D52" i="4"/>
  <c r="BB51" i="4"/>
  <c r="L51" i="4"/>
  <c r="H51" i="4"/>
  <c r="I51" i="4" s="1"/>
  <c r="D51" i="4"/>
  <c r="BB50" i="4"/>
  <c r="L50" i="4"/>
  <c r="H50" i="4"/>
  <c r="I50" i="4" s="1"/>
  <c r="D50" i="4"/>
  <c r="BB49" i="4"/>
  <c r="R49" i="4"/>
  <c r="L49" i="4"/>
  <c r="H49" i="4"/>
  <c r="I49" i="4" s="1"/>
  <c r="D49" i="4"/>
  <c r="BB48" i="4"/>
  <c r="R48" i="4"/>
  <c r="L48" i="4"/>
  <c r="H48" i="4"/>
  <c r="I48" i="4" s="1"/>
  <c r="D48" i="4"/>
  <c r="BB47" i="4"/>
  <c r="L47" i="4"/>
  <c r="H47" i="4"/>
  <c r="I47" i="4" s="1"/>
  <c r="D47" i="4"/>
  <c r="BB46" i="4"/>
  <c r="R46" i="4"/>
  <c r="L46" i="4"/>
  <c r="H46" i="4"/>
  <c r="I46" i="4" s="1"/>
  <c r="D46" i="4"/>
  <c r="BB45" i="4"/>
  <c r="H45" i="4"/>
  <c r="I45" i="4" s="1"/>
  <c r="D45" i="4"/>
  <c r="BB44" i="4"/>
  <c r="L44" i="4"/>
  <c r="H44" i="4"/>
  <c r="I44" i="4" s="1"/>
  <c r="D44" i="4"/>
  <c r="BB43" i="4"/>
  <c r="X43" i="4"/>
  <c r="L43" i="4" s="1"/>
  <c r="H43" i="4"/>
  <c r="I43" i="4" s="1"/>
  <c r="D43" i="4"/>
  <c r="BB42" i="4"/>
  <c r="L42" i="4"/>
  <c r="H42" i="4"/>
  <c r="I42" i="4" s="1"/>
  <c r="D42" i="4"/>
  <c r="BB41" i="4"/>
  <c r="L41" i="4"/>
  <c r="H41" i="4"/>
  <c r="I41" i="4" s="1"/>
  <c r="D41" i="4"/>
  <c r="BB40" i="4"/>
  <c r="L40" i="4"/>
  <c r="H40" i="4"/>
  <c r="I40" i="4" s="1"/>
  <c r="D40" i="4"/>
  <c r="BB39" i="4"/>
  <c r="L39" i="4"/>
  <c r="H39" i="4"/>
  <c r="I39" i="4" s="1"/>
  <c r="D39" i="4"/>
  <c r="BB38" i="4"/>
  <c r="L38" i="4"/>
  <c r="H38" i="4"/>
  <c r="I38" i="4" s="1"/>
  <c r="D38" i="4"/>
  <c r="BB37" i="4"/>
  <c r="L37" i="4"/>
  <c r="H37" i="4"/>
  <c r="I37" i="4" s="1"/>
  <c r="D37" i="4"/>
  <c r="BB36" i="4"/>
  <c r="L36" i="4"/>
  <c r="H36" i="4"/>
  <c r="I36" i="4" s="1"/>
  <c r="D36" i="4"/>
  <c r="BB35" i="4"/>
  <c r="L35" i="4"/>
  <c r="H35" i="4"/>
  <c r="I35" i="4" s="1"/>
  <c r="D35" i="4"/>
  <c r="BB34" i="4"/>
  <c r="L34" i="4"/>
  <c r="H34" i="4"/>
  <c r="I34" i="4" s="1"/>
  <c r="D34" i="4"/>
  <c r="BB33" i="4"/>
  <c r="L33" i="4"/>
  <c r="H33" i="4"/>
  <c r="I33" i="4" s="1"/>
  <c r="D33" i="4"/>
  <c r="BB32" i="4"/>
  <c r="L32" i="4"/>
  <c r="H32" i="4"/>
  <c r="I32" i="4" s="1"/>
  <c r="D32" i="4"/>
  <c r="BB31" i="4"/>
  <c r="L31" i="4"/>
  <c r="H31" i="4"/>
  <c r="I31" i="4" s="1"/>
  <c r="D31" i="4"/>
  <c r="BB30" i="4"/>
  <c r="L30" i="4"/>
  <c r="H30" i="4"/>
  <c r="I30" i="4" s="1"/>
  <c r="D30" i="4"/>
  <c r="BB29" i="4"/>
  <c r="L29" i="4"/>
  <c r="H29" i="4"/>
  <c r="I29" i="4" s="1"/>
  <c r="D29" i="4"/>
  <c r="BB28" i="4"/>
  <c r="L28" i="4"/>
  <c r="H28" i="4"/>
  <c r="I28" i="4" s="1"/>
  <c r="D28" i="4"/>
  <c r="BB27" i="4"/>
  <c r="L27" i="4"/>
  <c r="H27" i="4"/>
  <c r="I27" i="4" s="1"/>
  <c r="D27" i="4"/>
  <c r="BB26" i="4"/>
  <c r="L26" i="4"/>
  <c r="H26" i="4"/>
  <c r="I26" i="4" s="1"/>
  <c r="D26" i="4"/>
  <c r="BB25" i="4"/>
  <c r="L25" i="4"/>
  <c r="H25" i="4"/>
  <c r="I25" i="4" s="1"/>
  <c r="D25" i="4"/>
  <c r="BB24" i="4"/>
  <c r="L24" i="4"/>
  <c r="H24" i="4"/>
  <c r="I24" i="4" s="1"/>
  <c r="D24" i="4"/>
  <c r="BB23" i="4"/>
  <c r="L23" i="4"/>
  <c r="H23" i="4"/>
  <c r="I23" i="4" s="1"/>
  <c r="D23" i="4"/>
  <c r="BB22" i="4"/>
  <c r="L22" i="4"/>
  <c r="H22" i="4"/>
  <c r="I22" i="4" s="1"/>
  <c r="D22" i="4"/>
  <c r="BB21" i="4"/>
  <c r="L21" i="4"/>
  <c r="H21" i="4"/>
  <c r="I21" i="4" s="1"/>
  <c r="D21" i="4"/>
  <c r="BB20" i="4"/>
  <c r="L20" i="4"/>
  <c r="H20" i="4"/>
  <c r="I20" i="4" s="1"/>
  <c r="D20" i="4"/>
  <c r="BB19" i="4"/>
  <c r="L19" i="4"/>
  <c r="H19" i="4"/>
  <c r="I19" i="4" s="1"/>
  <c r="D19" i="4"/>
  <c r="BB18" i="4"/>
  <c r="L18" i="4"/>
  <c r="H18" i="4"/>
  <c r="I18" i="4" s="1"/>
  <c r="D18" i="4"/>
  <c r="BB17" i="4"/>
  <c r="L17" i="4"/>
  <c r="H17" i="4"/>
  <c r="I17" i="4" s="1"/>
  <c r="D17" i="4"/>
  <c r="BB16" i="4"/>
  <c r="L16" i="4"/>
  <c r="H16" i="4"/>
  <c r="I16" i="4" s="1"/>
  <c r="D16" i="4"/>
  <c r="BB15" i="4"/>
  <c r="L15" i="4"/>
  <c r="H15" i="4"/>
  <c r="I15" i="4" s="1"/>
  <c r="D15" i="4"/>
  <c r="BB14" i="4"/>
  <c r="L14" i="4"/>
  <c r="H14" i="4"/>
  <c r="I14" i="4" s="1"/>
  <c r="D14" i="4"/>
  <c r="BB13" i="4"/>
  <c r="L13" i="4"/>
  <c r="H13" i="4"/>
  <c r="I13" i="4" s="1"/>
  <c r="D13" i="4"/>
  <c r="BB12" i="4"/>
  <c r="R12" i="4"/>
  <c r="H12" i="4"/>
  <c r="I12" i="4" s="1"/>
  <c r="D12" i="4"/>
  <c r="BB11" i="4"/>
  <c r="L11" i="4"/>
  <c r="H11" i="4"/>
  <c r="I11" i="4" s="1"/>
  <c r="D11" i="4"/>
  <c r="BB10" i="4"/>
  <c r="L10" i="4"/>
  <c r="H10" i="4"/>
  <c r="I10" i="4" s="1"/>
  <c r="D10" i="4"/>
  <c r="BB9" i="4"/>
  <c r="L9" i="4"/>
  <c r="H9" i="4"/>
  <c r="I9" i="4" s="1"/>
  <c r="D9" i="4"/>
  <c r="BB8" i="4"/>
  <c r="L8" i="4"/>
  <c r="H8" i="4"/>
  <c r="I8" i="4" s="1"/>
  <c r="D8" i="4"/>
  <c r="G17" i="2" l="1"/>
  <c r="G6" i="2"/>
  <c r="G16" i="2"/>
  <c r="G15" i="2"/>
  <c r="G14" i="2"/>
  <c r="G13" i="2"/>
  <c r="G12" i="2"/>
  <c r="G11" i="2"/>
  <c r="G10" i="2"/>
  <c r="G9" i="2"/>
  <c r="G7" i="2"/>
  <c r="G8" i="2"/>
  <c r="G5" i="2"/>
  <c r="Q7" i="1" l="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6" i="1"/>
  <c r="Q5" i="1"/>
  <c r="K132" i="1" l="1"/>
  <c r="F17" i="2" l="1"/>
  <c r="E17" i="2"/>
  <c r="D17" i="2"/>
  <c r="B17" i="2"/>
  <c r="F14" i="2"/>
  <c r="E14" i="2"/>
  <c r="D14" i="2"/>
  <c r="B14" i="2"/>
  <c r="K98" i="1"/>
  <c r="K97" i="1"/>
  <c r="H14" i="2" l="1"/>
  <c r="H17" i="2"/>
  <c r="K43" i="1"/>
  <c r="K44" i="1" l="1"/>
  <c r="K60" i="1"/>
  <c r="K226" i="1" l="1"/>
  <c r="K225" i="1"/>
  <c r="K7" i="1" l="1"/>
  <c r="K6" i="1"/>
  <c r="K248" i="1" l="1"/>
  <c r="K247" i="1"/>
  <c r="K143" i="1" l="1"/>
  <c r="K217" i="1" l="1"/>
  <c r="K174" i="1" l="1"/>
  <c r="K95" i="1"/>
  <c r="K159" i="1" l="1"/>
  <c r="K160" i="1"/>
  <c r="F16" i="2" l="1"/>
  <c r="E16" i="2"/>
  <c r="D16" i="2"/>
  <c r="B16" i="2"/>
  <c r="F15" i="2"/>
  <c r="E15" i="2"/>
  <c r="D15" i="2"/>
  <c r="B15" i="2"/>
  <c r="F13" i="2"/>
  <c r="E13" i="2"/>
  <c r="D13" i="2"/>
  <c r="B13" i="2"/>
  <c r="F12" i="2"/>
  <c r="E12" i="2"/>
  <c r="D12" i="2"/>
  <c r="B12" i="2"/>
  <c r="F11" i="2"/>
  <c r="E11" i="2"/>
  <c r="D11" i="2"/>
  <c r="B11" i="2"/>
  <c r="F10" i="2"/>
  <c r="E10" i="2"/>
  <c r="D10" i="2"/>
  <c r="B10" i="2"/>
  <c r="F9" i="2"/>
  <c r="E9" i="2"/>
  <c r="D9" i="2"/>
  <c r="B9" i="2"/>
  <c r="F8" i="2"/>
  <c r="E8" i="2"/>
  <c r="D8" i="2"/>
  <c r="B8" i="2"/>
  <c r="F7" i="2"/>
  <c r="E7" i="2"/>
  <c r="D7" i="2"/>
  <c r="B7" i="2"/>
  <c r="F6" i="2"/>
  <c r="E6" i="2"/>
  <c r="D6" i="2"/>
  <c r="B6" i="2"/>
  <c r="F5" i="2"/>
  <c r="E5" i="2"/>
  <c r="D5" i="2"/>
  <c r="B5" i="2"/>
  <c r="K249" i="1"/>
  <c r="K246" i="1"/>
  <c r="K245" i="1"/>
  <c r="K243" i="1"/>
  <c r="K242" i="1"/>
  <c r="K244" i="1"/>
  <c r="K237" i="1"/>
  <c r="K236" i="1"/>
  <c r="K235" i="1"/>
  <c r="K234" i="1"/>
  <c r="K233" i="1"/>
  <c r="K232" i="1"/>
  <c r="K231" i="1"/>
  <c r="K230" i="1"/>
  <c r="K229" i="1"/>
  <c r="K228" i="1"/>
  <c r="K227" i="1"/>
  <c r="K224" i="1"/>
  <c r="K223" i="1"/>
  <c r="K222" i="1"/>
  <c r="K221" i="1"/>
  <c r="K220" i="1"/>
  <c r="K219" i="1"/>
  <c r="K218" i="1"/>
  <c r="K216" i="1"/>
  <c r="K215" i="1"/>
  <c r="K214" i="1"/>
  <c r="K213" i="1"/>
  <c r="X212"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3" i="1"/>
  <c r="K172" i="1"/>
  <c r="K171" i="1"/>
  <c r="K170" i="1"/>
  <c r="K169" i="1"/>
  <c r="K168" i="1"/>
  <c r="K167" i="1"/>
  <c r="K166" i="1"/>
  <c r="K165" i="1"/>
  <c r="K164" i="1"/>
  <c r="K163" i="1"/>
  <c r="K162" i="1"/>
  <c r="K161" i="1"/>
  <c r="K158" i="1"/>
  <c r="K157" i="1"/>
  <c r="K156" i="1"/>
  <c r="K155" i="1"/>
  <c r="K154" i="1"/>
  <c r="K153" i="1"/>
  <c r="K152" i="1"/>
  <c r="K151" i="1"/>
  <c r="K150" i="1"/>
  <c r="K145" i="1"/>
  <c r="K126" i="1"/>
  <c r="K125" i="1"/>
  <c r="K146" i="1"/>
  <c r="K144" i="1"/>
  <c r="K142" i="1"/>
  <c r="K141" i="1"/>
  <c r="K140" i="1"/>
  <c r="K139" i="1"/>
  <c r="K136" i="1"/>
  <c r="K116" i="1"/>
  <c r="K114" i="1"/>
  <c r="K133" i="1"/>
  <c r="K123" i="1"/>
  <c r="K122" i="1"/>
  <c r="K131" i="1"/>
  <c r="K149" i="1"/>
  <c r="K135" i="1"/>
  <c r="K134" i="1"/>
  <c r="K130" i="1"/>
  <c r="K121" i="1"/>
  <c r="K118" i="1"/>
  <c r="K117" i="1"/>
  <c r="K129" i="1"/>
  <c r="K120" i="1"/>
  <c r="K128" i="1"/>
  <c r="K127" i="1"/>
  <c r="K124" i="1"/>
  <c r="K148" i="1"/>
  <c r="K119" i="1"/>
  <c r="K138" i="1"/>
  <c r="K115" i="1"/>
  <c r="K137" i="1"/>
  <c r="K147" i="1"/>
  <c r="K113" i="1"/>
  <c r="K112" i="1"/>
  <c r="K111" i="1"/>
  <c r="K110" i="1"/>
  <c r="K109" i="1"/>
  <c r="K108" i="1"/>
  <c r="K107" i="1"/>
  <c r="K106" i="1"/>
  <c r="K105" i="1"/>
  <c r="K104" i="1"/>
  <c r="K103" i="1"/>
  <c r="K102" i="1"/>
  <c r="K101" i="1"/>
  <c r="K100" i="1"/>
  <c r="K99" i="1"/>
  <c r="K96" i="1"/>
  <c r="K94" i="1"/>
  <c r="K93" i="1"/>
  <c r="K92" i="1"/>
  <c r="K91" i="1"/>
  <c r="K90" i="1"/>
  <c r="K89" i="1"/>
  <c r="K88" i="1"/>
  <c r="K87" i="1"/>
  <c r="K86" i="1"/>
  <c r="K85" i="1"/>
  <c r="K84" i="1"/>
  <c r="K83" i="1"/>
  <c r="K82" i="1"/>
  <c r="K81" i="1"/>
  <c r="K80" i="1"/>
  <c r="K79" i="1"/>
  <c r="W78" i="1"/>
  <c r="K78" i="1" s="1"/>
  <c r="K77" i="1"/>
  <c r="K76" i="1"/>
  <c r="K75" i="1"/>
  <c r="K74" i="1"/>
  <c r="K73" i="1"/>
  <c r="K72" i="1"/>
  <c r="K71" i="1"/>
  <c r="K70" i="1"/>
  <c r="K69" i="1"/>
  <c r="K68" i="1"/>
  <c r="K67" i="1"/>
  <c r="K66" i="1"/>
  <c r="K65" i="1"/>
  <c r="K64" i="1"/>
  <c r="K63" i="1"/>
  <c r="K61" i="1"/>
  <c r="K59" i="1"/>
  <c r="K58" i="1"/>
  <c r="K57" i="1"/>
  <c r="K56" i="1"/>
  <c r="K55" i="1"/>
  <c r="K54" i="1"/>
  <c r="K53" i="1"/>
  <c r="K52" i="1"/>
  <c r="K51" i="1"/>
  <c r="K50" i="1"/>
  <c r="K49" i="1"/>
  <c r="K48" i="1"/>
  <c r="K47" i="1"/>
  <c r="K46" i="1"/>
  <c r="K45" i="1"/>
  <c r="K41" i="1"/>
  <c r="W40" i="1"/>
  <c r="K40" i="1" s="1"/>
  <c r="K39" i="1"/>
  <c r="K38" i="1"/>
  <c r="K37" i="1"/>
  <c r="K36" i="1"/>
  <c r="K35" i="1"/>
  <c r="K34" i="1"/>
  <c r="K33" i="1"/>
  <c r="K32" i="1"/>
  <c r="K31" i="1"/>
  <c r="K30" i="1"/>
  <c r="K29" i="1"/>
  <c r="K28" i="1"/>
  <c r="K26" i="1"/>
  <c r="K25" i="1"/>
  <c r="K24" i="1"/>
  <c r="K15" i="1"/>
  <c r="K14" i="1"/>
  <c r="K13" i="1"/>
  <c r="K23" i="1"/>
  <c r="K10" i="1"/>
  <c r="K9" i="1"/>
  <c r="K8" i="1"/>
  <c r="K27" i="1"/>
  <c r="K22" i="1"/>
  <c r="K12" i="1"/>
  <c r="K18" i="1"/>
  <c r="K21" i="1"/>
  <c r="K17" i="1"/>
  <c r="K20" i="1"/>
  <c r="K19" i="1"/>
  <c r="K16" i="1"/>
  <c r="K5" i="1"/>
  <c r="H5" i="2" l="1"/>
  <c r="H9" i="2"/>
  <c r="H13" i="2"/>
  <c r="H6" i="2"/>
  <c r="H10" i="2"/>
  <c r="H15" i="2"/>
  <c r="H7" i="2"/>
  <c r="H11" i="2"/>
  <c r="H16" i="2"/>
  <c r="H8" i="2"/>
  <c r="H12" i="2"/>
  <c r="D18" i="2"/>
  <c r="E18" i="2"/>
  <c r="G18" i="2"/>
  <c r="F18" i="2"/>
  <c r="H18" i="2" l="1"/>
</calcChain>
</file>

<file path=xl/sharedStrings.xml><?xml version="1.0" encoding="utf-8"?>
<sst xmlns="http://schemas.openxmlformats.org/spreadsheetml/2006/main" count="8737" uniqueCount="1070">
  <si>
    <t>L'observatoire de la dématérialisation des services publics de l'État</t>
  </si>
  <si>
    <t>Édition juin 2019</t>
  </si>
  <si>
    <t>Ministères</t>
  </si>
  <si>
    <t>Groupe de démarches</t>
  </si>
  <si>
    <t>Démarches phares</t>
  </si>
  <si>
    <t>Administration concernée</t>
  </si>
  <si>
    <t>Peut être réalisée en ligne complètement ?</t>
  </si>
  <si>
    <t>Date d'ouverture du service dématérialisé</t>
  </si>
  <si>
    <t>Nombre d'avis usagers</t>
  </si>
  <si>
    <t>Date d'ouverture du service dématérialisé (usage interne)</t>
  </si>
  <si>
    <t>Volumétrie de la démarche</t>
  </si>
  <si>
    <t>Pourcentage recours à la voie dématérialisée</t>
  </si>
  <si>
    <t>Indice de satisfaction usager</t>
  </si>
  <si>
    <t>Indice de satisfaction usagers</t>
  </si>
  <si>
    <t>Identification via FranceConnect ?</t>
  </si>
  <si>
    <t>Accessible sur  smartphone ?</t>
  </si>
  <si>
    <t>Support de qualité ?</t>
  </si>
  <si>
    <t>Disponibilité / temps de réponse</t>
  </si>
  <si>
    <t>Ministère</t>
  </si>
  <si>
    <t>Groupe</t>
  </si>
  <si>
    <t>Commentaires administration + annonce CITP</t>
  </si>
  <si>
    <t>Commentaire DINSIC</t>
  </si>
  <si>
    <t>Commentaires UX/ test</t>
  </si>
  <si>
    <t>Volumétrie du recours à la voie dématérialisée</t>
  </si>
  <si>
    <t>URL de la démarches</t>
  </si>
  <si>
    <t>Référence NosDémarches (à ne pas supprimer)</t>
  </si>
  <si>
    <t>EDUCATION JEUNESSE</t>
  </si>
  <si>
    <t>Education</t>
  </si>
  <si>
    <t xml:space="preserve">Admission à l'école </t>
  </si>
  <si>
    <t xml:space="preserve">ECOLE </t>
  </si>
  <si>
    <t>Expérimentation</t>
  </si>
  <si>
    <t>n/c</t>
  </si>
  <si>
    <t>A venir</t>
  </si>
  <si>
    <t>Ministeres.ME</t>
  </si>
  <si>
    <t>Ordre de grandeur : 5,9M de scolarisés dans le premier degré en 2016
Pas vrai dématérialisation mais démarche évitée. Permet un échange de données entre SI des mairies et SI de l'Education Nationale =&gt; allège des démarches administratives dans une logique de DLNUF. 
 Expérimentation 2 éditeurs validés en 2018
Elargissement à 3 grandes communes en 2019 (dont une avec un nouvel éditeur)</t>
  </si>
  <si>
    <t>Pas d'URL renseignée</t>
  </si>
  <si>
    <t>Consultation du livret scolaire  (école)</t>
  </si>
  <si>
    <t>ECOLE</t>
  </si>
  <si>
    <t>Oui</t>
  </si>
  <si>
    <t>Ouvert</t>
  </si>
  <si>
    <t>Partiel</t>
  </si>
  <si>
    <t>Non</t>
  </si>
  <si>
    <t>Déploiement très récent (janvier 2019) ordre de grandeur : 5,8M élèves dans le premier degré public</t>
  </si>
  <si>
    <t>La fiche contact n'est pas responsive/ Pas de contact proposé dans toutes les régions</t>
  </si>
  <si>
    <t>https://educonnect.education.gouv.fr</t>
  </si>
  <si>
    <t xml:space="preserve"> ECOLE</t>
  </si>
  <si>
    <t>n/a</t>
  </si>
  <si>
    <t>ordre de grandeur : 5,8M élèves dans le premier degré public</t>
  </si>
  <si>
    <t xml:space="preserve"> ECOLE </t>
  </si>
  <si>
    <t>Consulter le Livret scolaire Unique (LSU) (collège)</t>
  </si>
  <si>
    <t xml:space="preserve"> COLLEGE</t>
  </si>
  <si>
    <t>Ordre de grandeur : 2,6M élèves</t>
  </si>
  <si>
    <t xml:space="preserve"> https://teleservices.ac-nantes.fr/ </t>
  </si>
  <si>
    <t xml:space="preserve"> LYCEE</t>
  </si>
  <si>
    <t xml:space="preserve"> COLLEGE </t>
  </si>
  <si>
    <t>Déploiement partiel</t>
  </si>
  <si>
    <t>l'URL renseignée ne donne pas sur une démarche</t>
  </si>
  <si>
    <t xml:space="preserve"> LYCEE </t>
  </si>
  <si>
    <t>Consulter le livret scolaire lycée (LSL)</t>
  </si>
  <si>
    <t>ordre de grandeur : 1,8M élèves</t>
  </si>
  <si>
    <t>Admission dans l'enseignement supérieur (Parcoursup)</t>
  </si>
  <si>
    <t xml:space="preserve"> DGESIP </t>
  </si>
  <si>
    <t>Près de 9 millions de vœux transmis aux établissements</t>
  </si>
  <si>
    <t>La page d'inscription n'est pas responsive</t>
  </si>
  <si>
    <t xml:space="preserve"> https://www.parcoursup.fr/ </t>
  </si>
  <si>
    <t>Demande de bourse (collège)</t>
  </si>
  <si>
    <t>DNLUF avec DGFiP</t>
  </si>
  <si>
    <t>Suivi en CITP Startup DossierSco. Expérimentation pour une fraction des élèves de 4 collèges à la rentrée 2018. Financement MENJ pour une cible de développement du service et de son test pour l'inscription et la réinscription de 50.000 élèves dans 100 collèges à la rentrée scolaire 2019 puis d'une généralisation en 2020</t>
  </si>
  <si>
    <t>https://dossiersco.beta.gouv.fr/</t>
  </si>
  <si>
    <t>Signature de convention de stage (collège)</t>
  </si>
  <si>
    <t>Orientation en fin de collège</t>
  </si>
  <si>
    <t>Projet connecté à la réforme du lycée</t>
  </si>
  <si>
    <t>-</t>
  </si>
  <si>
    <t>Formuler des vœux d’affection ou de poursuite post 3ème (apprentissage)</t>
  </si>
  <si>
    <t xml:space="preserve"> DSDEN </t>
  </si>
  <si>
    <t>Inscription en 2nde</t>
  </si>
  <si>
    <t xml:space="preserve">effective dans la majorité des établissements
Plus de 7.800 établissements impliqués. Taux de satisfaction : 93,5%. Allègement des démarches administratives = permet de recentrer l’accueil des parents sur des sujets à plus forts enjeux </t>
  </si>
  <si>
    <t>Inscription en 1ère</t>
  </si>
  <si>
    <t>Demande de bourse (lycée)</t>
  </si>
  <si>
    <t>SDNLUF avec DGFiP</t>
  </si>
  <si>
    <t>Inscription au CNED</t>
  </si>
  <si>
    <t>CNED</t>
  </si>
  <si>
    <t>plus de 200.000 en estimation</t>
  </si>
  <si>
    <t>Ajoutée par la DINSIC de même que l'URL. Pas d'évaluation de la disponibilité à ce jour</t>
  </si>
  <si>
    <t xml:space="preserve"> http://www.cned.fr/professionnels-formation/familles-itinerantes/inscription/ </t>
  </si>
  <si>
    <t>Changement de coordonnées ou de situation personnelle en cours de scolarité (école)</t>
  </si>
  <si>
    <t>effective dans la majorité des établissements
Nota Bene : pour collèges et lycées confondus, l'usage de la démarche est qualifiable au regard du nombre de consultation des fiches de renseignements par les usagers, pour contrôle (plus de 630.000 connexions) et du nombre de modification effectives (138.000)</t>
  </si>
  <si>
    <t>NB : les usages sont couverts soit par le système proposé par le MENJ soit par d'autres solutions choisies au niveau local. La donnée d'usage affichée correspond à l'usage du téléservice MENJ pour les collèges et lycées.</t>
  </si>
  <si>
    <t>Mis en déploiement partiel par la DINSIC car seulement dématérialisée à 75% selon MENJ</t>
  </si>
  <si>
    <t xml:space="preserve"> RECTORAT </t>
  </si>
  <si>
    <t>https://diplome.gouv.fr</t>
  </si>
  <si>
    <t xml:space="preserve"> RECTORAT</t>
  </si>
  <si>
    <t>Jeunesse</t>
  </si>
  <si>
    <t>Demande de subvention en ligne pour une association et services associés</t>
  </si>
  <si>
    <t xml:space="preserve"> DJEPVA</t>
  </si>
  <si>
    <t>Service effectif qui sera complété d'un nouveau bouquet de service en 2019 :possibilité de valider les déclarations bénévoles au titre du compte d’engagement citoyen, de remplir en ligne son CR, de demande de subvention pluriannuelle, de déclaration d'appel à la générosité, de demande de N° de SIRET à l’INSEE et possibilité de demande d'agrément.</t>
  </si>
  <si>
    <t>https://www.associations.gouv.fr/le-compte-asso.html</t>
  </si>
  <si>
    <t>ENSEIGNEMENT SUPERIEUR</t>
  </si>
  <si>
    <t>Inscription en établissement d'enseignement supérieur</t>
  </si>
  <si>
    <t>ETABLISSEMENT</t>
  </si>
  <si>
    <t>Ministeres.MESR</t>
  </si>
  <si>
    <t>Dépend de chaque établissement</t>
  </si>
  <si>
    <t>Paiement de la contribution de vie étudiante et de campus (CVEC)</t>
  </si>
  <si>
    <t>Comptabilisés : étudiants ayant payé la CVEC, ceux qui ont téléchargé une attestation d’exonération et ceux qui se sont identifiés sans faire d’autre démarche</t>
  </si>
  <si>
    <t>un seul formulaire de contact très compliqué</t>
  </si>
  <si>
    <t>http://cvec.etudiant.gouv.fr/</t>
  </si>
  <si>
    <t>Demande de bourse d'enseignement supérieur sur critères sociaux (BCS)</t>
  </si>
  <si>
    <t>Comptabilisés : les demandes de bourses et les intentions de demande de logement étudiant (CROUS)</t>
  </si>
  <si>
    <t>https://www.messervices.etudiant.gouv.fr/depotPVE//?idEtudiantPVE=3110718</t>
  </si>
  <si>
    <t>Demande de logement en cité universitaire</t>
  </si>
  <si>
    <t xml:space="preserve"> CROUS</t>
  </si>
  <si>
    <t xml:space="preserve"> https://www.messervices.etudiant.gouv.fr/centrale_prod?idEtudiantPVE=3110718 </t>
  </si>
  <si>
    <t>Demande d'admission préalable à l'inscription en première année de licence dans une université française (dossier blanc)</t>
  </si>
  <si>
    <t xml:space="preserve"> SCAC</t>
  </si>
  <si>
    <t>Pdf téléchargeable pour le moment</t>
  </si>
  <si>
    <t>Demande d'aide à la recherche du premier emploi (ARPE)</t>
  </si>
  <si>
    <t>Aide réservée aux demandeurs ayant obtenu leur diplôme au plus tard le 31/12/2018</t>
  </si>
  <si>
    <t xml:space="preserve"> https://www.messervices.etudiant.gouv.fr/ARPE/?idEtudiantPVE=3110718 </t>
  </si>
  <si>
    <t>https://www.messervices.etudiant.gouv.fr/MOB/?idEtudiantPVE=3110718</t>
  </si>
  <si>
    <t>Demande d'admission préalable inscription en première année de licence dans une université française (dossier vert)</t>
  </si>
  <si>
    <t xml:space="preserve"> ETABLISSEMENT</t>
  </si>
  <si>
    <t>Recours au recteur de région académique pour une admission en master via le téléservice trouvermonmaster</t>
  </si>
  <si>
    <t>100 000 demandes d’admissions transmises aux établissements</t>
  </si>
  <si>
    <t>Demande d'aide aux apprenants de la Grande école du numérique (GEN)</t>
  </si>
  <si>
    <t>http://www.grandeecolenumerique.fr</t>
  </si>
  <si>
    <t>Demande d'utilisation des droits à bourse en cas de préparation d'un nouveau diplôme</t>
  </si>
  <si>
    <t>JUSTICE</t>
  </si>
  <si>
    <t>Demande d'aide juridictionnelle</t>
  </si>
  <si>
    <t xml:space="preserve">Demande d'aide juridictionnelle </t>
  </si>
  <si>
    <t xml:space="preserve">SADJAV </t>
  </si>
  <si>
    <t>Ministeres.MJ</t>
  </si>
  <si>
    <t>Une double authentification est à l'étude (FranceConnect + 2e authent)</t>
  </si>
  <si>
    <t>Casier judiciaire</t>
  </si>
  <si>
    <t xml:space="preserve">Demande d'extrait de casier judiciaire (bulletin n°3) </t>
  </si>
  <si>
    <t>DACG</t>
  </si>
  <si>
    <t>Le formulaire de contact n'est pas responsive
les contacts téléphonique et postal ne sont pas affichés sur le site dans la page "contact"</t>
  </si>
  <si>
    <t>https://casier-judiciaire.justice.gouv.fr/mai-web-b3-presentation/pages/creation/orientation.xhtml?cid=1</t>
  </si>
  <si>
    <t>Suivi des affaires</t>
  </si>
  <si>
    <t>Suivi des affaires pénales</t>
  </si>
  <si>
    <t>DSJ</t>
  </si>
  <si>
    <t>Suivi en CITP en lien avec Portalis/ Le suivi en ligne des procédures civiles pour les justiciables (personnes physiques) sera possible avec la mise à disposition du portail du justiciable à la fin du 1er semestre 2019 (date confirmée par le cabinet + la DSI MJ début février 2019) Pour les saisines, les derniers échanges avec le MJ laissent penser que la mise en œuvre, au moins partiellement , se fera après 2019.</t>
  </si>
  <si>
    <t>Suivi des affaires civiles</t>
  </si>
  <si>
    <t>ouverture sur 2 ressorts aujourd'hui et non nationale</t>
  </si>
  <si>
    <t>Suivi en CITP en lien avec Portalis/ Le suivi en ligne des procédures civiles pour les justiciables (personnes physiques) sera possible avec la mise à disposition du portail du justiciable à la fin du 1er semestre 2019 Pour les saisines, les derniers échanges avec le MJ laissent penser que la mise en œuvre, au moins partiellement , se fera après 2019.</t>
  </si>
  <si>
    <t>Saisine de la justice en ligne</t>
  </si>
  <si>
    <t>Demande d'injonction de payer</t>
  </si>
  <si>
    <t>Expérimentation avec les huissiers d'échanges dématérialisés. Pas encore avec les justiciables ou les avocats.</t>
  </si>
  <si>
    <t>Absence d'URL renseignée</t>
  </si>
  <si>
    <t>Saisir le tribunal d'instance (contentieux général)</t>
  </si>
  <si>
    <t xml:space="preserve"> DSJ </t>
  </si>
  <si>
    <t>2020-2021</t>
  </si>
  <si>
    <t>Saisies des rémunérations</t>
  </si>
  <si>
    <t>La dématérialisation ne concerne pas le justiciable mais le lien avec la caisse des dépôts dans le cadre du projet de loi</t>
  </si>
  <si>
    <t>Saisir le tribunal de grande instance pour  accomplir les actes de la procédure d'un contentieux général</t>
  </si>
  <si>
    <t>La réprésentation est obligatoire donc la dématérialisation concerne l'avocat. Elle est déjà possible pour certains échanges et sera améliorée en 2020. La procédure sera nativement numérique en 2022</t>
  </si>
  <si>
    <t>Procédure conseil de prud'hommes</t>
  </si>
  <si>
    <t>Saisir le tribunal de grande instancepour les actes de Divorce et séparation de corps</t>
  </si>
  <si>
    <t>Saisir le tribunal de grande instance pour accomplir les actes de la procédure d'Ordonnances sur requête - hors JEX</t>
  </si>
  <si>
    <t>Faire appel d'une décision rendue par le TGI/TI</t>
  </si>
  <si>
    <t>Faire appel d'une décision rendue par le conseil de prud'hommes</t>
  </si>
  <si>
    <t>Déclaration à souscrire en cas de choix d'un nom de famille</t>
  </si>
  <si>
    <t xml:space="preserve"> DACS </t>
  </si>
  <si>
    <t>Saisir le tribunal de grande instance, accomplir les actes de la procédure et suivre l'avancée du dossier (Juge de l'exécution - Ordonnances sur requête et force exécutoire)</t>
  </si>
  <si>
    <t>Suivi en CITP. La réprésentation est obligatoire donc la dématérialisation concerne l'avocat. Elle est déjà possible pour certains échanges et sera améliorée en 2020. La procédure sera nativement numérique en 2022</t>
  </si>
  <si>
    <t>Saisir le tribunal de grande instance, accomplir les actes de la procédure et suivre l'avancée du dossier (Gracieux)</t>
  </si>
  <si>
    <t>Justice administrative</t>
  </si>
  <si>
    <t>Saisir la justice administrative (Télérecours citoyen)</t>
  </si>
  <si>
    <t>CE</t>
  </si>
  <si>
    <t>Numérique en détention</t>
  </si>
  <si>
    <t>Demandes de parloirs en établissement pénitentiaire</t>
  </si>
  <si>
    <t>DAP</t>
  </si>
  <si>
    <t>Expérimentation sur 3 sites en 2019</t>
  </si>
  <si>
    <t>Attention à la date annoncée en 2019, ce n'est qu'une expérimentation</t>
  </si>
  <si>
    <t xml:space="preserve">https://teleservices.justice.gouv.fr/aej-portail-fo-web/portail/SaisirDemande/CreerDemande?tfCodeCerfa=fam5dem18 </t>
  </si>
  <si>
    <t>Apostille</t>
  </si>
  <si>
    <t>Délivrance d'une apostille pour un document public</t>
  </si>
  <si>
    <t>AFFAIRES SOCIALES</t>
  </si>
  <si>
    <t>Accès aux droits</t>
  </si>
  <si>
    <t>Couverture maladie universelle - complémentaire</t>
  </si>
  <si>
    <t>DSS</t>
  </si>
  <si>
    <t>Ministeres.MASS</t>
  </si>
  <si>
    <t>Suivi en CITP
La demande en ligne aux populations ne bénéficiant pas du RSA n'est accessible que depuis janvier 2019. 2.400.000 sur le périmètre des bénéficiaires du RSA (en 2018), 4 millions en tout  (en 2018), 220392 par voie numérique sur le périmètre des bénéficiaires du RSA (en 2018)</t>
  </si>
  <si>
    <t>Site pas responsive, pas de proposition de télécharger l'application lorsque sur mobile
Pas de contact par téléphone proposé sur le compte Ameli malgré son existence</t>
  </si>
  <si>
    <t>Ameli.fr</t>
  </si>
  <si>
    <t>Déclaration de loyer pour l'aide au logement</t>
  </si>
  <si>
    <t>Numéro de téléphone payant 6c par min 10 min d'attente
problème de certificat de sécurité</t>
  </si>
  <si>
    <t>https://www.qlweb-caf.fr/</t>
  </si>
  <si>
    <t>Demande d'allocation logement en ligne</t>
  </si>
  <si>
    <t>Numéro de téléphone payant 6c par min 10 min d'attente</t>
  </si>
  <si>
    <t>https://wwwd.caf.fr/wps/portal/caffr/aidesetservices/lesservicesenligne/faireunedemandedeprestation/demanderlaideaulogement</t>
  </si>
  <si>
    <t>Service visible en fonction de l’âge ou du statut de l’usager qui donne l’information sur le droit ou non de partir à 60 ans.</t>
  </si>
  <si>
    <t>Estimer le montant de sa retraite future - Cnav</t>
  </si>
  <si>
    <t xml:space="preserve">permet d’estimer le montant et sa date de départ. </t>
  </si>
  <si>
    <t>Bug informatique: impossibilité pour certains comptes de modifier l'adresse mail sur le compte personnel et donc d'envoyer des messages
Bug sur le caractère responsive du site</t>
  </si>
  <si>
    <t xml:space="preserve"> https://www.lassuranceretraite.fr/portail-services-ihm/index.html#/authentifier </t>
  </si>
  <si>
    <t>Simuler mes droits sociaux</t>
  </si>
  <si>
    <t xml:space="preserve"> https://www.mesdroitssociaux.gouv.fr/ </t>
  </si>
  <si>
    <t>Demande de prime d'activité - Caf</t>
  </si>
  <si>
    <t>https://wwwd.caf.fr/wps/portal/caffr/aidesetservices/lesservicesenligne/faireunedemandedeprestation/demanderlaprimedactivite/</t>
  </si>
  <si>
    <t>Aide au logement étudiant : demande en ligne</t>
  </si>
  <si>
    <t>Régime général de la Sécurité sociale : demande de retraite en ligne</t>
  </si>
  <si>
    <t>Impossibilité de modifier ses coordonnées de contact et d'envoyer un message via le formulaire de contact
Numéro de téléphone payant et pas affiché sur le compte personnel</t>
  </si>
  <si>
    <t>https://www.mademandederetraitenligne.fr/</t>
  </si>
  <si>
    <t>Formulaires de demande(s) auprès de la MDPH</t>
  </si>
  <si>
    <t>DGCS</t>
  </si>
  <si>
    <t>https://wwwd.caf.fr/</t>
  </si>
  <si>
    <t>Demande de versement direct d'aide au logement</t>
  </si>
  <si>
    <t>Demande d'aide pour bien vieillir chez soi</t>
  </si>
  <si>
    <t xml:space="preserve">Malgré le volume important, la dématérialisation de cette demande n’est pas prévue d’ici 2022. En effet, les prestations qui peuvent être attribuées dans ce cadre-là, sont des prestations extra-légales, et relève de la compétence des organismes, par conséquent, la priorité est donnée aux démarchés nationales. Cette situation pourrait changer avec les orientations prises dans le cadre des réflexions menées sur la dépendance et grand âge. </t>
  </si>
  <si>
    <t xml:space="preserve">Il est nécessaire de simplifier la démarche (DLNUF) avant de dématérialiser. </t>
  </si>
  <si>
    <t>Demande de Revenu de Solidarité Active (RSA)</t>
  </si>
  <si>
    <t>https://wwwd.caf.fr/wps/portal/caffr/aidesetservices/lesservicesenligne/faireunedemandedeprestation#/solidariteetactivite</t>
  </si>
  <si>
    <t>Démarches de Santé professionnelle</t>
  </si>
  <si>
    <t>Déclaration sociale nominative (DSN)</t>
  </si>
  <si>
    <t xml:space="preserve"> DGS </t>
  </si>
  <si>
    <t>Démarches de santé au quotidien</t>
  </si>
  <si>
    <t>Premier certificat de santé de l'enfant</t>
  </si>
  <si>
    <t>Troisième certificat de santé de l'enfant</t>
  </si>
  <si>
    <t>Une 1ère dématérialisation interviendra en 2019 et concernera le 1er certificat de santé de l'enfant : les 2ème et 3ème certificats de santé seront dématérialisés d'ici 2022</t>
  </si>
  <si>
    <t>Deuxième certificat de santé de l'enfant</t>
  </si>
  <si>
    <t>Certificat de décès</t>
  </si>
  <si>
    <t>Déclarer une naissance (Ameli)</t>
  </si>
  <si>
    <t>modification de la volumétrie totale en fonction du nombre de naissance en 2018</t>
  </si>
  <si>
    <t>Site pas responsive, pas de proposition de télécharger l'application lorsque sur mobile
Pas de contact par téléphone proposé sur le compte Ameli malgré son existence
En mode connecté juste une FAQ comme support</t>
  </si>
  <si>
    <t>https://assure.ameli.fr/PortailAS/appmanager/PortailAS/assure?_nfpb=true&amp;_pageLabel=as_declarer_naissance_page</t>
  </si>
  <si>
    <t>Inscription au registre national des refus de dons d'organes</t>
  </si>
  <si>
    <t>Cumul enregistré de 300 000 déclarations environ depuis 2015. Accélération du nombre d'inscription depuis l'entrée en vigueur au 01/01/2017 de la loi concernant les conditions de prélèvements d'organes.</t>
  </si>
  <si>
    <t>un seul moyen de qualité par mail seulement</t>
  </si>
  <si>
    <t>https://www.registrenationaldesrefus.fr/</t>
  </si>
  <si>
    <t>Dossier Médical Partagé</t>
  </si>
  <si>
    <t>Téléphone payant</t>
  </si>
  <si>
    <t>http://mondmp.dmp.gouv.fr</t>
  </si>
  <si>
    <t>Délivrance d'une ordonnance médicale  (E-prescription)</t>
  </si>
  <si>
    <t xml:space="preserve">Suivi en CITP
solution e-prescription médicament développée côté Assurance Maladie. Publication le 12/11/2018 d’un appel à candidatures éditeurs médecins et pharmaciens et des guides. S2 2019 : une nouvelle esperiementation est lancée à l’été 2019 sur trois territoires. A l’issu de ce bilan, prévu pour fin 2019, la décision de la généralisation sera  partagée avec les médécins et pharmaciens
e-pn médicament ville. S1 2020 : Bilan et décision de généralisation.
</t>
  </si>
  <si>
    <t>Relations avec l'administration</t>
  </si>
  <si>
    <t>Attestation de paiement d'indemnités journalières</t>
  </si>
  <si>
    <t xml:space="preserve">La généralisation étant déjà passée, il ne devrait plus y avoir de montée en charge significative pour le secteur privé. Par contre, la fonction publique ayant vocation à passer à la DSN, à compter de 2020 cela fera augmenter le nombre de déclarations dans un ordre de grandeur difficile à évaluer. </t>
  </si>
  <si>
    <t>https://assure.ameli.fr/PortailAS/appmanager/PortailAS/assure?_nfpb=true&amp;_pageLabel=as_attestation_paiement_ij_page</t>
  </si>
  <si>
    <t>Avis de changement de situation pour les prestations familiales</t>
  </si>
  <si>
    <t>https://wwwd.caf.fr/wps/portal/caffr/login/#/signature</t>
  </si>
  <si>
    <t>Demander une carte européenne d'assurance maladie (Ceam)</t>
  </si>
  <si>
    <t>https://assure.ameli.fr/PortailAS/appmanager/PortailAS/assure?_nfpb=true&amp;_pageLabel=as_carte_euro_assu_maladie_page</t>
  </si>
  <si>
    <t>Attestations fiscales retraités régime général</t>
  </si>
  <si>
    <t xml:space="preserve">Pas de formulaire de contact sur le compte internet
Numéro de téléphone payant 
</t>
  </si>
  <si>
    <t>Changement d'adresse (Ameli)</t>
  </si>
  <si>
    <t>https://assure.ameli.fr/PortailAS/appmanager/PortailAS/assure?_nfpb=true&amp;_pageLabel=as_mod_adresse_postale_page</t>
  </si>
  <si>
    <t>Demander une carte vitale</t>
  </si>
  <si>
    <t>https://assure.ameli.fr/PortailAS/appmanager/PortailAS/assure?_nfpb=true&amp;_pageLabel=as_commande_vitale_page</t>
  </si>
  <si>
    <t>Déclaration trimestrielle RSA</t>
  </si>
  <si>
    <t>https://wwwd.caf.fr/wps/portal/caffr/login/!ut/p/a1/04_Sj9CPykssy0xPLMnMz0vMAfGjzOID_A3dPbyDDdz9A1yNDTxdzQNDXJ19DS0CjYAKIoEKDHAARwNC-sP1o8BK8JhQkBthkO6oqAgArtbX2Q!!/dl5/d5/L2dBISEvZ0FBIS9nQSEh/#/signature</t>
  </si>
  <si>
    <t>Déclaration trimestrielle prime d'activité</t>
  </si>
  <si>
    <t>Certificat médical destiné à être joint à une demande auprès de la maison départementale des personnes handicapées (MDPH)</t>
  </si>
  <si>
    <t>DGS</t>
  </si>
  <si>
    <t>Adhérer au chèque emploi service universel (Cesu)</t>
  </si>
  <si>
    <t>https://www.cesu.urssaf.fr/decla/index.html?page=page_adhesion_futur_employeur&amp;LANG=FR</t>
  </si>
  <si>
    <t>TRAVAIL</t>
  </si>
  <si>
    <t>Gestion des recrutements et des attestations Pôle emploi (particulier, employeur)</t>
  </si>
  <si>
    <t>DGEFP</t>
  </si>
  <si>
    <t>Ministeres.MTEFP</t>
  </si>
  <si>
    <t>Les attestations employeurs et justificatifs de revenus d’activité transmis à Pôle emploi par voie dématérialisée (mail, upload sur l’espace employeur) ou par courrier</t>
  </si>
  <si>
    <t>Support téléphonique 0K ; formulaire de contact introuvable</t>
  </si>
  <si>
    <t>https://entreprise.pole-emploi.fr/accueil/descriptiondemarches</t>
  </si>
  <si>
    <t>S'inscrire ou se réinscrire comme demandeur d'emploi à Pôle emploi</t>
  </si>
  <si>
    <t xml:space="preserve"> 6 497 600 inscriptions et réinscriptions sur les 12 derniers mois (décembre 2017-novembre 2018)
L’inscription à Pôle emploi se fait 100% en ligne (accompagnement possible par téléphone au 3949, et par les services civiques en agence) </t>
  </si>
  <si>
    <t>https://candidat.pole-emploi.fr/inscription/preambule</t>
  </si>
  <si>
    <t>Publication d'une offre d'emploi en ligne</t>
  </si>
  <si>
    <t xml:space="preserve">Le dépôt d’offres se fait en ligne ou par téléphone </t>
  </si>
  <si>
    <t>https://entreprise.pole-emploi.fr/depot-offre/descriptionoffre</t>
  </si>
  <si>
    <t>Ouverture ou accès au compte personnel de formation (CPF)</t>
  </si>
  <si>
    <t>7 200 000 comptes personnel de formation  activés avec une moyenne, dans les derniers mois de 175 000 comptes activés par mois, contre 100 000 à 130 000 auparavant.
Une moyenne de 45 000 dossiers de formation pour les salariés dans le dernier quadrimestre, pour une moyenne de 27 000 dossiers mois auparavant.
Soit 400 000 dossiers salariés en 2018 contre 237 000 en 2017.
Soit 638 000 dossiers (en incluant les demandeurs d’emploi) en 2018 contre 573 000 en 2017. Une application mobile sera disponible à partir de mi-novembre 2019</t>
  </si>
  <si>
    <t>https://www.moncompteactivite.gouv.fr/cpa-public/</t>
  </si>
  <si>
    <t>Déclaration préalable de détachement de salariés en ligne (SIPSI)</t>
  </si>
  <si>
    <t>DGT</t>
  </si>
  <si>
    <t>Déclaration dématérialisée obligatoire</t>
  </si>
  <si>
    <t xml:space="preserve">A été mis en suivi CITP sans raison? </t>
  </si>
  <si>
    <t>https://www.sipsi.travail.gouv.fr/SipsiCasFo/login?service=https%3A%2F%2Fwww.sipsi.travail.gouv.fr%2FSipsiFO</t>
  </si>
  <si>
    <t>Sylaé : saisie en ligne des états de présence des contrats aidés</t>
  </si>
  <si>
    <t>https://sylae.asp-public.fr/sylae/</t>
  </si>
  <si>
    <t>Demande en ligne d'homologation d'une rupture conventionnelle (TéléRC)</t>
  </si>
  <si>
    <t>Le lien vers contact renvoie sur une page difficilement lisible et sans contact</t>
  </si>
  <si>
    <t>https://www.telerc.travail.gouv.fr</t>
  </si>
  <si>
    <t>Convention relative à la mise en oeuvre d'une période de mise en situation en milieu professionnel</t>
  </si>
  <si>
    <t>S'adresse à des prescripteurs (Pôle Emploi ou missions locales) pas au grand public</t>
  </si>
  <si>
    <t>Enregistrement en ligne d'un contrat d'apprentissage</t>
  </si>
  <si>
    <t>https://www.alternance.emploi.gouv.fr/portail_alternance/jcms/pa_5014/navigation/employeur?jsp=plugins/GestionComptes/jsp/creation/creation-controller.jsp</t>
  </si>
  <si>
    <t>Enregistrement en ligne d'un contrat de professionnalisation</t>
  </si>
  <si>
    <t>https://www.alternance.emploi.gouv.fr</t>
  </si>
  <si>
    <t>Déclaration annuelle d'emploi des travailleurs handicapés</t>
  </si>
  <si>
    <t>Suivie en CITP. Aujourd'hui: 100 300 établissements remplissent une déclaration papier ou électronique. A compter de 2021, pour la déclaration au titre de l'année 2020, toutes ces déclarations se feront de façon dématérialisée via la déclaration sociale nominative.
Sauf rares exception (ex: les entreprises situées à Mayotte qui ne bénéficient pas encore de la déclaration sociale nominative), l'ensembledes déclarations relatives à l'obligation d'emploi se fera de façon dématérialisée.</t>
  </si>
  <si>
    <t>https://www.teledoeth.travail.gouv.fr/teledoeth/</t>
  </si>
  <si>
    <t>Le service de dépôt des accords collectifs d’entreprise (TéléAccord)</t>
  </si>
  <si>
    <t>https://www.teleaccords.travail-emploi.gouv.fr/PortailTeleprocedures/</t>
  </si>
  <si>
    <t>Demande d'aide pour un contrat d'apprentissage (TPEJA)</t>
  </si>
  <si>
    <t>Fin du disposistif au 31/12/2018. A partir du 1er janvier 2019, l’aide TPE jeunes apprentis et les autres aides à l’apprentissage sont supprimées et remplacées par l’aide unique aux employeurs d’apprentis. 
Pas envisageable d’être réalisée 100% en ligne (cadre règlementaire et contraintes agent comptable sur contrôles pièces pour paiement).</t>
  </si>
  <si>
    <t>https://www.alternance.emploi.gouv.fr/portail_alternance/jcms/form_6175/couts-et-aides/quelles-aides-et-quelles-remunerations</t>
  </si>
  <si>
    <t>Demande d'autorisation préalable et d'indemnisation d'activité partielle</t>
  </si>
  <si>
    <t>La démarche est entièrement dématérialisée sauf dans le cas exceptionnel ou il est demandé à l'ASP de procéder directement au paiement des salariés (cas ou l'employeur est dans l'incapacité de rémunérer directement ses salariés)</t>
  </si>
  <si>
    <t>https://activitepartielle.emploi.gouv.fr/apart/index.php/login</t>
  </si>
  <si>
    <t>Demande d'autorisation d'activité partielle</t>
  </si>
  <si>
    <t>L'URL renseignée renvoyait à une page d'erreur. Modification de l'URL par la DINSIC</t>
  </si>
  <si>
    <t>https://www.portail-pse-rcc.emploi.gouv.fr/PortailPublic/jcms/j_5/fr/accueil</t>
  </si>
  <si>
    <t>INTERIEUR</t>
  </si>
  <si>
    <t>Contestation d’avis de contravention et désignation de conducteur (infractions relevées par radars ou Pve)</t>
  </si>
  <si>
    <t xml:space="preserve"> ANTAI</t>
  </si>
  <si>
    <t>Ministeres.MI</t>
  </si>
  <si>
    <t>Pourrait se défendre de mettre FranceConnect en non applicable car il faut renseigner non son identité mais des données de son infraction. 
Télephone payant seulement</t>
  </si>
  <si>
    <t>https://www.usagers.antai.gouv.fr/demarches/saisienumero?lang=fr</t>
  </si>
  <si>
    <t>Demande de carte nationale d’identité  : première demande, renouvellement (perte, vol, 
expiration, détérioration du titre), modification (rectification, changement d'état civil, adresse)</t>
  </si>
  <si>
    <t xml:space="preserve"> DLPAJ </t>
  </si>
  <si>
    <t>La démarche peut se préparer en amont via le téléservice de pré-demande. Elle n'a pas vocation à être totalement dématérialisé, une présence physique étant obligatoire lors du dépôt du dossier et de la remise du titre</t>
  </si>
  <si>
    <t>https://passeport.ants.gouv.fr/Services-associes/Realiser-une-pre-demande-de-carte-nationale-d-identite-CNI</t>
  </si>
  <si>
    <t xml:space="preserve">@CTES : transmission par voie électronique des actes soumis au contrôle de légalité </t>
  </si>
  <si>
    <t xml:space="preserve"> DGCL</t>
  </si>
  <si>
    <t>Chiffres 2017.Taux de 56 % d’actes télétransmis par rapport à l’ensemble des actes transmis. Pour information, l’augmentation annuelle est d’environ de 11 % en nombre d’actes entre 2016 et 2017 , et une augmentation d’environ 44 % en volumétrie (octets).</t>
  </si>
  <si>
    <t>Demande de passeport  : première demande, renouvellement (perte, vol, expiration, détérioration du titre), modification (rectification, changement d'état civil, adresse)</t>
  </si>
  <si>
    <t>la démarche peut se préparer en amont via le téléservice de pré-demande. Elle n'a pas vocation à être totalement dématérialisé, une présence physique étant obligatoire lors du dépôt du dossier et de la remise du titre.</t>
  </si>
  <si>
    <t>https://passeport.ants.gouv.fr/Services-associes/Realiser-une-pre-demande-de-passeport</t>
  </si>
  <si>
    <t>Demande de Visa Schengen court séjour (séjour de 3 mois maximum)</t>
  </si>
  <si>
    <t xml:space="preserve"> DGEF</t>
  </si>
  <si>
    <t>03/2019 : dématérialisation des demandes de visa à  l'exception des pièces justificatives.
A compter de 2020, dématérialisation progressive des demandes de visa  et des pièces justificatives dans un nouveau back-office.</t>
  </si>
  <si>
    <t>https://france-visas.gouv.fr/</t>
  </si>
  <si>
    <t>Consulter et suivre son dossier d'infraction routière</t>
  </si>
  <si>
    <t>https://www.antai.gouv.fr/dossier-infraction?lang=fr</t>
  </si>
  <si>
    <t>Autorisation de sortie du territoire (AST) d'un mineur non accompagné par un titulaire de l'autorité parentale</t>
  </si>
  <si>
    <t>n'a pas vocation à être démétérialisé</t>
  </si>
  <si>
    <t>Inscription en ligne à l'examen du permis de conduire (première inscription, inscription à une nouvelle catégorie de permis, inscription suite à une invalidation ou à une suspension de permis)</t>
  </si>
  <si>
    <t xml:space="preserve"> DSR</t>
  </si>
  <si>
    <t>https://permisdeconduire.ants.gouv.fr/Services-associes/Effectuer-une-pre-demande-de-permis-de-conduire</t>
  </si>
  <si>
    <t>Demande de permis de conduire après réussite à l'examen</t>
  </si>
  <si>
    <t xml:space="preserve"> DSR </t>
  </si>
  <si>
    <t>https://permisdeconduire.ants.gouv.fr/</t>
  </si>
  <si>
    <t>Demande de titre de séjour</t>
  </si>
  <si>
    <t>Dématérialisation prévue en 2022.</t>
  </si>
  <si>
    <t>Demande de renouvellement du permis de conduire en cas de perte, vol, détérioration, changement d'état-civil</t>
  </si>
  <si>
    <t>DMAT</t>
  </si>
  <si>
    <t>Suivi en CITP. Chiffres multicanaux 2017 arrêtés au 01/03/2018 par l’INSEE.</t>
  </si>
  <si>
    <t>Un seul formulaire de contact</t>
  </si>
  <si>
    <t>https://www.service-public.fr/compte/se-connecter?targetUrl=/loginSuccessFromSp&amp;typeCompte=particulier</t>
  </si>
  <si>
    <t xml:space="preserve"> DMAT </t>
  </si>
  <si>
    <t>Vérification préalable à l’embauche de la régularité du séjour des travailleurs étrangers</t>
  </si>
  <si>
    <t>http://invite.contacts-demarches.interieur.gouv.fr/</t>
  </si>
  <si>
    <t>Demande de renouvellement du permis de conduire après expiration du titre</t>
  </si>
  <si>
    <t>Pré-plainte en ligne</t>
  </si>
  <si>
    <t xml:space="preserve"> DGPN</t>
  </si>
  <si>
    <t>https://www.pre-plainte-en-ligne.gouv.fr/</t>
  </si>
  <si>
    <t xml:space="preserve">Signaler une utilisation frauduleuse de sa carte bancaire en ligne. </t>
  </si>
  <si>
    <t xml:space="preserve"> DGGN</t>
  </si>
  <si>
    <t>PERCEVAL : Plateforme Electronique de Recueil des Coordonnées bancaires et de leur condition d’Emploi rapportée par les Victimes d’Achat frauduleux en Ligne</t>
  </si>
  <si>
    <t>https://www.service-public.fr/compte/se-connecter?targetUrl=/loginSuccessFromSp&amp;typeCompte=particulier&amp;authenticationType=france_connect</t>
  </si>
  <si>
    <t xml:space="preserve">Demande d'autorisation d'un système de vidéoprotection </t>
  </si>
  <si>
    <t xml:space="preserve"> DCS </t>
  </si>
  <si>
    <t>https://www.televideoprotection.interieur.gouv.fr/gup/PhpVideo/TeleDeclaration/cnxAccueil.php</t>
  </si>
  <si>
    <t>Pré-demande de permis de conduire international</t>
  </si>
  <si>
    <t>Estimation (téléprocédure en place depuis moins d'un an)</t>
  </si>
  <si>
    <t>Demande de Visa long séjour (séjour de 4 mois à un an)</t>
  </si>
  <si>
    <t>03/ 2019 : dématérialisation des demandes de visa à  l'exception des pièces justificatives.
A compter de 2020, dématérialisation progressive des demandes de visa  et des pièces justificatives dans un nouveau back-office.</t>
  </si>
  <si>
    <t>attention la date annoncée (03/2019) semble une démat incomplète</t>
  </si>
  <si>
    <t>Demande de permis de conduire après suspension, invalidation et annulation dont AM après perte de droits</t>
  </si>
  <si>
    <t>Déclaration de modification ou de dissolution d'une association</t>
  </si>
  <si>
    <t>73 %</t>
  </si>
  <si>
    <t>https://www.service-public.fr/compte/se-connecter?targetUrl=/loginSuccessFromSp&amp;typeCompte=association</t>
  </si>
  <si>
    <t>@CTES : transmission par voie électronique des actes soumis au contrôle budgétaire</t>
  </si>
  <si>
    <t>Chiffres 2017.Une augmentation de 21 % est constatée entre 2017 et 2018</t>
  </si>
  <si>
    <t>DGPN</t>
  </si>
  <si>
    <t>Suivi en CITP
en 2019  : limité à aux escroqueries ou leur tentative commises sur Internet : escroqueries à la romance, à la petite annonce, aux faux sites de vente, piratage de boîte mail, chantage en ligne. Estimation de 160 000 dépôts de plainte pour 2019.</t>
  </si>
  <si>
    <t>Autres demandes concernant l’immatriculation de véhicule</t>
  </si>
  <si>
    <t xml:space="preserve">Toutes opérations sur un dossier SIV sauf celles prises en compte dans les autres indicateurs : Immatriculation d’un véhicule neuf,  Changement de titulaire, Déclaration de cession, Changement d'adresse, Duplicata
</t>
  </si>
  <si>
    <t>URL non évaluée car granularité des démarches non respectée</t>
  </si>
  <si>
    <t>https://immatriculation.ants.gouv.fr/</t>
  </si>
  <si>
    <t>Désormais, depuis juin 2018, l’usager peut accéder à son CSA détaillé. Il peut toujours obtenir un CSA simple via la téléprocédure « Autre demande » de l’ANTS.</t>
  </si>
  <si>
    <t>https://siv.interieur.gouv.fr/map-usg-ui/do/accueil_certificat</t>
  </si>
  <si>
    <t>Déclaration de cession d'un véhicule</t>
  </si>
  <si>
    <t>Déclarations de cession réalisées via les téléprocédures de l’ANTS et via les professionnels de l’automobile. La déclaration de cession n’est plus disponible sur service public depuis mai 2017.</t>
  </si>
  <si>
    <t>Opération de changement de titulaire</t>
  </si>
  <si>
    <t>Demande de certificat d'immatriculation d'un véhicule neuf  (carte grise)</t>
  </si>
  <si>
    <t>Opérations d’immatriculation de véhicules neufs</t>
  </si>
  <si>
    <t>https://ants.gouv.fr/monespace/s-inscrire</t>
  </si>
  <si>
    <t>Déclaration de changement d'adresse sur le certificat d'immatriculation</t>
  </si>
  <si>
    <t>Changements d’adresse réalisés via les téléprocédures de l’ANTS, via la téléprocédure multipartenariale de la DILA et via les professionnels de l’automobile.</t>
  </si>
  <si>
    <t>Demande de renouvellement du certificat d'immatriculation (carte grise) suite à perte, vol ou détérioration du titre</t>
  </si>
  <si>
    <t>Télépoints : consulter le solde des points du permis de conduire</t>
  </si>
  <si>
    <t>Consulter les résultats de son examen de permis de conduire</t>
  </si>
  <si>
    <t>Il y a eu 11 Mo de visiteurs sur la page « Résultats permis » du site internet en 2018 et 2 298 820 téléchargements de certificat électronique d'examen du permis de conduire (CEPC). Il y a plus de téléchargements que d’épreuves réalisées car certains candidats téléchargent plusieurs fois leur CEPC.</t>
  </si>
  <si>
    <t>http://www.securite-routiere.gouv.fr/permis-de-conduire/resultats-du-permis-de-conduire#/step-connexion</t>
  </si>
  <si>
    <t>La fréquentation du site est  7 798 visiteurs uniques / jour. Arrondis à 8 000/j, on atteint 2 920 000 visiteurs du site par an.
Concerne les véhicules neufs immatriculés depuis le 15 avril 2009 et les véhicules revendus depuis le 15 octobre 2009, c’est-à-dire pourvus d’un numéro d’immatriculation à vie, enregistré dans le Système d’Immatriculation des Véhicules).</t>
  </si>
  <si>
    <t xml:space="preserve"> https://histovec.interieur.gouv.fr/histovec/home </t>
  </si>
  <si>
    <t>ECONOMIE FINANCES</t>
  </si>
  <si>
    <t>Démarches Particulier</t>
  </si>
  <si>
    <t>Paiement impôts des particuliers (IR, TH, TF, CAP)</t>
  </si>
  <si>
    <t xml:space="preserve"> DGFIP </t>
  </si>
  <si>
    <t>2000</t>
  </si>
  <si>
    <t>Ministeres.MINEF</t>
  </si>
  <si>
    <t>Démarche particulier</t>
  </si>
  <si>
    <t>Volumétrie : l’ensemble des « occasions de paiement » des impôts des particuliers (mensualités, tiers provisionnels, soldes) ; Accessible par smartphone : bien sûr, dans l’appli impots.gouv ; Support de qualité : messagerie sécurisée dans l’espace particulier du portail, messagerie banalisée du service compétent dont les coordonnées sont données dans le portail, téléphone des centres de contact, téléphone du service compétent</t>
  </si>
  <si>
    <t>https://www.telepaiement.dgfip.finances.gouv.fr/stl/satelit.web</t>
  </si>
  <si>
    <t>2002</t>
  </si>
  <si>
    <t>La messagerie n'est pas responsive. Pas de proposition de télécharger l'application mobile
Position DGFIP : Accessibilité par smartphone : le fait que seules les déclarations les plus simples peuvent être réalisées sur smartphone n’est pas une limitation, mais un choix fonctionnel, car le service ne serait pas adapté à des situations plus complexes nécessitant le remplissage de dizaines de cases ; Support de qualité : en plus des quatre modalités d’obtenir un support personnalisé recensées à propos des paiements des impôts, la déclaration en ligne ouvre la possibilité du co-browsing agent-usager</t>
  </si>
  <si>
    <t>www.impots.gouv.fr</t>
  </si>
  <si>
    <t>Recensement de la population (OMER)</t>
  </si>
  <si>
    <t xml:space="preserve"> INSEE </t>
  </si>
  <si>
    <t xml:space="preserve">En 2019, le taux de recours à la voie dématérialisée a progressé et atteindra 51 ou 52 %. Par ailleurs, ouverture début 2019 d’une démarche dématérialisée supplémentaire concernant près de 1 million de résidences secondaires ou vacantes (dont le recours sera par nature de 100%). </t>
  </si>
  <si>
    <t>Pas de rubrique contact</t>
  </si>
  <si>
    <t>http://www.le-recensement-et-moi.fr/rpetmoi/accueil</t>
  </si>
  <si>
    <t>Démarches Particulier sans identification</t>
  </si>
  <si>
    <t>Paiement amendes (Amendes)</t>
  </si>
  <si>
    <t>Démarche Particulier sans identification</t>
  </si>
  <si>
    <t>Volumétrie : volume des paiements d’amendes (hors forfaits de post-stationnement), dès lors que la référence à l’ensemble des amendes émises (26 millions) serait inadapté compte tenu du taux de paiement (le pourcentage de dématérialisation est alors le nombre de paiements par internet sur le nombre total de paiements)</t>
  </si>
  <si>
    <t>www.amendes.gouv.fr</t>
  </si>
  <si>
    <t>Achat de timbre fiscal  (Timbre fiscal)</t>
  </si>
  <si>
    <t>Support de qualité : l’aide est apportée par notre réseau et par le réseau des buralistes</t>
  </si>
  <si>
    <t>timbres.impots.gouv.fr</t>
  </si>
  <si>
    <t>Démarches Particulier étranger</t>
  </si>
  <si>
    <t>Détaxe électronique pour les touristes : visualisation des bordereaux par les opérateurs de détaxe connectés au système en EDI, contrôle du statut actuel du bordereau pour les opérateurs chargés du remboursement de la TVA (PABLO-O)</t>
  </si>
  <si>
    <t xml:space="preserve">DGDDI </t>
  </si>
  <si>
    <t>Démarche Particulier étranger</t>
  </si>
  <si>
    <t xml:space="preserve">Taux de dématérialisation à 100% pourl'émission des bordereaux sur le territoire national.
Le process dématérialisé est incomplet pour les étrangers sortant de l'UE par un autre pays que la France </t>
  </si>
  <si>
    <t>https://pro.douane.gouv.fr/</t>
  </si>
  <si>
    <t>Consultation</t>
  </si>
  <si>
    <t>Consultation du tarif douanier communautaire (droits de douane et réglementation en vigueur pour une marchandise) (base TARIC)</t>
  </si>
  <si>
    <t xml:space="preserve"> DGDDI </t>
  </si>
  <si>
    <t>7,1/10</t>
  </si>
  <si>
    <t>Consultation du plan cadastral</t>
  </si>
  <si>
    <t>cadastre.gouv.fr</t>
  </si>
  <si>
    <t>Recherche, consultation de brevets  (Base brevets)</t>
  </si>
  <si>
    <t xml:space="preserve">INPI </t>
  </si>
  <si>
    <t>Volumétrie de la démarche : 9 000 000 = nbre de brevets accessibles sur la base 
Volumétrie recours à la voie démat : 725 000 = nbre de visites annuelles sur la base</t>
  </si>
  <si>
    <t>https://bases-modeles.inpi.fr</t>
  </si>
  <si>
    <t>Recherche, consultation des marques en vigueur en France (Base marques)</t>
  </si>
  <si>
    <t xml:space="preserve"> INPI </t>
  </si>
  <si>
    <t xml:space="preserve">Volumétrie de la démarche : 4 700 000 = nbre de marques accessibles sur la base 
Volumétrie recours à la voie démat : 2 400 000 = nbre de visites annuelles sur la base </t>
  </si>
  <si>
    <t>Point de contact téléphonique payant mais ne répondant pas aux plages horaires indiquées comme ouvertes</t>
  </si>
  <si>
    <t>https://bases-marques.inpi.fr</t>
  </si>
  <si>
    <t>INPI</t>
  </si>
  <si>
    <t>Volumétrie de la démarche : 1 200 000 = nbre de dessins et modeless accessibles sur la base 
Volumétrie recours à la voie démat : 67 000 = nbre de visites annuelles sur la base</t>
  </si>
  <si>
    <t>Démarches Entreprise</t>
  </si>
  <si>
    <t>Déclaration TVA, paiement, demandes remboursement (TéléTVA)</t>
  </si>
  <si>
    <t>Démarche Entreprise</t>
  </si>
  <si>
    <t>La messagerie n'est pas responsive. Un seul moyen de contact proposé sur le site.</t>
  </si>
  <si>
    <t>Prise en charge douanière des marchandises  (DELTA-P)</t>
  </si>
  <si>
    <t>Déclaration de résultat BIC, IS, BA pour régime RSI, BNC et RF des SCI déposant une 2072 C, TS (ACQUI EFI PRO)</t>
  </si>
  <si>
    <t>Déclarations de contributions indirectes (alcool et tabacs) (CIEL)</t>
  </si>
  <si>
    <t>Envoi dématérialisé factures acheteurs publics (CHORUS Pro (Factures))</t>
  </si>
  <si>
    <t xml:space="preserve"> AIFE </t>
  </si>
  <si>
    <t>5,8/10</t>
  </si>
  <si>
    <t>https://www.chorus-pro.gouv.fr</t>
  </si>
  <si>
    <t>Déclaration d’Échanges de Biens Intracommunautaires (DEB)</t>
  </si>
  <si>
    <t>7,8/10 Enquête de satisfaction opérateurs MINEF 2018</t>
  </si>
  <si>
    <t>URL ajoutée par DINSIC</t>
  </si>
  <si>
    <t xml:space="preserve"> pro.douane.gouv.fr</t>
  </si>
  <si>
    <t>Téléprocédure de dédouanement (remplace DELTA C et D) (DELTA-G)</t>
  </si>
  <si>
    <t>7,0/10 Enquête de satisfaction opérateurs MINEF 2018</t>
  </si>
  <si>
    <t>Import Control System : prédéclaration des flux import du commerce international aux fins de sûreté/sécurité sur le territoire communautaire (ICS)</t>
  </si>
  <si>
    <t>Dédouanement du fret express à l'import (DELTA-eXpress)</t>
  </si>
  <si>
    <t>5,9/10 Enquête de satisfaction opérateurs MINEF 2018</t>
  </si>
  <si>
    <t>Export Control System : procédure communautaire de contrôle de sortie des marchandises hors du territoire communautaire (ECS)</t>
  </si>
  <si>
    <t>7,0/10</t>
  </si>
  <si>
    <t>Déclaration Européenne de Services : Service de télédéclaration mensuelle par les entreprises de l’état récapitulatif des opérations de service pour lesquelles la TVA est acquittée par le preneur établi dans un autre État membre (DES)</t>
  </si>
  <si>
    <t>7,6/10 Enquête de satisfaction opérateurs MINEF 2018</t>
  </si>
  <si>
    <t>Déclaration de transit communautaire (NSTI )</t>
  </si>
  <si>
    <t>Gestion de l’Accompagnement des Mouvements en Marchandises soumises à Accises. (Document d’Accompagnement Électronique version communautaire EMCS) (GAMMA)</t>
  </si>
  <si>
    <t>6,6/10 Enquête de satisfaction opérateurs MINEF 2017</t>
  </si>
  <si>
    <t>Création d'entreprise en ligne (Guichet entreprise)</t>
  </si>
  <si>
    <t>DGE</t>
  </si>
  <si>
    <t>Suivi en CITP ; nouveau site pour la création d'entreprise prévu en 2021</t>
  </si>
  <si>
    <t>Aucun moyen de contact précisé pour le suivi du dossier. Support limité à l'utilisation du site et les questions techniques</t>
  </si>
  <si>
    <t>https://forms.guichet-entreprises.fr/profilEntreprisesV3?execution=e4s1</t>
  </si>
  <si>
    <t>Candidature aux marchés de l’État (PLACE)</t>
  </si>
  <si>
    <t>Suivi en CITP la partie marché public en ligne. 
Le taux de dématérialisation des réponses aux marchés progresse bien sur Place (65% en 2016, 81% en 2017, 90% en 2018). 36 884 consultations ont été faites en ligne sur Place en 2018 et 118 594 réponses ont été apportées en ligne.
6,8/10</t>
  </si>
  <si>
    <t>Le bouton France Connect est bien présent mais renvoie sur un message d'erreur "The page is temporarily unavailable"</t>
  </si>
  <si>
    <t>https://www.marches-publics.gouv.fr/</t>
  </si>
  <si>
    <t>ECOLOGIE / COHESION DES TERRITOIRES</t>
  </si>
  <si>
    <t>Demande de certificat qualité de l'air (Crit’air)</t>
  </si>
  <si>
    <t xml:space="preserve"> DGEC </t>
  </si>
  <si>
    <t>Ministeres.MTES-MCT</t>
  </si>
  <si>
    <t>Portail https://www.certificat-air.gouv.fr/ opéré par l’Imprimerie Nationale opérationnel depuis juillet 2016</t>
  </si>
  <si>
    <t>https://www.certificat-air.gouv.fr/</t>
  </si>
  <si>
    <t>Demande de logement social – demande initiale</t>
  </si>
  <si>
    <t xml:space="preserve"> DGALN </t>
  </si>
  <si>
    <t>Portail https://www.demande-logement-social.gouv.fr/ ouvert au grand public depuis décembre 2013 (317 000 demandes / an sur portail État)</t>
  </si>
  <si>
    <t xml:space="preserve"> https://www.demande-logement-social.gouv.fr/</t>
  </si>
  <si>
    <t>Demande de logement social – renouvellement</t>
  </si>
  <si>
    <t>Portail https://www.demande-logement-social.gouv.fr/ ouvert au grand public depuis décembre 2013 (350 000 demandes / an sur portail État)</t>
  </si>
  <si>
    <t>Déclaration préalable à la réalisation de construction et travaux non soumis à permis de construire portant sur une maison individuelle et/ou ses annexes</t>
  </si>
  <si>
    <t>Suivi en CITP
Exclusion SVE jusqu’au 31/12/2021 – Part État 2018 : 15 % env.</t>
  </si>
  <si>
    <t>Démarches des utilisateurs de drones</t>
  </si>
  <si>
    <t xml:space="preserve"> DGAC </t>
  </si>
  <si>
    <t>Portail https://alphatango.aviation-civile.gouv.fr ouvert en octobre 2018</t>
  </si>
  <si>
    <t>https://alphatango.aviation-civile.gouv.fr</t>
  </si>
  <si>
    <t>Demande de permis de construire pour une maison individuelle et / ou ses annexes comprenant ou non des démolitions</t>
  </si>
  <si>
    <t>Déclaration d'ouverture de chantier</t>
  </si>
  <si>
    <t>Service en ligne sur plate-forme DILA – Part État 2018 : 15 % env.</t>
  </si>
  <si>
    <t>https://psl.service-public.fr/mademarche/DOC/demarche?execution=e2s1</t>
  </si>
  <si>
    <t>Déclaration des rapports de suivi des rejets atmosphériques, de l’impact sur le  milieu, du bruit ainsi que des rapports d'activités ou autres études</t>
  </si>
  <si>
    <t xml:space="preserve"> DGPR </t>
  </si>
  <si>
    <t>En cours d’intégration à GIDAF (v10), mise en production escomptée : premier semestre 2019, accès via le portail https://monicpe.developpement-durable.gouv.fr/</t>
  </si>
  <si>
    <t>Demande de certificat d'urbanisme</t>
  </si>
  <si>
    <t>Demande de permis de construire comprenant ou non des démolitions (autre que portant sur une maison individuelle ou ses annexes)</t>
  </si>
  <si>
    <t>Déclaration attestant l'achèvement et la conformité des travaux</t>
  </si>
  <si>
    <t>Permis et certificats relatifs au commerce international des espèces de faune et de flore sauvages (CITES)</t>
  </si>
  <si>
    <t>Portail https://cites.application.developpement-durable.gouv.fr/ ouvert en novembre 2011</t>
  </si>
  <si>
    <t>https://cites.application.developpement-durable.gouv.fr/</t>
  </si>
  <si>
    <t>Titres de circulation et habilitations aéroportuaires</t>
  </si>
  <si>
    <t>Portail https://popr.stitch.aviation-civile.gouv.fr/portail/ ouvert fin 2018</t>
  </si>
  <si>
    <t>Bug sur la page d'accueil en terme responsive</t>
  </si>
  <si>
    <t>https://popr.stitch.aviation-civile.gouv.fr/portail/</t>
  </si>
  <si>
    <t>Demande d'inscription à une option de base du permis de conduire des bateaux de plaisance à moteur</t>
  </si>
  <si>
    <t xml:space="preserve"> DGITM </t>
  </si>
  <si>
    <t>Portail https://oedipp.application.developpement-durable.gouv.fr accessible aux bateaux école permettant de saisir les candidats. Version 2 mise en ligne en mai 2017 (paiement en ligne du timbre fiscal et dématérialisation des pièces justificatives du dossier candidat)</t>
  </si>
  <si>
    <t>Il faudrait changer l'adresse URL Absence d'adresse URL valide</t>
  </si>
  <si>
    <t>https://oedipp.application.developpement-durable.gouv.fr</t>
  </si>
  <si>
    <t>Demande de modification d'un permis délivré en cours de validité (urbanisme)</t>
  </si>
  <si>
    <t>Demande de subvention pour travaux - Propriétaires occupants</t>
  </si>
  <si>
    <t>Portail https://monprojet.anah.gouv.fr/ opéré par l’ANAH, service en ligne pour les propriétaires occupants opérationnel depuis octobre 2018</t>
  </si>
  <si>
    <t>https://monprojet.anah.gouv.fr/</t>
  </si>
  <si>
    <t>Fiche plaisance maritime – immatriculation et mutation de propriété d'un navire de plaisance en eaux maritimes</t>
  </si>
  <si>
    <t>Portail plaisance, démarche en ligne prévue fin 2019</t>
  </si>
  <si>
    <t>Demande de délivrance d'un titre ou diplôme de formation professionnelle maritime</t>
  </si>
  <si>
    <t>Portail du marin, démarche en ligne prévue fin 2020</t>
  </si>
  <si>
    <t>Déclaration d'installation classée pour la protection de l'environnement (ICPE)</t>
  </si>
  <si>
    <t>Téléservice accessible depuis janvier 2016 sur la plate-forme de services en ligne DILA
Obligation d’utilisation du téléservice à partir du 1er janvier 2021</t>
  </si>
  <si>
    <t>https://psl.service-public.fr/pro_mademarche/DICPE/demarche?execution=e1s1</t>
  </si>
  <si>
    <t>Demandes de subventions par les maîtres d’ouvrage HLM pour les opérations de logements locatifs sociaux (Demande d’aide à la pierre)</t>
  </si>
  <si>
    <t>Portail SPLS à destination des bailleurs institutionnels. Le dépôt dématérialisé des demandes de financement n’est pas généralisé à l’ensemble des régions.</t>
  </si>
  <si>
    <t>https://spls.application.logement.gouv.fr</t>
  </si>
  <si>
    <t>AGRICULTURE</t>
  </si>
  <si>
    <t>MSA</t>
  </si>
  <si>
    <t>Ministeres.MAGR</t>
  </si>
  <si>
    <t>https://www.msa.fr/lfy</t>
  </si>
  <si>
    <t>TéléPAC – Paiement de base - paiement redistributif</t>
  </si>
  <si>
    <t>DGPE</t>
  </si>
  <si>
    <t>https://www2.telepac.agriculture.gouv.fr/telepac/auth/accueil.action</t>
  </si>
  <si>
    <t>TéléPAC – Paiement vert</t>
  </si>
  <si>
    <t>Demande de CMU (couverture maladie universelle) au titre du régime agricole (MSA)</t>
  </si>
  <si>
    <t>Demande de remboursement partiel de TIC/TICGN</t>
  </si>
  <si>
    <t>SG SASFL</t>
  </si>
  <si>
    <t>https://chorus-pro.gouv.fr/cpp/utilisateur?execution=e1s1</t>
  </si>
  <si>
    <t>Demande de certificat individuel professionnel produits phytopharmaceutiques</t>
  </si>
  <si>
    <t>DGER</t>
  </si>
  <si>
    <t>150000 correspond au nombre total de détenteurs de certificat individuel professionnel phytopharmaceutique, renouvelable tous les 5 ans. Pour l'année passée, le volume a été de 57000 environ (premières demandes + renouvellements)</t>
  </si>
  <si>
    <t>150000 indiqué par Agriculture modifé par DINSIC en fonction des réponses de la DILA</t>
  </si>
  <si>
    <t>https://www.service-public.fr/professionnels-entreprises/vosdroits/R31441</t>
  </si>
  <si>
    <t>TéléPAC – Indemnité compensatoire de handicap naturel (ICHN)</t>
  </si>
  <si>
    <t>TéléPAC – Aide Bovins Allaitants (ABA)</t>
  </si>
  <si>
    <t>Déclaration concernant les établissements préparant, transformant, manipulant, exposant, mettant en vente, entreposant ou transportant des denrées animales ou d'origine animale (activités non soumises à agrément sanitaire)</t>
  </si>
  <si>
    <t>DGAL</t>
  </si>
  <si>
    <t>https://agriculture-portail.6tzen.fr/default/requests/Cerfa13984/</t>
  </si>
  <si>
    <t>Déclaration de détention et d'emplacement de ruche(s)</t>
  </si>
  <si>
    <t>https://agriculture-portail.6tzen.fr/default/requests/Cerfa13995/</t>
  </si>
  <si>
    <t>TéléPAC – Aide à l'assurance-récolte</t>
  </si>
  <si>
    <t>TéléPAC – Aide Bovins Laitiers (ABL)</t>
  </si>
  <si>
    <t>Demande d’autorisation administrative de coupe de bois</t>
  </si>
  <si>
    <t>https://agriculture-portail.6tzen.fr/default/requests/Cerfa12530/</t>
  </si>
  <si>
    <t>Déclaration de ressources année n-1 pour la détermination des droits aux prestations soumises a condition de ressources</t>
  </si>
  <si>
    <t>Pas de contact possible avant l'inscription.</t>
  </si>
  <si>
    <t xml:space="preserve">TéléPAC – Mesures agro-environnementales et climatiques (MAEC) </t>
  </si>
  <si>
    <t xml:space="preserve">Vitiplantation </t>
  </si>
  <si>
    <t>Le formulaire de contact n'est accessible qu'à la fin de la FAQ</t>
  </si>
  <si>
    <t>https://portailweb.franceagrimer.fr/portail/</t>
  </si>
  <si>
    <t>TéléPAC – Aide à la production de légumineuses fourragères</t>
  </si>
  <si>
    <t>Logics (Demande d'autorisation d'exploiter – contrôle des structures)</t>
  </si>
  <si>
    <t>L'obligation d'usage de la téléprocédure LOGICS est prévue pour 2021.</t>
  </si>
  <si>
    <t>https://ecoagri.agriculture.gouv.fr/logics-usager/</t>
  </si>
  <si>
    <t>TéléPAC – Paiement en faveur des jeunes agriculteurs</t>
  </si>
  <si>
    <t>TéléPAC – Mesure en faveur de l'agriculture biologique</t>
  </si>
  <si>
    <t>TéléPAC – Aide supplémentaire aux protéagineux</t>
  </si>
  <si>
    <t>TéléPAC – Aide Ovins (AO)</t>
  </si>
  <si>
    <t>AFFAIRES ETRANGERES</t>
  </si>
  <si>
    <t>Certificat de vie pour une personne domiciliée à l'étranger</t>
  </si>
  <si>
    <t xml:space="preserve"> DFAE </t>
  </si>
  <si>
    <t>Ministeres.MEAE</t>
  </si>
  <si>
    <t>ce CERFA va/doit disparaitre,  car c’est celui de la CNAV (https://www.service-public.fr/particuliers/vosdroits/F2543 ) qui fait foi.</t>
  </si>
  <si>
    <t>Candidatures aux postes de résidents</t>
  </si>
  <si>
    <t xml:space="preserve"> AEFE </t>
  </si>
  <si>
    <t>https://recrutement.aefe.fr/residents/</t>
  </si>
  <si>
    <t>Demande d'acte de décès (survenu à l'étranger) - Service gratuit</t>
  </si>
  <si>
    <t xml:space="preserve">https://pastel.diplomatie.gouv.fr/dali/index2.html </t>
  </si>
  <si>
    <t>Fil d'Ariane : pour être alerté en cas de crise lors d'un voyage à l'étranger</t>
  </si>
  <si>
    <t xml:space="preserve"> CDCS </t>
  </si>
  <si>
    <t>https://pastel.diplomatie.gouv.fr/fildariane/dyn/public/login.html</t>
  </si>
  <si>
    <t>Demande d'acte de mariage (célébré à l'étranger)</t>
  </si>
  <si>
    <t>https://pastel.diplomatie.gouv.fr/dali/index2.html</t>
  </si>
  <si>
    <t>Postuler sur un emploi à l'international au ministère des affaires étrangères et européennes</t>
  </si>
  <si>
    <t xml:space="preserve"> DRH MAE </t>
  </si>
  <si>
    <t>Un seul support de contact</t>
  </si>
  <si>
    <t>https://pastel.diplomatie.gouv.fr/transparenceext/transparence_emplois_reseau_etranger.php</t>
  </si>
  <si>
    <t>Demande d'acte de naissance : copie intégrale ou extrait (naissance à l'étranger)</t>
  </si>
  <si>
    <t>https://psl.service-public.fr/mademarche/INSRegistreFR/demarche?action=DOCUMENTS</t>
  </si>
  <si>
    <t>https://psl.service-public.fr/mademarche/INSRegistreFR/demarche?action=MODIFICATION</t>
  </si>
  <si>
    <t>https://psl.service-public.fr/mademarche/INSRegistreFR/demarche?action=INSCRIPTION</t>
  </si>
  <si>
    <t>https://psl.service-public.fr/mademarche/INSRegistreFR/demarche?action=RADIATION</t>
  </si>
  <si>
    <t>https://psl.service-public.fr/mademarche/INSRegistreFR/demarche?action=RENOUV</t>
  </si>
  <si>
    <t>PREMIER MINISTRE</t>
  </si>
  <si>
    <t>Changement d'adresse en ligne</t>
  </si>
  <si>
    <t xml:space="preserve"> DILA </t>
  </si>
  <si>
    <t>Ministeres.PM</t>
  </si>
  <si>
    <t>https://psl.service-public.fr/mademarche/JeChangeDeCoordonnees/demarche?execution=e1s1</t>
  </si>
  <si>
    <t>CNIL</t>
  </si>
  <si>
    <t>Saisine du Défenseur des droits</t>
  </si>
  <si>
    <t>DDD</t>
  </si>
  <si>
    <t>https://formulaire.defenseurdesdroits.fr/code/afficher.php?ETAPE=accueil_2016</t>
  </si>
  <si>
    <t>Publication des comptes annuels des associations, fondations et fonds de dotation</t>
  </si>
  <si>
    <t xml:space="preserve">DILA </t>
  </si>
  <si>
    <t xml:space="preserve"> http://www.journal-officiel.gouv.fr/diffuser-les-comptes-annuels.html </t>
  </si>
  <si>
    <t>Plaintes en ligne auprès de la CNIL</t>
  </si>
  <si>
    <t xml:space="preserve"> https://www.cnil.fr/fr/plaintes/ </t>
  </si>
  <si>
    <t>CULTURE</t>
  </si>
  <si>
    <t>Pass Culture</t>
  </si>
  <si>
    <t>SG MCC</t>
  </si>
  <si>
    <t>Ministeres.MCC</t>
  </si>
  <si>
    <t xml:space="preserve">Suivi en CITP La volumétrie prévisionnelle 2019 porte sur 5 départements tests : Bas-Rhin, Guyane, Hérault, Seine-Saint-Denis, Finistère </t>
  </si>
  <si>
    <t>ajouté par la DINSIC , source Démarches simplifiées</t>
  </si>
  <si>
    <t>https://pass.culture.fr/</t>
  </si>
  <si>
    <t>Demande de subventions</t>
  </si>
  <si>
    <t>Conformément à ce qui avait été annoncé en CITP, toutes les démarches de demandes de subventions sont en ligne, depuis le 01/01/2019, sur le portail MesDémarches.
La grande multiplicité des dispositifs de subvention au ministère de la Culture ne permet pas de détailler, à ce stade, la cinquantaine de démarches de demandes de subventions du ministère (sans compter celles pilotées par les opérateurs).
Le chantier de la dématérialisation des subventions avance bien en EP (Centre National du Cinéma, Centre National du Livre).
En AC &amp; DRAC, ce chantier est inscrit comme prioritaire dans le cadre du programme 100% DEMAT (2018-2022).
Volumétries : CNL :  3 400 CNC : 17 500
Prochaine étape : raccordement du portail de demande au backoffice harmonie en 2022</t>
  </si>
  <si>
    <t xml:space="preserve">Agrégé de différentes démarches </t>
  </si>
  <si>
    <t>https://mesdemarches.culture.gouv.fr/</t>
  </si>
  <si>
    <t>Démarches archéologie préventive (déclaration préalable de travaux, demande d'informations préalables sur la sensibilité d'un terrain, agrément d’opérateur en archéologie préventive)</t>
  </si>
  <si>
    <t>DGP</t>
  </si>
  <si>
    <t>La sous-direction de l'archéologie travaille depuis un an sur la mise en oeuvre de la dématérialisation des actes liés aux procédures de l'archéologie préventive et programmée ainsi que de leurs notifications prises sous l'autorité des préfets de région.  Dans le cadre du programme 100% DEMAT, la SDA est le service métier/utilisateurs pilote sur 2 projets informatiques GEDEON /TRAGED et l'application métier ARP.
A compter du 1er mars, la SDA engage la phase de développement de la signature électronique et du parapheur numérique et vise une mise en production qui puisse être opérationnelle fin d'année 2019.
adresse des 3 démarches
https://mesdemarches.culture.gouv.fr/loc_fr/mcc/requests/ARCHE_PREVE_declaration_01
https://mesdemarches.culture.gouv.fr/loc_fr/mcc/requests/ARCHE_PREVE_informations_01
https://mesdemarches.culture.gouv.fr/loc_fr/mcc/requests/ARCHE_PREVE_agrement_01</t>
  </si>
  <si>
    <t>Enseignement supérieur : Demande d'admission de lycéens dans l'une des 20 écoles d'architecture du ministère</t>
  </si>
  <si>
    <t>Tous les établissements d'enseignement supérieur sous tutelle du ministère culture (une centaine) ne s'appuient pas sur le dispostif ParcourSup pour organiser l'admission de leurs étudiants. 
Le réseau des 20 Écoles Nationales Supérieures d'Architecture (ENSA) qui représente une part très importante des étudiants "culture" s'appuie, quant à lui, pleinement sur ce dispositif mais a besoin de pouvoir interfacer ParcourSup et l'application TAIGA (outil de gestion de la scolarité des étudiants en architecture) pour assurer la dématérialisation complète de la demande d'admission en école d'architecture.
Prochaine étape : raccordement à l'application TAIGA en 2022</t>
  </si>
  <si>
    <t>https://preinsc.archi.fr/taiga/cnd/index.php</t>
  </si>
  <si>
    <t>Demande de licence d'entrepreneur de spectacles vivants</t>
  </si>
  <si>
    <t>DGCA</t>
  </si>
  <si>
    <t>Une réforme juridique des licences d’entrepreneurs de spectacles est annoncée pour septembre 2019.
Néanmoins, le ministère engage d’ores et déjà la mise en œuvre de l’interface entre le portail MesDémarches et l'application métier Atalie, afin d’assurer une dématérialisation complète de la démarche dès le 3e trimestre 2019.
L’outil sera adapté, en temps voulu, aux évolutions juridiques.</t>
  </si>
  <si>
    <t>https://mesdemarches.culture.gouv.fr/loc_fr/mcc/requests/THEAT_LICEN_demande_01</t>
  </si>
  <si>
    <t>Demande d’exportation de biens culturels</t>
  </si>
  <si>
    <t>Fin 2019 pour les certificats d'exportation qui représentent la démarche principale
Demande d’exportation de biens culturels côté SIAF (306) : la volumétrie indiquée (2018) correspond au nombre de demandes reçues, et non au nombre de demandes accordées
Demande d’exportation de biens culturels côté SMF (10 000) :  La procédure de demande sera dématérialisée mais, l'autorisation elle-même qui est un document officiel, comme un passeport ou une carte grise, sera délivrée "matérialisée". 
La volumétrie indiquée correspond à celle des seuls certificats d'exportation délivrés mais le projet de dématérialisation concerne à terme 4 types d'autorisations.</t>
  </si>
  <si>
    <t xml:space="preserve">Recensement Citoyen Obligatoire </t>
  </si>
  <si>
    <t>Ministeres.MA</t>
  </si>
  <si>
    <t>800.000 estimation d'une classe d'age/ URL ajouté par la DINSIC</t>
  </si>
  <si>
    <t>https://psl.service-public.fr/mademarche/recensementCitoyen/demarche?execution=e3s1</t>
  </si>
  <si>
    <t>Demande de réutilisation de documents du SHD (utilisation gratuite)</t>
  </si>
  <si>
    <t>DPMA</t>
  </si>
  <si>
    <t>Demande de recherche administrative (créatrice de droits)</t>
  </si>
  <si>
    <t>Demande de réservations de cotes </t>
  </si>
  <si>
    <t>Demande de réservations de place en salle de lecture</t>
  </si>
  <si>
    <t>Demande de prolongation de la réservation de cotes </t>
  </si>
  <si>
    <t>Demande de carte du combattant et du titre de reconnaissance de la Nation</t>
  </si>
  <si>
    <t>SGA</t>
  </si>
  <si>
    <t>1173</t>
  </si>
  <si>
    <t>SYNTHESE</t>
  </si>
  <si>
    <t>Total démarches phares</t>
  </si>
  <si>
    <t>Total démarches dématérialisées</t>
  </si>
  <si>
    <t>Total dématérialisation partiellement déployée</t>
  </si>
  <si>
    <r>
      <rPr>
        <b/>
        <sz val="12"/>
        <color rgb="FF000000"/>
        <rFont val="Calibri"/>
        <family val="2"/>
        <charset val="1"/>
      </rPr>
      <t xml:space="preserve">Pourcentage de démarches disponibles sous forme dématérialisée </t>
    </r>
    <r>
      <rPr>
        <sz val="12"/>
        <color rgb="FF000000"/>
        <rFont val="Calibri"/>
        <family val="2"/>
        <charset val="1"/>
      </rPr>
      <t>*
(cible : 100%)</t>
    </r>
  </si>
  <si>
    <t>GLOBAL</t>
  </si>
  <si>
    <t>EXPLICATIONS ET LÉGENDES</t>
  </si>
  <si>
    <t>Critères d'évaluation</t>
  </si>
  <si>
    <t>Clé de lecture des résultats</t>
  </si>
  <si>
    <t>Peut être réalisée en ligne complètement</t>
  </si>
  <si>
    <t>L'utilisateur peut effectuer une démarche de A à Z en ligne.</t>
  </si>
  <si>
    <t xml:space="preserve">L'utilisateur peut effectuer la démarche complètement via internet sur l’ensemble du territoire </t>
  </si>
  <si>
    <t>Dans le cas contraire</t>
  </si>
  <si>
    <t xml:space="preserve">La solution est en cours d’expérimentation sur un échantillon restreint d’utilisateurs ou de cas métier </t>
  </si>
  <si>
    <t>La solution est en cours de déploiement (l’ensemble des usagers n’y a pas encore accès ; ou alors sur une partie seulement des cas métier).</t>
  </si>
  <si>
    <t>Information non communiquée</t>
  </si>
  <si>
    <t>L'indice de satisfaction est calculé à partir des réponses des internautes à la question « Comment s'est passée cette démarche pour vous ? » du formulaire MonAvis présent à la fin des démarches administratives. Les réponses ayant reçu l'avis « Pas bien » comptent pour 0, les réponses ayant reçu l'avis « Moyen » comptent pour 1, les réponses ayant reçu l'avis « Très bien » comptent pour 2. Le taux de satisfaction est calculé en effectuant la moyenne de tous les avis recueillis et en rapportant cette moyenne à une échelle de 100%</t>
  </si>
  <si>
    <t>L'indice de satisfaction est indiqué lorsque le nombre d'avis déposés est supérieur à 100 pour en garantir la pertinence.
Si l’administration n’a pas encore placé le bouton MonAvis à la fin d'une démarche, le tableau affiche l’information « A venir »</t>
  </si>
  <si>
    <t>Identification via FranceConnect</t>
  </si>
  <si>
    <t xml:space="preserve">Lorsqu’une identification est requise, il est proposé à l’usager de s'authentifier via FranceConnect. </t>
  </si>
  <si>
    <t>Une identification est requise et la démarche propose une authentification via FranceConnect</t>
  </si>
  <si>
    <t xml:space="preserve">Une identification est requise et la démarche ne propose pas une authentification via FranceConnect </t>
  </si>
  <si>
    <t>Sans objet, la démarche ne nécessite pas d'identification ou concerne les entreprises</t>
  </si>
  <si>
    <t>Information non communiquée par le ministère</t>
  </si>
  <si>
    <t>Accessible sur smartphone</t>
  </si>
  <si>
    <t xml:space="preserve">L'interface de la démarche en ligne (ou app dédiée) est optimisée pour toutes les tailles d'écran </t>
  </si>
  <si>
    <t>Démarche accessible sur smartphone ou application mobile</t>
  </si>
  <si>
    <t>Défaut dans l'affichage mobile, ou certaines pages ne sont pas accessibles sur smartphone</t>
  </si>
  <si>
    <t>Démarche non accessible sur smartphone ou application mobile</t>
  </si>
  <si>
    <t>Non applicable</t>
  </si>
  <si>
    <t>Support de qualité</t>
  </si>
  <si>
    <t>Deux critères :
- Critère n°1: Chaque démarche en ligne propose au moins deux moyens de contact différents et facilement accessibles, dont un formulaire de contact
- Critère n°2: Pour chaque démarche en ligne, l'administration propose un accompagnement humain personnalisé.</t>
  </si>
  <si>
    <t>La démarche respecte les deux critères</t>
  </si>
  <si>
    <t>La démarche respecte un des deux critères</t>
  </si>
  <si>
    <t xml:space="preserve"> La démarche ne respecte aucun des deux critères</t>
  </si>
  <si>
    <t>Ce critère est évalué en prenant en compte la disponibilité du site (sur 6) et le temps de réponse (sur 4 points).
==&gt; Critère 1 : disponibilité  
- Supérieure à 99.9% = 6
- Entre 99.9% et 99.5% = 4
- Entre 99,5% et 99% = 3
- Entre 99% et 98% = 2
- Entre 98% et 95% = 0
- Inférieure à 95% = -6
==&gt; Critère 2 : temps de réponse
- Inférieure à 0.2 s = 4
- Entre 0.2s et 0.4s = 3
- Entre 0.4s et 0.6s = 2
- Entre 0.6s et 0.8s = 1
- Entre 0.8s et 1s = 0
- Supérieure à 1s = -4</t>
  </si>
  <si>
    <t xml:space="preserve">Le score total est évalué selon les règles suivantes : </t>
  </si>
  <si>
    <t>Score total supérieur à 7</t>
  </si>
  <si>
    <t>Score total inférieur à 4</t>
  </si>
  <si>
    <t xml:space="preserve">Précisions sur le mode de calcul :
- test des ouvertures de session HTTP/HTTPS sont employées, afin de mesurer la disponibilité et le temps de réponse de la page sur l’URL renseignée (aucun parcours utilisateur n’est configuré=&gt; le mesure peut donner un résultat meilleur que la réalité)
- ce sont les réglages standard qui sont utilisés (fréquence de polling par exemple)
- mesure de disponibilité en 24/7, sur 30 jours, check chaque minute
</t>
  </si>
  <si>
    <t>Contrôle de légalité</t>
  </si>
  <si>
    <t>Elections</t>
  </si>
  <si>
    <t>Etrangers</t>
  </si>
  <si>
    <t>Famille</t>
  </si>
  <si>
    <t>Permis de conduire</t>
  </si>
  <si>
    <t>Plainte - Signalement</t>
  </si>
  <si>
    <t>Titres d'identité</t>
  </si>
  <si>
    <t>Vidéoprotection</t>
  </si>
  <si>
    <t>Véhicules  - infraction</t>
  </si>
  <si>
    <t>Véhicules</t>
  </si>
  <si>
    <t>Déclaration trimestrielle de prime d’activité au titre du régime agricole (MSA)</t>
  </si>
  <si>
    <t>Attestation d’accueil en mairie (justificatif d’hébergement établi par une personne accueillant un étranger pour une période inférieure à trois mois à son domicile lors de son séjour en France)</t>
  </si>
  <si>
    <t>https://designations.cnil.fr/dpo/</t>
  </si>
  <si>
    <t>Désignations de délégué à la protection des données auprès de la CNIL</t>
  </si>
  <si>
    <t>Recherche, consultation de modèles (Base dessins et modeles)</t>
  </si>
  <si>
    <t>https://citoyens.telerecours.fr/#/authentication</t>
  </si>
  <si>
    <t>https://www.lassuranceretraite.fr/portail-services-ihm/index.html#/sec/afficherIframe/CONSULT_MONTANT</t>
  </si>
  <si>
    <t>https://www.lassuranceretraite.fr/portail-services-ihm/index.html#/sec/ouvrirService/AGEDEPART</t>
  </si>
  <si>
    <t>Obtenir mon âge de départ à la retraite  - Cnav</t>
  </si>
  <si>
    <t>non</t>
  </si>
  <si>
    <t>ARMEES</t>
  </si>
  <si>
    <t>Journée de défense et de citoyenneté</t>
  </si>
  <si>
    <t>Demande de consultation d'archives</t>
  </si>
  <si>
    <t>Combattant</t>
  </si>
  <si>
    <t xml:space="preserve"> </t>
  </si>
  <si>
    <t>Mettre à jour ses données personnelles pour le Service National</t>
  </si>
  <si>
    <t>DSNJ</t>
  </si>
  <si>
    <t>https://presaje.sga.defense.gouv.fr/</t>
  </si>
  <si>
    <t>Pour accéder aux démarches en ligne sur majdc.fr, nécessité d'avoir un compte personnel (login et mot de passe). Seuls les jeunes recensés (16 - 25 ans) peuvent en créer un.</t>
  </si>
  <si>
    <t>Demande de communication administrative</t>
  </si>
  <si>
    <t>SG MJ</t>
  </si>
  <si>
    <t>Associations</t>
  </si>
  <si>
    <t>Demande de certificat de situation administrative (non gage)</t>
  </si>
  <si>
    <t>Etat civil</t>
  </si>
  <si>
    <t>Dites le nous une fois</t>
  </si>
  <si>
    <t>Accessibilité</t>
  </si>
  <si>
    <t>Créer son compte sur le site de la Journée de Défense et du Citoyen</t>
  </si>
  <si>
    <t>Changer la date ou le lieu de sa Journée de Défense et du Citoyen</t>
  </si>
  <si>
    <t>Signaler une indisponibilité pour la Journée de Défense et du Citoyen</t>
  </si>
  <si>
    <t>Recensement</t>
  </si>
  <si>
    <t>Vote pour les Français de l’Etranger aux élections consulaires </t>
  </si>
  <si>
    <t>Vote  pour les Français de l’Etranger aux élections législatives</t>
  </si>
  <si>
    <t>particuliers</t>
  </si>
  <si>
    <t>Personnes morales</t>
  </si>
  <si>
    <t>identité</t>
  </si>
  <si>
    <t>Revenus</t>
  </si>
  <si>
    <t>Composition familiale</t>
  </si>
  <si>
    <t>Attestation de droit</t>
  </si>
  <si>
    <t xml:space="preserve">Adresse </t>
  </si>
  <si>
    <t>scolarité</t>
  </si>
  <si>
    <t>attestations</t>
  </si>
  <si>
    <t>Données comptables</t>
  </si>
  <si>
    <t>commentaire</t>
  </si>
  <si>
    <t>Etat</t>
  </si>
  <si>
    <t>données d'identié</t>
  </si>
  <si>
    <t>Acte état civil (COMEDEC)</t>
  </si>
  <si>
    <t>RFR</t>
  </si>
  <si>
    <t xml:space="preserve">QF </t>
  </si>
  <si>
    <t>x derniers salaires</t>
  </si>
  <si>
    <t xml:space="preserve">conjoint </t>
  </si>
  <si>
    <t>enfants</t>
  </si>
  <si>
    <t>SS</t>
  </si>
  <si>
    <t>chômage</t>
  </si>
  <si>
    <t>étudiant</t>
  </si>
  <si>
    <t>Justificatif d'adresse</t>
  </si>
  <si>
    <t>Données adresse postale</t>
  </si>
  <si>
    <t>certificat de scolarité</t>
  </si>
  <si>
    <t>Insee</t>
  </si>
  <si>
    <t>RNA</t>
  </si>
  <si>
    <t>statut</t>
  </si>
  <si>
    <t>effectifs</t>
  </si>
  <si>
    <t>mandataires</t>
  </si>
  <si>
    <t xml:space="preserve">Fiscale </t>
  </si>
  <si>
    <t xml:space="preserve">Sociale </t>
  </si>
  <si>
    <t>Handicap</t>
  </si>
  <si>
    <t>pro BTP</t>
  </si>
  <si>
    <t>Liasse</t>
  </si>
  <si>
    <t xml:space="preserve">données comptables </t>
  </si>
  <si>
    <t>vu</t>
  </si>
  <si>
    <t>non testable (pas d'URL)</t>
  </si>
  <si>
    <t>non testable (pas de compte)</t>
  </si>
  <si>
    <t>non testatble sans identifiant de l'élève</t>
  </si>
  <si>
    <t>fait</t>
  </si>
  <si>
    <t>ko</t>
  </si>
  <si>
    <t>na</t>
  </si>
  <si>
    <t>Périmètre initial du déploiement diplômes délivrés dans les établissements du 2nd degré (y compris diplômes supérieurs professionnels comme BTS ou DCG, DSCG)
déploiement reporté de avril à juin 2019</t>
  </si>
  <si>
    <t>pas d'adresse pour tester</t>
  </si>
  <si>
    <t>lien pour payer pas trouvé</t>
  </si>
  <si>
    <t>ok</t>
  </si>
  <si>
    <t>données fiscales de la famille remontées si on saisit le n° fiscale et la référence de l'avis</t>
  </si>
  <si>
    <t>les ressources de l'étudiant ne sont pas demadées dans la procédure ; je supporse que c'est parcequ'elles ont demandées par ailleurs dans les demandes de bourse puisque ce sont les mêmes critères qui sont utilisés</t>
  </si>
  <si>
    <t>non testable ; erreur 404 sur la page avec les id utilisés</t>
  </si>
  <si>
    <t>démarche pas trouvée sur le site</t>
  </si>
  <si>
    <t>?</t>
  </si>
  <si>
    <t>Non testable, courrier nécessaire</t>
  </si>
  <si>
    <t>nécessite salaires sur 2 ans</t>
  </si>
  <si>
    <t>Autres revenus demandés</t>
  </si>
  <si>
    <t>C'est un formulaire PDF à télécharger, pas une démarche en ligne. Par ailleurs, sur le site, les infos remontées ne proviennent pas forcément d'API, mais du profil de l'usager sur le site de la Caf… Est-ce du dites-le-nous une fois?</t>
  </si>
  <si>
    <t>point non testé : demande de PJ complémentaires (fin de démarche ?)</t>
  </si>
  <si>
    <t>Fait</t>
  </si>
  <si>
    <t>Non testable, ce n'est pas une interface usager</t>
  </si>
  <si>
    <t>RIM envisagée au 1er trim. 2019, en raison de l'arrêt du partenariat de la DILA (motif technique en lien avec la plateforme de confiance/PEC).
Entités concernées par le projet : DILA/DINSIC/MASS(DGS)/Min.cohesion territoires (DGCL).</t>
  </si>
  <si>
    <t>Non testable, réservé à des institutions.</t>
  </si>
  <si>
    <t>pas d'URL</t>
  </si>
  <si>
    <t>non testable si on n'a pas de compte CAF. A retester</t>
  </si>
  <si>
    <t>ressaisie de l'adresse à la première connexion quand on passe par France connect
A retester avec la nouvelle adresse</t>
  </si>
  <si>
    <t>ne reprend pas les données de la base pôle emploi demandeur d'emploi</t>
  </si>
  <si>
    <t>on ne pas savoir s'ils ont déjà les infos par ailleurs et donc ne les redemandent pas.</t>
  </si>
  <si>
    <t>non testable ; demande code d'activation</t>
  </si>
  <si>
    <t>la partie inscription a été vérifiée ; la partie demande n'a pas été vérifiée (création de compte pas immédiat)</t>
  </si>
  <si>
    <t>adresse défaillante</t>
  </si>
  <si>
    <t xml:space="preserve">Associations
</t>
  </si>
  <si>
    <t>non testable ; relation collectivités territoriales / Préfectures</t>
  </si>
  <si>
    <t>DLNUF avec API Entreprise non entré en service.</t>
  </si>
  <si>
    <t>Les données d'identité sont récupérées via FranceConnect même si elles ne sont pas réutilisées au sein de la TP (service de consultation).</t>
  </si>
  <si>
    <t>naa</t>
  </si>
  <si>
    <r>
      <t xml:space="preserve">Quand l'usager se connecte à la téléprocédure </t>
    </r>
    <r>
      <rPr>
        <i/>
        <sz val="12"/>
        <rFont val="Calibri"/>
        <family val="2"/>
        <charset val="1"/>
      </rPr>
      <t>via</t>
    </r>
    <r>
      <rPr>
        <sz val="12"/>
        <rFont val="Calibri"/>
        <family val="2"/>
        <charset val="1"/>
      </rPr>
      <t xml:space="preserve"> FranceConnect, ses données d'identité sont automatiquement récupérées dans son compte ANTS  puis dans les champs </t>
    </r>
    <r>
      <rPr>
        <i/>
        <sz val="12"/>
        <rFont val="Calibri"/>
        <family val="2"/>
        <charset val="1"/>
      </rPr>
      <t>ad hoc</t>
    </r>
    <r>
      <rPr>
        <sz val="12"/>
        <rFont val="Calibri"/>
        <family val="2"/>
        <charset val="1"/>
      </rPr>
      <t xml:space="preserve"> de la téléprocédure. Les champs de la TP sont ensuite pré-remplis avec ces données.  Un justificatif d'identité sous forme numérique est néanmoins demandé à l'usager car l'authentification </t>
    </r>
    <r>
      <rPr>
        <i/>
        <sz val="12"/>
        <rFont val="Calibri"/>
        <family val="2"/>
        <charset val="1"/>
      </rPr>
      <t>via</t>
    </r>
    <r>
      <rPr>
        <sz val="12"/>
        <rFont val="Calibri"/>
        <family val="2"/>
        <charset val="1"/>
      </rPr>
      <t xml:space="preserve"> FranceConnect est de niveau faible et la demande requiert un niveau élevé d'authentification. Un justificatif de domicile est demandé car le titre est envoyé en retour à l'intéressé. L'adresse doit être exacte et récente pour les envois de courriers administratifs tels les retraits de points. La téléprocédure utilise le référentiel postal de la BAN pour faciliter la saisie des champs (autocomplétion)..
Le dispositif Justif'adresse qui permet de vérifier l'adresse de l'intéressé procède à une comparaison automatisée de l’adresse déclarée par l’usager et de l’adresse connue d’un fournisseur d’un bien ou d’un service attaché à son domicile (énergie, télécoms…). Ce dispositif dispense alors l'usager de produire un justificatif de domicile. En cours d'expérimentation dans les départements de l'Aube (10), des Yvelines (78), du Val-d’Oise (95) et du Nord (59), il sera généralisé fin 2019.</t>
    </r>
  </si>
  <si>
    <t>Ko pour le justificatif d'adresse qui est demandé dans la démarche en ligne.  Justif "adresse en cours d'expérimentation. Quand le dispositif sera généralisé, le DLNUF passera à "ok" pour le justificatif d'adresse. Les données d'adresse  quant à elles sont en "ko" car elle ne sont pas restituées, Justif'adresse procédant par la vérification des données et non au rapatriement de celles-ci.</t>
  </si>
  <si>
    <t>Il s'agit d'un cas d'usage de la TP précédente.
Idem  commentaires  supra. Délivrance d'un titre sécurisé.  L'adresse doit être exacte et récente pour les envois de courriers administratifs tels les retraits de points, ce qui justifie la demande de justificatif d'adresse (sauf pour les 3 départements expérimentant Justifi'adresse. Quand l'expérimentation  sera généralisée, le DLNUF passera à ok pour le justificatif d'adresse.</t>
  </si>
  <si>
    <t>Idem commentaire supra.</t>
  </si>
  <si>
    <t>Il n'a pas été souhaité que la TP soit "Franceconnectisée" car des étrangers peuvent prendre RV pour déposer plainte. Par ailleurs, il s'agit surtour d'une TP de prise de RV, la présence physique de la victime étant requise pour la signature de la plainte.</t>
  </si>
  <si>
    <t>L'authentification via Franceconnect permet de rapatrier les données d'identité et d'adresse du déclarant au sein de la TP.</t>
  </si>
  <si>
    <t>Les données filiation sont demandées en saisie dans la TP car les services instructeurs procèdent à des comparaisons avec les donnée existantes dans TES afin de lutter contre la fraude. Les données sont automatiquement vérifiées dans les services instructeurs via Comedec.</t>
  </si>
  <si>
    <t>Les données d'adresse ne sont pas demandées dans cette téléprocédure. Les données d'identité  sont rapatriées au sein de la TP via FranceConnect.</t>
  </si>
  <si>
    <t xml:space="preserve">Service non "Franceconnecté". 4 clés d'identification demandées : 
- La date de première immatriculation du véhicule (ou date de première mise en circulation)
- La date du certificat d'immatriculation
- L'identification du titulaire, identique à la présentation sur le CI </t>
  </si>
  <si>
    <t>Téléservice Franceconnecté. Les données d'identité du titulaire du véhicule sont rapatriées dans le SIV via la saisie du numéro d'immatriculation. Il est néanmoins demandé en saisie  (mais la saisie des champs est facultative, la seule clé obligatoire étant le numéro d'immatriculation) le nom, la date de naissance, la ville de naissance et le pays de naissance du titulaire et on peut s'interroger sur l'utilité de ces précisions. Celles-ci pourraient par ailleurs être pré-remplies avec les données du titulaire s'il fait l'opération pour lui-même.  Il est prévu que saisie du  SIRET rapatrie les données d'identification de l'entreprise mais le service est pour l'instant suspendu en raison de dysfonctionnemnents (Ko dans colonne INSEE).</t>
  </si>
  <si>
    <t>Pas  d'identification via FranceConnect.</t>
  </si>
  <si>
    <t xml:space="preserve">
4 clés d'entrée pour consulter son dossier d'infraction : n° avis, date de l'avis, nom conducteur, numéro d'immatriculation. Ces données sont demandées à des fins d'authentification fine de la personne et non réutilisée dans la TP. En effet, si la clé d'entrée avait été la seule clé numéro d'avis, des robots auraient pu récupérer l'idendité des contrevenants. 
A la différence de l'ANTS qui prévoit un compte usager, l'ANTAI n'en a pas prévu. Le service pourrait être Franceconnecté.</t>
  </si>
  <si>
    <t>Testé MI.  4 clés d'entrée pour consulter son dossier d'infraction : n° avis, date de l'avis, nom conducteur, numéro d'immatriculation. Idem commentaire supra. Le service pourrait être "Franceconnecté" et avec la création d'un compte, l'usager pourrait avoir une visibilité sur l'ensemble de ses infractions.</t>
  </si>
  <si>
    <t>Testé MI. Pas d'identifcation via FranceConnect.
 Le demandeur doit faire une demande d'identifiants au préalable pour réaliser sa démarche en indiquant son mail et en reportant un captcha. Après validation du mail, il doit choisir un mot de passe. Pour son identification ultérieure, il devra fournir son email et son mot de passe. Pas de récupération des données SIRET pour l'identification de l'entreprise.</t>
  </si>
  <si>
    <t>non testable</t>
  </si>
  <si>
    <t>non testatble  ; id mot de passe remis par un agent recenseur</t>
  </si>
  <si>
    <t>inscription à la téléprocédure sur formalité préalable</t>
  </si>
  <si>
    <t>démarche de consultation</t>
  </si>
  <si>
    <t>Pour être habilité à CIEL, vous devez télécharger et remplir la convention d'adhésion et au télépaiement puis l'adresser à votre service de douane gestionnaire</t>
  </si>
  <si>
    <t>habilitation préalable nécessaire</t>
  </si>
  <si>
    <t>non testable avec mon anvigateur (problème de popups)</t>
  </si>
  <si>
    <t>demande préalable d'adhésion à la téléprocédure nécessaire</t>
  </si>
  <si>
    <t>Rien de demandé du point de vue personne morale, mais quid des voitures de fonction?
Adresse récupérée dans le SIV, mais pas l'identité. De ce fait ko sur l'identié</t>
  </si>
  <si>
    <t>Pour ne pas créer une vraie demande en ligne + de toute manière je n'ai pas réussi, s'agissant du même site, je suggère qu'on mette la même chose que ci-dessus. Par ailleurs, ko  lié au fait qu'il est écrit " Munissez-vous de ces documents avant de débuter votre saisie. 
    Pièces d'identité des différentes personnes de votre foyer
    Justificatifs de revenus et de ressources des différentes personnes de votre foyer (avis d'imposition,...)"</t>
  </si>
  <si>
    <t>aucun donnée remontée avec le Siret</t>
  </si>
  <si>
    <t>données non remontées avec le Siret - pas possible de faire la démarche en l'absence d'un numéro d'autorisation de construire/aménager
Partie permeonne morale impossible à tester sans un numéro d'autorisation de construire/aménager.</t>
  </si>
  <si>
    <t>pas les connaissances nécessaire pour remplir le formulaire
¨Partie personne morale : Impossible de terminer la procédure sans un tas de  numéro d'autorisation</t>
  </si>
  <si>
    <t>Pas d'accès.</t>
  </si>
  <si>
    <t>https://oedipp.din.developpement-durable.gouv.fr
https://oedipp.application.developpement-durable.gouv.fr</t>
  </si>
  <si>
    <t>Bloqué, par réussi à se connecter, identifiant Cerbère non reçu. Retour du ministere prévu semaine du 16 septembre</t>
  </si>
  <si>
    <t>authentification via France Connect impossible ; échec dans la création de compte</t>
  </si>
  <si>
    <t xml:space="preserve">nécessite un compte agriculteur Afin de vous identifier : code télépac, n°Pacage, ... demander jeu de test à l'agriculture
</t>
  </si>
  <si>
    <t>Test non abouti, par de numéro de Pacage. Création de compte: données restituées à partir du n° Siret, que ce soit une API ou l'autre.</t>
  </si>
  <si>
    <t>données restituées à partir du n° Siret, que ce soit une API ou l'autre.</t>
  </si>
  <si>
    <t>Pas de  numéro Napi donc difficile de savoir si des Apis sont prévues.
données restituées à partir du n° Siret, que ce soit une API ou l'autre.</t>
  </si>
  <si>
    <t>l'information représentant légal n'est pas pré alimenté alors que l'information mandataires sociaux est présente dans les données d'identification de l'entreprise. L'adresse de l'entreprise est pré alimentée en revanche</t>
  </si>
  <si>
    <t>seule la création de compte a été testée</t>
  </si>
  <si>
    <t>Pour créer un profil, besoin  d'envoi d'un code par courrier papier.</t>
  </si>
  <si>
    <t>nécessite un compte agriculteur Afin de vous identifier : code télépac, n°Pacage, ... demander jeu de test à l'agriculture</t>
  </si>
  <si>
    <t>attente retour mail pour inscription</t>
  </si>
  <si>
    <t>besoin d'un numéro NIC pour tester</t>
  </si>
  <si>
    <t>Tester si branchés sur l'API RNA (quelle assoc prendre ?)</t>
  </si>
  <si>
    <t>éléments du compte de résultat demandés 64 - Charges de personnels, 60 - Achats , …</t>
  </si>
  <si>
    <t>non testatble ; impossible de créer un dossier d'admission</t>
  </si>
  <si>
    <t>identité : date de naissance à resaisir ; INSEE : ne ramène pas l'adresse de l'établissement principal ; ne ramène pas les statuts de l'association (vérifier si l'API RNA le fait) ; forme juridique pas ramenée (API INPI ou INSEE)</t>
  </si>
  <si>
    <t xml:space="preserve">DSNJ </t>
  </si>
  <si>
    <t>pas d'adresse url associée ; par ailleurs site en maintenance jusqu'au 3 octobre</t>
  </si>
  <si>
    <t>Démarche pas encore testée</t>
  </si>
  <si>
    <t>Demande de certificat de scolarité (école, collège, lycée)</t>
  </si>
  <si>
    <t>Autorisations de sortie scolaire (école, collège, lycée)</t>
  </si>
  <si>
    <t>Cession de droit à l'image (école, collège, lycée)</t>
  </si>
  <si>
    <t>Paiement lié à la scolarité (collège,lycée)</t>
  </si>
  <si>
    <t>Changement de coordonnées ou de situation personnelle en cours de scolarité (collège, lycée)</t>
  </si>
  <si>
    <t>Demande d'attestation de diplôme</t>
  </si>
  <si>
    <t>Inscription en terminale</t>
  </si>
  <si>
    <t>Vérifier une attestation de diplôme d'un candidat</t>
  </si>
  <si>
    <t>Démarche</t>
  </si>
  <si>
    <t>Id</t>
  </si>
  <si>
    <t>Hostname</t>
  </si>
  <si>
    <t>De</t>
  </si>
  <si>
    <t>À</t>
  </si>
  <si>
    <t>Temps total disponible</t>
  </si>
  <si>
    <t>Temps total indisponible</t>
  </si>
  <si>
    <t>Uptime</t>
  </si>
  <si>
    <t>Temps de réponse</t>
  </si>
  <si>
    <t>Score</t>
  </si>
  <si>
    <t>assure.ameli.fr</t>
  </si>
  <si>
    <t>01/07/2019 00:00:00</t>
  </si>
  <si>
    <t>30/09/2019 23:59:59</t>
  </si>
  <si>
    <t>wwwd.caf.fr</t>
  </si>
  <si>
    <t>www.qlweb-caf.fr</t>
  </si>
  <si>
    <t>espace-personnel.agirc-arrco.fr</t>
  </si>
  <si>
    <t>www.mademandederetraitenligne.fr</t>
  </si>
  <si>
    <t>www.registrenationaldesrefus.fr</t>
  </si>
  <si>
    <t>casier-judiciaire.justice.gouv.fr</t>
  </si>
  <si>
    <t>www.ameli.fr</t>
  </si>
  <si>
    <t>dossiersco.beta.gouv.fr</t>
  </si>
  <si>
    <t>www.parcoursup.fr</t>
  </si>
  <si>
    <t>educonnect.education.gouv.fr</t>
  </si>
  <si>
    <t>diplome.gouv.fr</t>
  </si>
  <si>
    <t>cvec.etudiant.gouv.fr</t>
  </si>
  <si>
    <t>www.messervices.etudiant.gouv.fr</t>
  </si>
  <si>
    <t>www.grandeecolenumerique.fr</t>
  </si>
  <si>
    <t>pro.douane.gouv.fr</t>
  </si>
  <si>
    <t>www.lassuranceretraite.fr</t>
  </si>
  <si>
    <t>teleservices.ac-nantes.fr</t>
  </si>
  <si>
    <t>mondmp.dmp.gouv.fr</t>
  </si>
  <si>
    <t>www.cesu.urssaf.fr</t>
  </si>
  <si>
    <t>www.telepaiement.dgfip.finances.gouv.fr</t>
  </si>
  <si>
    <t>bases-marques.inpi.fr</t>
  </si>
  <si>
    <t>www.chorus-pro.gouv.fr</t>
  </si>
  <si>
    <t>www.le-recensement-et-moi.fr</t>
  </si>
  <si>
    <t>www.marches-publics.gouv.fr</t>
  </si>
  <si>
    <t>bases-modeles.inpi.fr</t>
  </si>
  <si>
    <t>www.certificat-air.gouv.fr</t>
  </si>
  <si>
    <t>www.demande-logement-social.gouv.fr</t>
  </si>
  <si>
    <t>alphatango.aviation-civile.gouv.fr</t>
  </si>
  <si>
    <t>psl.service-public.fr</t>
  </si>
  <si>
    <t>cites.application.developpement-durable.gouv.fr</t>
  </si>
  <si>
    <t>popr.stitch.aviation-civile.gouv.fr</t>
  </si>
  <si>
    <t>monprojet.anah.gouv.fr</t>
  </si>
  <si>
    <t>spls.application.logement.gouv.fr</t>
  </si>
  <si>
    <t>www.cnil.fr</t>
  </si>
  <si>
    <t>formulaire.defenseurdesdroits.fr</t>
  </si>
  <si>
    <t>www.journal-officiel.gouv.fr</t>
  </si>
  <si>
    <t>pass.culture.fr</t>
  </si>
  <si>
    <t>mesdemarches.culture.gouv.fr</t>
  </si>
  <si>
    <t>preinsc.archi.fr</t>
  </si>
  <si>
    <t>entreprise.pole-emploi.fr</t>
  </si>
  <si>
    <t>candidat.pole-emploi.fr</t>
  </si>
  <si>
    <t>www.moncompteactivite.gouv.fr</t>
  </si>
  <si>
    <t>www.sipsi.travail.gouv.fr</t>
  </si>
  <si>
    <t>sylae.asp-public.fr</t>
  </si>
  <si>
    <t>www.telerc.travail.gouv.fr</t>
  </si>
  <si>
    <t>www.alternance.emploi.gouv.fr</t>
  </si>
  <si>
    <t>www.teledoeth.travail.gouv.fr</t>
  </si>
  <si>
    <t>www.teleaccords.travail-emploi.gouv.fr</t>
  </si>
  <si>
    <t>activitepartielle.emploi.gouv.fr</t>
  </si>
  <si>
    <t>www2.telepac.agriculture.gouv.fr</t>
  </si>
  <si>
    <t>chorus-pro.gouv.fr</t>
  </si>
  <si>
    <t>www.service-public.fr</t>
  </si>
  <si>
    <t>agriculture-portail.6tzen.fr</t>
  </si>
  <si>
    <t>www.msa.fr</t>
  </si>
  <si>
    <t>portailweb.franceagrimer.fr</t>
  </si>
  <si>
    <t>ecoagri.agriculture.gouv.fr</t>
  </si>
  <si>
    <t>www.usagers.antai.gouv.fr</t>
  </si>
  <si>
    <t>passeport.ants.gouv.fr</t>
  </si>
  <si>
    <t>france-visas.gouv.fr</t>
  </si>
  <si>
    <t>www.antai.gouv.fr</t>
  </si>
  <si>
    <t>permisdeconduire.ants.gouv.fr</t>
  </si>
  <si>
    <t>ants.gouv.fr</t>
  </si>
  <si>
    <t>invite.contacts-demarches.interieur.gouv.fr</t>
  </si>
  <si>
    <t>www.pre-plainte-en-ligne.gouv.fr</t>
  </si>
  <si>
    <t>www.televideoprotection.interieur.gouv.fr</t>
  </si>
  <si>
    <t>immatriculation.ants.gouv.fr</t>
  </si>
  <si>
    <t>siv.interieur.gouv.fr</t>
  </si>
  <si>
    <t>habilitation-siv.interieur.gouv.fr</t>
  </si>
  <si>
    <t>www.securite-routiere.gouv.fr</t>
  </si>
  <si>
    <t>histovec.interieur.gouv.fr</t>
  </si>
  <si>
    <t>www.cadastre.gouv.fr</t>
  </si>
  <si>
    <t>www.portail-pse-rcc.emploi.gouv.fr</t>
  </si>
  <si>
    <t>www.cned.fr</t>
  </si>
  <si>
    <t>authentification.din.developpement-durable.gouv.fr</t>
  </si>
  <si>
    <t>recrutement.aefe.fr</t>
  </si>
  <si>
    <t>pastel.diplomatie.gouv.fr</t>
  </si>
  <si>
    <t>bases-brevets.inpi.fr</t>
  </si>
  <si>
    <t>www.tipi.budget.gouv.fr</t>
  </si>
  <si>
    <t>www.mesdroitssociaux.gouv.fr</t>
  </si>
  <si>
    <t>citoyens.telerecours.fr</t>
  </si>
  <si>
    <t>demande de libre choix du complément de mode de garde « emploi direct » - Prestation d'accueil du jeune enfant (Paje)</t>
  </si>
  <si>
    <t>Consulter l’historique officiel et la situation administrative d’un véhicule d’occasion : Histovec</t>
  </si>
  <si>
    <t>Etablissement d'une procuration de vote</t>
  </si>
  <si>
    <t xml:space="preserve"> DGS</t>
  </si>
  <si>
    <t>https://sic.certdc.inserm.fr</t>
  </si>
  <si>
    <t>Les notaires formulent des demandes de données quasi complètes (par rapport à une copie intégrale d’acte) sur la plateforme de routage COMEDEC via leurs logiciels métier. Il n’y a donc pas d’url à proprement parler</t>
  </si>
  <si>
    <t>Inscription pour l’accès au Portail du Justiciable</t>
  </si>
  <si>
    <t>Détention</t>
  </si>
  <si>
    <t>Concours</t>
  </si>
  <si>
    <t>https://www.monespace.justice.fr/authentification</t>
  </si>
  <si>
    <t xml:space="preserve">Demande d’état civil pour les notaires </t>
  </si>
  <si>
    <t xml:space="preserve">Saisir le juge aux affaires familiales hors divorce et petit litige </t>
  </si>
  <si>
    <t>Inscription aux concours administratifs du ministère de la justice</t>
  </si>
  <si>
    <t>Communication des actes de procédure avec les avocats</t>
  </si>
  <si>
    <t>EDI entre les logiciels métier des avocats et le backoffice du ministère de la justice</t>
  </si>
  <si>
    <t xml:space="preserve">déclaration de ressources annuelles auprès de la CAF </t>
  </si>
  <si>
    <t>Inscription consulaire (registre des Français établis hors de France)</t>
  </si>
  <si>
    <t>Dépôt de plainte en ligne pour escroqueries commises  sur Internet (THESEE)</t>
  </si>
  <si>
    <t>https://lecompteasso.associations.gouv.fr/login</t>
  </si>
  <si>
    <t xml:space="preserve">Inscription au collège (dossier sco) </t>
  </si>
  <si>
    <t>Demande d'inscription sur les listes électorales communales</t>
  </si>
  <si>
    <t>URL</t>
  </si>
  <si>
    <t>https://wwwd.caf.fr/wps/portal/caffr/login/!ut/p/a1/04_Sj9CPykssy0xPLMnMz0vMAfGjzOID_A3dPbyDDdz9A1yNDTxdzQNDXJ19DS0CjYAKIoEKDHAARwNC-sP1o8BK8JjgpR-VnpOfBHZNpGNekrFFun5UUWpaalFqkV5pEVA4o6SkwErVQNWgvLxcLzkxTS-tSNUAm-qM_OIS_QiEKv2C3AgD3aikynJHRUUAO_ejAA!!/dl5/d5/L2dBISEvZ0FBIS9nQSEh/#/signature</t>
  </si>
  <si>
    <t>https://espace-personnel.agirc-arrco.fr/shiro-cas</t>
  </si>
  <si>
    <t>https://www.ameli.fr/</t>
  </si>
  <si>
    <t>https://www.parcoursup.fr/</t>
  </si>
  <si>
    <t>https://educonnect.education.gouv.fr/</t>
  </si>
  <si>
    <t>https://diplome.gouv.fr/</t>
  </si>
  <si>
    <t>https://cvec.etudiant.gouv.fr/</t>
  </si>
  <si>
    <t>https://www.messervices.etudiant.gouv.fr/centrale_prod?idEtudiantPVE=3110718</t>
  </si>
  <si>
    <t>https://www.messervices.etudiant.gouv.fr/ARPE/?idEtudiantPVE=3110718</t>
  </si>
  <si>
    <t>https://www.grandeecolenumerique.fr/</t>
  </si>
  <si>
    <t>https://www.lassuranceretraite.fr/portail-services-ihm/index.html#/authentifier</t>
  </si>
  <si>
    <t>https://teleservices.ac-nantes.fr/</t>
  </si>
  <si>
    <t>https://mondmp.dmp.gouv.fr/</t>
  </si>
  <si>
    <t>https://bases-marques.inpi.fr/</t>
  </si>
  <si>
    <t>https://www.chorus-pro.gouv.fr/</t>
  </si>
  <si>
    <t>https://www.le-recensement-et-moi.fr/rpetmoi/accueil</t>
  </si>
  <si>
    <t>https://bases-modeles.inpi.fr/index.php?id=45</t>
  </si>
  <si>
    <t>https://www.demande-logement-social.gouv.fr/</t>
  </si>
  <si>
    <t>https://alphatango.aviation-civile.gouv.fr/</t>
  </si>
  <si>
    <t>https://spls.application.logement.gouv.fr/</t>
  </si>
  <si>
    <t>https://www.cnil.fr/fr/designation-dpo</t>
  </si>
  <si>
    <t>https://www.cnil.fr/fr/plaintes/</t>
  </si>
  <si>
    <t>https://www.journal-officiel.gouv.fr/diffuser-les-comptes-annuels.html</t>
  </si>
  <si>
    <t>https://www.telerc.travail.gouv.fr/</t>
  </si>
  <si>
    <t>https://www.alternance.emploi.gouv.fr/</t>
  </si>
  <si>
    <t>https://ants.gouv.fr/</t>
  </si>
  <si>
    <t>https://invite.contacts-demarches.interieur.gouv.fr/</t>
  </si>
  <si>
    <t>https://habilitation-siv.interieur.gouv.fr/apd-map-ppl/apd/accueil</t>
  </si>
  <si>
    <t>https://histovec.interieur.gouv.fr/histovec/home</t>
  </si>
  <si>
    <t>https://www.impots.gouv.fr/</t>
  </si>
  <si>
    <t>https://www.amendes.gouv.fr/</t>
  </si>
  <si>
    <t>https://www.cadastre.gouv.fr/</t>
  </si>
  <si>
    <t>https://timbres.impots.gouv.fr/</t>
  </si>
  <si>
    <t>http://www.cned.fr/professionnels-formation/familles-itinerantes/inscription</t>
  </si>
  <si>
    <t>https://authentification.din.developpement-durable.gouv.fr/authSAML/login/LoginDispatchAction.do?backURL=https%3A%2F%2Foedipp.din.developpement-durable.gouv.fr%2Foedipp%2FiAuthentification&amp;v=4.4.0&amp;appId=416</t>
  </si>
  <si>
    <t>http://bases-brevets.inpi.fr/</t>
  </si>
  <si>
    <t>https://www.tipi.budget.gouv.fr/tpa/accueilportail.web</t>
  </si>
  <si>
    <t>https://www.mesdroitssociaux.gouv.fr/</t>
  </si>
  <si>
    <t>www.guichet-entreprises.fr</t>
  </si>
  <si>
    <t>http://www.guichet-entreprises.fr/fr/</t>
  </si>
  <si>
    <t>presaje.sga.defense.gouv.fr</t>
  </si>
  <si>
    <t>www.monespace.justice.fr</t>
  </si>
  <si>
    <t>lecompteasso.associations.gouv.fr</t>
  </si>
  <si>
    <t>Tutelles Majeurs – Suivi des mesures de protection judiciaire d'un majeur (sauvegarde de justice, curatelle, tutelle)</t>
  </si>
  <si>
    <t>Date d'ouverture du service dématérialisé (juillet)</t>
  </si>
  <si>
    <t>Date d'ouverture du service dématérialisé (octobre)</t>
  </si>
  <si>
    <t>1 si ouverture depuis juillet</t>
  </si>
  <si>
    <t>La dématérialisation des échanges est effective entre les communes (et le service central d’état civil du ministère des affaires étrangères [SCEC]) et, d’une part, les préfectures pour l’élaboration des passeports et cartes nationales d’identité, puis d’autre part, entre les communes elles-mêmes (par exemple pour la transmission des actes de naissance à l’occasion d’un mariage).
4 millions d’échanges par an d’échanges entre administrations
1 226 communes raccordées dont : 1 008 communes disposant ou ayant disposé d’une maternité dépositaires des actes de naissance, raccordées à titre obligatoire en application de la loi du 18 novembre 2016 de modernisation de la justice au 21ème siècle ; et 218 communes volontaires
EDI COMEDEC est une plateforme d’échanges sécurisés de données de l’état civil entre professionnels, il n'y pas d'accès direct par le public.</t>
  </si>
  <si>
    <t>C'est l'entrprise qui fait la démarche donc FC non pertinent. Par contre données entreprise nécessaire</t>
  </si>
  <si>
    <t>Adresse de l'usager à récupérer (CF justif adresse)</t>
  </si>
  <si>
    <t>ko sur données identité = demande date de naissance</t>
  </si>
  <si>
    <t>EDI</t>
  </si>
  <si>
    <t>La demande d'agrément permettant l'accès à l'application n'est pas dématérialisée et mériterai d'utiliser les mécanismes DNLF</t>
  </si>
  <si>
    <t>authentification via France Connect. En attente de prise de contact MSA</t>
  </si>
  <si>
    <t xml:space="preserve">authentification via France Connect impossible </t>
  </si>
  <si>
    <t>Édition Octobre 2019</t>
  </si>
  <si>
    <t>https://www.douane.gouv.fr/service-en-ligne/consultation-bordereaux-de-vente-en-detaxe-pablo-o</t>
  </si>
  <si>
    <t>https://www.douane.gouv.fr/service-en-ligne/ouverture?code_teleservice=RITA_ENCYCLOPEDIE&amp;sid=&amp;app=38</t>
  </si>
  <si>
    <t>https://www.douane.gouv.fr/service-en-ligne/declaration-en-ligne-avec-traitement-automatise-prise-en-charge-delta-p</t>
  </si>
  <si>
    <t>https://www.douane.gouv.fr/service-en-ligne/declaration-fiscale-sur-les-vins-et-alcools-ciel</t>
  </si>
  <si>
    <t>https://www.douane.gouv.fr/service-en-ligne/ouverture?code_teleservice=DEB_SUR_PRO_DOUANE&amp;sid=&amp;app=53</t>
  </si>
  <si>
    <t>https://www.douane.gouv.fr/service-en-ligne/declaration-en-douane-fret-traditionnel-delta-g</t>
  </si>
  <si>
    <t>https://www.douane.gouv.fr/service-en-ligne/systeme-de-controle-des-importations-ics</t>
  </si>
  <si>
    <t>https://www.douane.gouv.fr/service-en-ligne/declaration-en-douane-fret-express-delta-x</t>
  </si>
  <si>
    <t>https://www.douane.gouv.fr/service-en-ligne/systeme-de-controle-des-exportations-ecs</t>
  </si>
  <si>
    <t>https://www.douane.gouv.fr/service-en-ligne/ouverture?code_teleservice=DES&amp;sid=&amp;app=68</t>
  </si>
  <si>
    <t>https://transit.pro.douane.gouv.fr/natweb.nw/gi_dti/LIBGIDTI.E0</t>
  </si>
  <si>
    <t>https://www.douane.gouv.fr/service-en-ligne/mouvements-de-produits-soumis-accise-emcs-gamma</t>
  </si>
  <si>
    <t xml:space="preserve">Demande de numéro de dossier du permis de conduire (numéro NEPH)
</t>
  </si>
  <si>
    <t>Score total entre 5 et 7</t>
  </si>
  <si>
    <t>www.douane.gouv.fr</t>
  </si>
  <si>
    <t>transit.pro.douane.gouv.fr</t>
  </si>
  <si>
    <t xml:space="preserve">adresse à date et adresse </t>
  </si>
  <si>
    <t>à mesurer</t>
  </si>
  <si>
    <t xml:space="preserve">
Les notes sont présentées sur le barème suivant : </t>
  </si>
  <si>
    <t>Aucune des données du panier n'est demandée aux usagers (0 effort de ressaisie pour les usagers)</t>
  </si>
  <si>
    <t>réalisable en ligne</t>
  </si>
  <si>
    <t>Usagers satisfaits</t>
  </si>
  <si>
    <t>Intégration FranceConnect</t>
  </si>
  <si>
    <t>Compatible mobile</t>
  </si>
  <si>
    <t>Support accessible</t>
  </si>
  <si>
    <t>Disponibilité et rapidité</t>
  </si>
  <si>
    <t>Ressaisies demandées</t>
  </si>
  <si>
    <t>Prise en compte handicaps</t>
  </si>
  <si>
    <t>Bêta</t>
  </si>
  <si>
    <t>Total dématérialisation en expérimentation (Bêta)</t>
  </si>
  <si>
    <t>Evaluation de synthèse</t>
  </si>
  <si>
    <t>82% (*)</t>
  </si>
  <si>
    <t>*</t>
  </si>
  <si>
    <t>14% (*)</t>
  </si>
  <si>
    <t>Déclaration impôt sur le revenu (*)</t>
  </si>
  <si>
    <t>Demande de certificat d'immatriculation d'un véhicule d'occasion immatriculé en france (changement de titulaire du véhicule) (*)</t>
  </si>
  <si>
    <t>(*) : indices de satisfaction usagers non actualisés depuis juin 2019</t>
  </si>
  <si>
    <t>Note à 0</t>
  </si>
  <si>
    <t>Note entre 1 et 5</t>
  </si>
  <si>
    <t>Note supérieure à 5</t>
  </si>
  <si>
    <t>Effort important de ressaisie demandé aux usagers</t>
  </si>
  <si>
    <t>Effort modéré de ressaisie demadé aux usagers</t>
  </si>
  <si>
    <t>Le Dites le nous une fois ne s'applique pas : soit la démarche n'est pas encore dématérialisée, soit la démarche est en mode EDI</t>
  </si>
  <si>
    <t>L'indicateur proposé est un indicateur d'effort pour les usagers. Il est calculé de la manière suivante :
1 / on définit un panier de données qu'on estime ne plus devoir être demandées aux usagers compte tenu du fait que ces informations sont déjà connues de l'administration. Ce panier est composé des données suivantes :
- Données personnes physiques : identité, revenus, composition familliale, attestations de droit, adresse, scolarité
- Données personnes morales : identité, attestations, liasse, données comptables
2 / on vérifie ensuite dans chaque procédure si les données de ce panier continuent à être demandées aux usagers, ou si au contraire elles ne sont plus demandées : soit la donnée pré-remplie et présentée à l'usager, soit la donnée récupérée auprès d'une autre administration qui possède la donnée de référence.
3 / le score total est évalué en additionnant le nombre de données qui sont  re-demandées aux utilisateurs. Toutes les données re-demandées ne représentent pas toutefois le même degré de difficulté pour les usagers. La saisie de certaines données représente un effort modéré pour les usagers, alors que d'autres demandes d'information sont plus lourdes. Un coefficient vient donc pondérer la note pour chacune des données demandées. Exemple : re-saisie des données d'identité (nom-prénom-date et lieu de naissance : coefficient 1 ; fourniture des derniers bulletins de salaire : coefficient 3</t>
  </si>
  <si>
    <t>* Pourcentage de démarches disponibles sous forme dématérialisée : les démarches réalisées en ligne complètement sont comptabilisées comme dématérialisées à 100%, les démarches en "Déploiement partiel" sont comptées comme étant dématérialisées à 50% et les démarches en expérimentation ("Bêta") sont comptabilisées comme étant  dématérialisées à 10%.</t>
  </si>
  <si>
    <t>https://bases-brevets.inpi.fr/fr/accueil.html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</si>
</sst>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_-;\-* #,##0.00\ _€_-;_-* \-??\ _€_-;_-@_-"/>
    <numFmt numFmtId="165" formatCode="mmm\-yy;@"/>
    <numFmt numFmtId="166" formatCode="[$-40C]mmm\-yy;@"/>
    <numFmt numFmtId="167" formatCode="_-* #,##0\ _€_-;\-* #,##0\ _€_-;_-* \-??\ _€_-;_-@_-"/>
    <numFmt numFmtId="168" formatCode="#,##0_ ;\-#,##0\ "/>
    <numFmt numFmtId="169" formatCode="[$-40C]mmmm\-yy;@"/>
  </numFmts>
  <fonts count="31" x14ac:knownFonts="1">
    <font>
      <sz val="12"/>
      <color rgb="FF000000"/>
      <name val="Calibri"/>
      <family val="2"/>
      <charset val="1"/>
    </font>
    <font>
      <sz val="11"/>
      <color theme="1"/>
      <name val="Calibri"/>
      <family val="2"/>
      <scheme val="minor"/>
    </font>
    <font>
      <sz val="12"/>
      <color rgb="FF00A933"/>
      <name val="Calibri"/>
      <family val="2"/>
      <charset val="1"/>
    </font>
    <font>
      <u/>
      <sz val="11"/>
      <color rgb="FF0000FF"/>
      <name val="Calibri"/>
      <family val="2"/>
      <charset val="1"/>
    </font>
    <font>
      <sz val="11"/>
      <color rgb="FF000000"/>
      <name val="Calibri"/>
      <family val="2"/>
      <charset val="1"/>
    </font>
    <font>
      <sz val="12"/>
      <color rgb="FFFFBF00"/>
      <name val="Calibri"/>
      <family val="2"/>
      <charset val="1"/>
    </font>
    <font>
      <sz val="12"/>
      <color rgb="FFFF0000"/>
      <name val="Calibri"/>
      <family val="2"/>
      <charset val="1"/>
    </font>
    <font>
      <b/>
      <sz val="26"/>
      <color rgb="FF000000"/>
      <name val="Calibri"/>
      <family val="2"/>
      <charset val="1"/>
    </font>
    <font>
      <b/>
      <sz val="15"/>
      <color rgb="FF000000"/>
      <name val="Calibri"/>
      <family val="2"/>
      <charset val="1"/>
    </font>
    <font>
      <b/>
      <sz val="14"/>
      <color rgb="FF000000"/>
      <name val="Calibri"/>
      <family val="2"/>
      <charset val="1"/>
    </font>
    <font>
      <u/>
      <sz val="12"/>
      <color rgb="FF0000FF"/>
      <name val="Calibri"/>
      <family val="2"/>
      <charset val="1"/>
    </font>
    <font>
      <sz val="12"/>
      <name val="Calibri"/>
      <family val="2"/>
      <charset val="1"/>
    </font>
    <font>
      <sz val="10"/>
      <name val="Arial"/>
      <family val="2"/>
      <charset val="1"/>
    </font>
    <font>
      <b/>
      <sz val="20"/>
      <color rgb="FF000000"/>
      <name val="Calibri"/>
      <family val="2"/>
      <charset val="1"/>
    </font>
    <font>
      <b/>
      <sz val="12"/>
      <color rgb="FF000000"/>
      <name val="Calibri"/>
      <family val="2"/>
      <charset val="1"/>
    </font>
    <font>
      <b/>
      <i/>
      <sz val="12"/>
      <color rgb="FF000000"/>
      <name val="Calibri"/>
      <family val="2"/>
      <charset val="1"/>
    </font>
    <font>
      <i/>
      <sz val="12"/>
      <color rgb="FF000000"/>
      <name val="Calibri"/>
      <family val="2"/>
      <charset val="1"/>
    </font>
    <font>
      <b/>
      <i/>
      <sz val="14"/>
      <color rgb="FF000000"/>
      <name val="Calibri"/>
      <family val="2"/>
      <charset val="1"/>
    </font>
    <font>
      <sz val="12"/>
      <color rgb="FF000000"/>
      <name val="Calibri"/>
      <family val="2"/>
      <charset val="1"/>
    </font>
    <font>
      <sz val="16"/>
      <color rgb="FF000000"/>
      <name val="Calibri"/>
      <family val="2"/>
      <charset val="1"/>
    </font>
    <font>
      <b/>
      <sz val="12"/>
      <color rgb="FF000000"/>
      <name val="Calibri"/>
      <family val="2"/>
    </font>
    <font>
      <b/>
      <sz val="10"/>
      <color rgb="FF000000"/>
      <name val="Calibri"/>
      <family val="2"/>
      <charset val="1"/>
    </font>
    <font>
      <i/>
      <sz val="12"/>
      <name val="Calibri"/>
      <family val="2"/>
      <charset val="1"/>
    </font>
    <font>
      <u/>
      <sz val="12"/>
      <name val="Calibri"/>
      <family val="2"/>
      <charset val="1"/>
    </font>
    <font>
      <sz val="12"/>
      <color rgb="FF000000"/>
      <name val="Calibri"/>
      <family val="2"/>
    </font>
    <font>
      <sz val="12"/>
      <color theme="1"/>
      <name val="Calibri"/>
      <family val="2"/>
      <charset val="1"/>
    </font>
    <font>
      <sz val="10"/>
      <name val="Arial"/>
      <family val="2"/>
    </font>
    <font>
      <b/>
      <sz val="10"/>
      <name val="Arial"/>
      <family val="2"/>
    </font>
    <font>
      <sz val="12"/>
      <color rgb="FF000000"/>
      <name val="Calibri"/>
      <family val="2"/>
      <scheme val="minor"/>
    </font>
    <font>
      <vertAlign val="subscript"/>
      <sz val="12"/>
      <color rgb="FF000000"/>
      <name val="Calibri"/>
      <family val="2"/>
      <charset val="1"/>
    </font>
    <font>
      <sz val="14"/>
      <color rgb="FF000000"/>
      <name val="Calibri"/>
      <family val="2"/>
      <charset val="1"/>
    </font>
  </fonts>
  <fills count="37">
    <fill>
      <patternFill patternType="none"/>
    </fill>
    <fill>
      <patternFill patternType="gray125"/>
    </fill>
    <fill>
      <patternFill patternType="solid">
        <fgColor rgb="FF729FCF"/>
        <bgColor rgb="FF8DB4E2"/>
      </patternFill>
    </fill>
    <fill>
      <patternFill patternType="solid">
        <fgColor rgb="FFB2B2B2"/>
        <bgColor rgb="FFBFBFBF"/>
      </patternFill>
    </fill>
    <fill>
      <patternFill patternType="solid">
        <fgColor rgb="FFDDDDDD"/>
        <bgColor rgb="FFD9D9D9"/>
      </patternFill>
    </fill>
    <fill>
      <patternFill patternType="solid">
        <fgColor rgb="FF27BF1B"/>
        <bgColor rgb="FF00A933"/>
      </patternFill>
    </fill>
    <fill>
      <patternFill patternType="solid">
        <fgColor rgb="FF00A933"/>
        <bgColor rgb="FF27BF1B"/>
      </patternFill>
    </fill>
    <fill>
      <patternFill patternType="solid">
        <fgColor rgb="FFFFBF00"/>
        <bgColor rgb="FFFFC000"/>
      </patternFill>
    </fill>
    <fill>
      <patternFill patternType="solid">
        <fgColor rgb="FFFF0000"/>
        <bgColor rgb="FFFF3333"/>
      </patternFill>
    </fill>
    <fill>
      <patternFill patternType="solid">
        <fgColor rgb="FFFFFFFF"/>
        <bgColor rgb="FFF2F2F2"/>
      </patternFill>
    </fill>
    <fill>
      <patternFill patternType="solid">
        <fgColor rgb="FF4F81BD"/>
        <bgColor rgb="FF729FCF"/>
      </patternFill>
    </fill>
    <fill>
      <patternFill patternType="solid">
        <fgColor rgb="FFDBEEF4"/>
        <bgColor rgb="FFDCE6F2"/>
      </patternFill>
    </fill>
    <fill>
      <patternFill patternType="solid">
        <fgColor rgb="FFDAE3F3"/>
        <bgColor rgb="FFDCE6F2"/>
      </patternFill>
    </fill>
    <fill>
      <patternFill patternType="solid">
        <fgColor rgb="FFC6D9F1"/>
        <bgColor rgb="FFB9CDE5"/>
      </patternFill>
    </fill>
    <fill>
      <patternFill patternType="solid">
        <fgColor rgb="FFB9CDE5"/>
        <bgColor rgb="FFB4C7DC"/>
      </patternFill>
    </fill>
    <fill>
      <patternFill patternType="solid">
        <fgColor rgb="FFEEEEEE"/>
        <bgColor rgb="FFF2F2F2"/>
      </patternFill>
    </fill>
    <fill>
      <patternFill patternType="solid">
        <fgColor rgb="FFB4C7DC"/>
        <bgColor rgb="FFB9CDE5"/>
      </patternFill>
    </fill>
    <fill>
      <patternFill patternType="solid">
        <fgColor rgb="FFFDEADA"/>
        <bgColor rgb="FFFDE9D9"/>
      </patternFill>
    </fill>
    <fill>
      <patternFill patternType="solid">
        <fgColor rgb="FFFDE9D9"/>
        <bgColor rgb="FFFDEADA"/>
      </patternFill>
    </fill>
    <fill>
      <patternFill patternType="solid">
        <fgColor rgb="FFFCD5B5"/>
        <bgColor rgb="FFF2DCDB"/>
      </patternFill>
    </fill>
    <fill>
      <patternFill patternType="solid">
        <fgColor rgb="FFE6E0EC"/>
        <bgColor rgb="FFDAE3F3"/>
      </patternFill>
    </fill>
    <fill>
      <patternFill patternType="solid">
        <fgColor rgb="FFF2DCDB"/>
        <bgColor rgb="FFE6E0EC"/>
      </patternFill>
    </fill>
    <fill>
      <patternFill patternType="solid">
        <fgColor rgb="FFD99694"/>
        <bgColor rgb="FFB2B2B2"/>
      </patternFill>
    </fill>
    <fill>
      <patternFill patternType="solid">
        <fgColor rgb="FFEBF1DE"/>
        <bgColor rgb="FFEEEEEE"/>
      </patternFill>
    </fill>
    <fill>
      <patternFill patternType="solid">
        <fgColor rgb="FFDCE6F2"/>
        <bgColor rgb="FFDAE3F3"/>
      </patternFill>
    </fill>
    <fill>
      <patternFill patternType="solid">
        <fgColor rgb="FFD7E4BD"/>
        <bgColor rgb="FFDDD9C3"/>
      </patternFill>
    </fill>
    <fill>
      <patternFill patternType="solid">
        <fgColor rgb="FFDDD9C3"/>
        <bgColor rgb="FFD9D9D9"/>
      </patternFill>
    </fill>
    <fill>
      <patternFill patternType="solid">
        <fgColor rgb="FFF2F2F2"/>
        <bgColor rgb="FFEEEEEE"/>
      </patternFill>
    </fill>
    <fill>
      <patternFill patternType="solid">
        <fgColor rgb="FFBFBFBF"/>
        <bgColor rgb="FFB4C7DC"/>
      </patternFill>
    </fill>
    <fill>
      <patternFill patternType="solid">
        <fgColor rgb="FFFF3333"/>
        <bgColor rgb="FFFF0000"/>
      </patternFill>
    </fill>
    <fill>
      <patternFill patternType="solid">
        <fgColor rgb="FF8EB4E3"/>
        <bgColor rgb="FF8DB4E2"/>
      </patternFill>
    </fill>
    <fill>
      <patternFill patternType="solid">
        <fgColor rgb="FFFFC000"/>
        <bgColor rgb="FFFFBF00"/>
      </patternFill>
    </fill>
    <fill>
      <patternFill patternType="solid">
        <fgColor rgb="FFD9D9D9"/>
        <bgColor rgb="FFDDDDDD"/>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0"/>
        <bgColor rgb="FFFFBF00"/>
      </patternFill>
    </fill>
    <fill>
      <patternFill patternType="solid">
        <fgColor theme="0"/>
        <bgColor rgb="FFDCE6F2"/>
      </patternFill>
    </fill>
  </fills>
  <borders count="69">
    <border>
      <left/>
      <right/>
      <top/>
      <bottom/>
      <diagonal/>
    </border>
    <border>
      <left/>
      <right/>
      <top/>
      <bottom style="medium">
        <color auto="1"/>
      </bottom>
      <diagonal/>
    </border>
    <border>
      <left/>
      <right style="thick">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right/>
      <top style="thin">
        <color auto="1"/>
      </top>
      <bottom style="thin">
        <color auto="1"/>
      </bottom>
      <diagonal/>
    </border>
    <border>
      <left style="thin">
        <color auto="1"/>
      </left>
      <right/>
      <top style="thin">
        <color auto="1"/>
      </top>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auto="1"/>
      </left>
      <right/>
      <top/>
      <bottom/>
      <diagonal/>
    </border>
    <border>
      <left/>
      <right style="thin">
        <color auto="1"/>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style="thin">
        <color auto="1"/>
      </right>
      <top/>
      <bottom style="medium">
        <color indexed="64"/>
      </bottom>
      <diagonal/>
    </border>
    <border>
      <left/>
      <right/>
      <top/>
      <bottom style="thin">
        <color indexed="64"/>
      </bottom>
      <diagonal/>
    </border>
    <border>
      <left/>
      <right style="thin">
        <color auto="1"/>
      </right>
      <top/>
      <bottom style="thin">
        <color auto="1"/>
      </bottom>
      <diagonal/>
    </border>
    <border>
      <left style="thin">
        <color auto="1"/>
      </left>
      <right style="thin">
        <color auto="1"/>
      </right>
      <top style="double">
        <color indexed="64"/>
      </top>
      <bottom style="thin">
        <color auto="1"/>
      </bottom>
      <diagonal/>
    </border>
    <border>
      <left/>
      <right style="thin">
        <color auto="1"/>
      </right>
      <top style="thin">
        <color auto="1"/>
      </top>
      <bottom style="double">
        <color indexed="64"/>
      </bottom>
      <diagonal/>
    </border>
    <border>
      <left style="medium">
        <color indexed="64"/>
      </left>
      <right style="thin">
        <color auto="1"/>
      </right>
      <top style="medium">
        <color auto="1"/>
      </top>
      <bottom style="medium">
        <color auto="1"/>
      </bottom>
      <diagonal/>
    </border>
    <border>
      <left style="medium">
        <color auto="1"/>
      </left>
      <right style="thin">
        <color auto="1"/>
      </right>
      <top style="double">
        <color indexed="64"/>
      </top>
      <bottom style="thin">
        <color auto="1"/>
      </bottom>
      <diagonal/>
    </border>
    <border>
      <left style="medium">
        <color auto="1"/>
      </left>
      <right style="thin">
        <color auto="1"/>
      </right>
      <top style="thin">
        <color auto="1"/>
      </top>
      <bottom style="double">
        <color indexed="64"/>
      </bottom>
      <diagonal/>
    </border>
    <border>
      <left style="medium">
        <color auto="1"/>
      </left>
      <right style="thin">
        <color auto="1"/>
      </right>
      <top style="double">
        <color indexed="64"/>
      </top>
      <bottom/>
      <diagonal/>
    </border>
    <border>
      <left style="medium">
        <color auto="1"/>
      </left>
      <right style="thin">
        <color auto="1"/>
      </right>
      <top/>
      <bottom/>
      <diagonal/>
    </border>
    <border>
      <left style="medium">
        <color auto="1"/>
      </left>
      <right style="thin">
        <color auto="1"/>
      </right>
      <top/>
      <bottom style="double">
        <color indexed="64"/>
      </bottom>
      <diagonal/>
    </border>
    <border>
      <left style="thin">
        <color auto="1"/>
      </left>
      <right style="thin">
        <color auto="1"/>
      </right>
      <top/>
      <bottom/>
      <diagonal/>
    </border>
    <border>
      <left style="thin">
        <color auto="1"/>
      </left>
      <right style="thin">
        <color auto="1"/>
      </right>
      <top style="double">
        <color auto="1"/>
      </top>
      <bottom/>
      <diagonal/>
    </border>
    <border>
      <left style="thin">
        <color auto="1"/>
      </left>
      <right/>
      <top/>
      <bottom style="thin">
        <color auto="1"/>
      </bottom>
      <diagonal/>
    </border>
    <border>
      <left style="thin">
        <color auto="1"/>
      </left>
      <right/>
      <top style="double">
        <color indexed="64"/>
      </top>
      <bottom style="thin">
        <color auto="1"/>
      </bottom>
      <diagonal/>
    </border>
    <border>
      <left style="thin">
        <color auto="1"/>
      </left>
      <right/>
      <top style="thin">
        <color auto="1"/>
      </top>
      <bottom style="double">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style="thin">
        <color auto="1"/>
      </left>
      <right style="double">
        <color auto="1"/>
      </right>
      <top/>
      <bottom style="thin">
        <color auto="1"/>
      </bottom>
      <diagonal/>
    </border>
    <border>
      <left style="medium">
        <color indexed="64"/>
      </left>
      <right style="thin">
        <color auto="1"/>
      </right>
      <top style="medium">
        <color auto="1"/>
      </top>
      <bottom/>
      <diagonal/>
    </border>
    <border>
      <left style="thin">
        <color auto="1"/>
      </left>
      <right style="thin">
        <color auto="1"/>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double">
        <color indexed="64"/>
      </bottom>
      <diagonal/>
    </border>
    <border>
      <left style="thin">
        <color auto="1"/>
      </left>
      <right/>
      <top/>
      <bottom style="double">
        <color auto="1"/>
      </bottom>
      <diagonal/>
    </border>
    <border>
      <left style="medium">
        <color indexed="64"/>
      </left>
      <right/>
      <top style="double">
        <color indexed="64"/>
      </top>
      <bottom/>
      <diagonal/>
    </border>
    <border>
      <left/>
      <right style="thin">
        <color auto="1"/>
      </right>
      <top style="double">
        <color indexed="64"/>
      </top>
      <bottom/>
      <diagonal/>
    </border>
    <border>
      <left/>
      <right style="thin">
        <color auto="1"/>
      </right>
      <top/>
      <bottom/>
      <diagonal/>
    </border>
    <border>
      <left style="medium">
        <color indexed="64"/>
      </left>
      <right/>
      <top/>
      <bottom style="double">
        <color auto="1"/>
      </bottom>
      <diagonal/>
    </border>
    <border>
      <left/>
      <right style="thin">
        <color auto="1"/>
      </right>
      <top/>
      <bottom style="double">
        <color auto="1"/>
      </bottom>
      <diagonal/>
    </border>
    <border>
      <left/>
      <right/>
      <top style="thin">
        <color auto="1"/>
      </top>
      <bottom/>
      <diagonal/>
    </border>
    <border>
      <left style="thin">
        <color auto="1"/>
      </left>
      <right style="medium">
        <color auto="1"/>
      </right>
      <top style="medium">
        <color auto="1"/>
      </top>
      <bottom/>
      <diagonal/>
    </border>
  </borders>
  <cellStyleXfs count="32">
    <xf numFmtId="0" fontId="0" fillId="0" borderId="0"/>
    <xf numFmtId="164" fontId="18" fillId="0" borderId="0" applyBorder="0" applyProtection="0"/>
    <xf numFmtId="0" fontId="10" fillId="0" borderId="0" applyBorder="0" applyProtection="0"/>
    <xf numFmtId="0" fontId="18" fillId="2" borderId="0" applyBorder="0" applyProtection="0"/>
    <xf numFmtId="0" fontId="18" fillId="3" borderId="0" applyBorder="0" applyProtection="0"/>
    <xf numFmtId="0" fontId="18" fillId="4" borderId="0" applyBorder="0" applyProtection="0"/>
    <xf numFmtId="0" fontId="18" fillId="5" borderId="0" applyBorder="0" applyProtection="0"/>
    <xf numFmtId="0" fontId="2" fillId="6" borderId="0" applyBorder="0" applyProtection="0"/>
    <xf numFmtId="0" fontId="3" fillId="0" borderId="0" applyBorder="0" applyProtection="0"/>
    <xf numFmtId="164" fontId="18" fillId="0" borderId="0" applyBorder="0" applyProtection="0"/>
    <xf numFmtId="164"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4" fillId="0" borderId="0"/>
    <xf numFmtId="0" fontId="18" fillId="0" borderId="0" applyBorder="0" applyProtection="0"/>
    <xf numFmtId="0" fontId="4" fillId="0" borderId="0"/>
    <xf numFmtId="0" fontId="4" fillId="0" borderId="0"/>
    <xf numFmtId="0" fontId="4" fillId="0" borderId="0"/>
    <xf numFmtId="0" fontId="18" fillId="0" borderId="0" applyBorder="0" applyProtection="0"/>
    <xf numFmtId="0" fontId="18" fillId="0" borderId="0" applyBorder="0" applyProtection="0"/>
    <xf numFmtId="0" fontId="18" fillId="0" borderId="0" applyBorder="0" applyProtection="0"/>
    <xf numFmtId="0" fontId="4" fillId="0" borderId="0"/>
    <xf numFmtId="0" fontId="18" fillId="7" borderId="0" applyBorder="0" applyProtection="0"/>
    <xf numFmtId="0" fontId="5" fillId="7" borderId="0" applyBorder="0" applyProtection="0"/>
    <xf numFmtId="0" fontId="18" fillId="8" borderId="0" applyBorder="0" applyProtection="0"/>
    <xf numFmtId="0" fontId="6" fillId="8" borderId="0" applyBorder="0" applyProtection="0"/>
    <xf numFmtId="0" fontId="1" fillId="0" borderId="0"/>
    <xf numFmtId="0" fontId="26" fillId="0" borderId="0"/>
  </cellStyleXfs>
  <cellXfs count="737">
    <xf numFmtId="0" fontId="0" fillId="0" borderId="0" xfId="0"/>
    <xf numFmtId="0" fontId="0" fillId="9" borderId="0" xfId="0" applyFill="1"/>
    <xf numFmtId="0" fontId="0" fillId="0" borderId="0" xfId="0" applyAlignment="1">
      <alignment horizontal="center" vertical="center" textRotation="90" wrapText="1"/>
    </xf>
    <xf numFmtId="0" fontId="0" fillId="0" borderId="0" xfId="0" applyAlignment="1">
      <alignment horizontal="center" vertical="center" wrapText="1"/>
    </xf>
    <xf numFmtId="0" fontId="0" fillId="0" borderId="0" xfId="0" applyBorder="1" applyAlignment="1">
      <alignment vertical="top" wrapText="1"/>
    </xf>
    <xf numFmtId="0" fontId="0" fillId="0" borderId="0" xfId="0" applyAlignment="1">
      <alignment horizontal="left" vertical="top"/>
    </xf>
    <xf numFmtId="0" fontId="0" fillId="0" borderId="0" xfId="0" applyAlignment="1">
      <alignment horizontal="center" vertical="center"/>
    </xf>
    <xf numFmtId="0" fontId="0" fillId="0" borderId="0" xfId="0" applyAlignment="1">
      <alignment horizontal="right"/>
    </xf>
    <xf numFmtId="3" fontId="0" fillId="0" borderId="0" xfId="0" applyNumberFormat="1" applyAlignment="1">
      <alignment horizontal="center" vertical="top"/>
    </xf>
    <xf numFmtId="9" fontId="0" fillId="0" borderId="0" xfId="0" applyNumberFormat="1"/>
    <xf numFmtId="0" fontId="0" fillId="0" borderId="0" xfId="0" applyAlignment="1">
      <alignment horizontal="left"/>
    </xf>
    <xf numFmtId="9" fontId="0" fillId="0" borderId="0" xfId="0" applyNumberFormat="1" applyAlignment="1">
      <alignment horizontal="center" vertical="center"/>
    </xf>
    <xf numFmtId="0" fontId="0" fillId="0" borderId="0" xfId="0" applyAlignment="1">
      <alignment horizontal="right" vertical="top" wrapText="1"/>
    </xf>
    <xf numFmtId="0" fontId="0" fillId="0" borderId="0" xfId="0" applyAlignment="1">
      <alignment horizontal="right" wrapText="1"/>
    </xf>
    <xf numFmtId="0" fontId="0" fillId="0" borderId="0" xfId="0" applyBorder="1" applyAlignment="1">
      <alignment vertical="top"/>
    </xf>
    <xf numFmtId="0" fontId="0" fillId="0" borderId="0" xfId="0" applyAlignment="1">
      <alignment horizontal="center" vertical="top"/>
    </xf>
    <xf numFmtId="1" fontId="0" fillId="0" borderId="0" xfId="0" applyNumberFormat="1" applyAlignment="1">
      <alignment horizontal="center" vertical="center"/>
    </xf>
    <xf numFmtId="1" fontId="0" fillId="0" borderId="0" xfId="0" applyNumberFormat="1"/>
    <xf numFmtId="0" fontId="7" fillId="9" borderId="0" xfId="0" applyFont="1" applyFill="1" applyBorder="1" applyAlignment="1"/>
    <xf numFmtId="0" fontId="0" fillId="9" borderId="1" xfId="0" applyFill="1" applyBorder="1" applyAlignment="1">
      <alignment horizontal="center" wrapText="1"/>
    </xf>
    <xf numFmtId="0" fontId="0" fillId="0" borderId="1" xfId="0" applyBorder="1" applyAlignment="1">
      <alignment horizontal="left" vertical="top"/>
    </xf>
    <xf numFmtId="0" fontId="0" fillId="0" borderId="1" xfId="0" applyBorder="1" applyAlignment="1">
      <alignment horizontal="center" vertical="center"/>
    </xf>
    <xf numFmtId="0" fontId="0" fillId="0" borderId="1" xfId="0" applyBorder="1" applyAlignment="1">
      <alignment horizontal="right"/>
    </xf>
    <xf numFmtId="3" fontId="0" fillId="9" borderId="1" xfId="0" applyNumberFormat="1" applyFill="1" applyBorder="1" applyAlignment="1">
      <alignment horizontal="center" wrapText="1"/>
    </xf>
    <xf numFmtId="9" fontId="0" fillId="0" borderId="1" xfId="0" applyNumberFormat="1" applyBorder="1"/>
    <xf numFmtId="0" fontId="0" fillId="0" borderId="1" xfId="0" applyBorder="1" applyAlignment="1">
      <alignment horizontal="left"/>
    </xf>
    <xf numFmtId="9" fontId="0" fillId="0" borderId="1" xfId="0" applyNumberFormat="1" applyBorder="1" applyAlignment="1">
      <alignment horizontal="center" vertical="center"/>
    </xf>
    <xf numFmtId="0" fontId="0" fillId="0" borderId="1" xfId="0" applyBorder="1"/>
    <xf numFmtId="0" fontId="0" fillId="0" borderId="1" xfId="0" applyBorder="1" applyAlignment="1">
      <alignment horizontal="right" vertical="top" wrapText="1"/>
    </xf>
    <xf numFmtId="0" fontId="0" fillId="9" borderId="2" xfId="0" applyFill="1" applyBorder="1" applyAlignment="1">
      <alignment wrapText="1"/>
    </xf>
    <xf numFmtId="0" fontId="8" fillId="9" borderId="0" xfId="0" applyFont="1" applyFill="1" applyBorder="1" applyAlignment="1">
      <alignment horizontal="left" textRotation="45" wrapText="1"/>
    </xf>
    <xf numFmtId="0" fontId="8" fillId="13" borderId="6" xfId="0" applyFont="1" applyFill="1" applyBorder="1" applyAlignment="1">
      <alignment horizontal="center" wrapText="1"/>
    </xf>
    <xf numFmtId="0" fontId="8" fillId="13" borderId="6" xfId="0" applyFont="1" applyFill="1" applyBorder="1" applyAlignment="1">
      <alignment horizontal="center" vertical="center"/>
    </xf>
    <xf numFmtId="0" fontId="8" fillId="13" borderId="6" xfId="0" applyFont="1" applyFill="1" applyBorder="1" applyAlignment="1">
      <alignment horizontal="center" vertical="center" wrapText="1"/>
    </xf>
    <xf numFmtId="0" fontId="8" fillId="14" borderId="6" xfId="0" applyFont="1" applyFill="1" applyBorder="1" applyAlignment="1">
      <alignment horizontal="center" vertical="center"/>
    </xf>
    <xf numFmtId="1" fontId="8" fillId="13" borderId="6" xfId="0" applyNumberFormat="1" applyFont="1" applyFill="1" applyBorder="1" applyAlignment="1">
      <alignment horizontal="center" vertical="center" wrapText="1"/>
    </xf>
    <xf numFmtId="0" fontId="0" fillId="9" borderId="0" xfId="0" applyFill="1" applyAlignment="1">
      <alignment wrapText="1"/>
    </xf>
    <xf numFmtId="0" fontId="0" fillId="0" borderId="0" xfId="0" applyAlignment="1">
      <alignment wrapText="1"/>
    </xf>
    <xf numFmtId="0" fontId="0" fillId="15" borderId="6" xfId="0" applyFont="1" applyFill="1" applyBorder="1" applyAlignment="1">
      <alignment horizontal="center" vertical="center"/>
    </xf>
    <xf numFmtId="0" fontId="0" fillId="15" borderId="6" xfId="0" applyFont="1" applyFill="1" applyBorder="1" applyAlignment="1">
      <alignment vertical="top" wrapText="1"/>
    </xf>
    <xf numFmtId="0" fontId="0" fillId="15" borderId="6" xfId="0" applyFont="1" applyFill="1" applyBorder="1"/>
    <xf numFmtId="3" fontId="0" fillId="15" borderId="6" xfId="0" applyNumberFormat="1" applyFont="1" applyFill="1" applyBorder="1" applyAlignment="1">
      <alignment horizontal="center" vertical="center"/>
    </xf>
    <xf numFmtId="3" fontId="18" fillId="15" borderId="6" xfId="1" applyNumberFormat="1" applyFill="1" applyBorder="1" applyAlignment="1" applyProtection="1">
      <alignment horizontal="center" vertical="center"/>
    </xf>
    <xf numFmtId="9" fontId="18" fillId="15" borderId="6" xfId="1" applyNumberFormat="1" applyFill="1" applyBorder="1" applyAlignment="1" applyProtection="1">
      <alignment horizontal="center" vertical="center"/>
    </xf>
    <xf numFmtId="9" fontId="0" fillId="15" borderId="6" xfId="0" applyNumberFormat="1" applyFont="1" applyFill="1" applyBorder="1" applyAlignment="1">
      <alignment horizontal="center" vertical="center"/>
    </xf>
    <xf numFmtId="0" fontId="0" fillId="0" borderId="0" xfId="0" applyBorder="1"/>
    <xf numFmtId="0" fontId="0" fillId="0" borderId="6" xfId="0" applyFont="1" applyBorder="1"/>
    <xf numFmtId="0" fontId="0" fillId="0" borderId="6" xfId="0" applyFont="1" applyBorder="1" applyAlignment="1">
      <alignment wrapText="1"/>
    </xf>
    <xf numFmtId="0" fontId="0" fillId="0" borderId="6" xfId="1" applyNumberFormat="1" applyFont="1" applyBorder="1" applyAlignment="1" applyProtection="1">
      <alignment horizontal="center"/>
    </xf>
    <xf numFmtId="1" fontId="0" fillId="0" borderId="6" xfId="0" applyNumberFormat="1" applyBorder="1"/>
    <xf numFmtId="3" fontId="0" fillId="15" borderId="6" xfId="1" applyNumberFormat="1" applyFont="1" applyFill="1" applyBorder="1" applyAlignment="1" applyProtection="1">
      <alignment horizontal="center" vertical="center"/>
    </xf>
    <xf numFmtId="164" fontId="0" fillId="15" borderId="6" xfId="1" applyFont="1" applyFill="1" applyBorder="1" applyAlignment="1" applyProtection="1">
      <alignment horizontal="center" vertical="center"/>
    </xf>
    <xf numFmtId="9" fontId="0" fillId="15" borderId="6" xfId="1" applyNumberFormat="1" applyFont="1" applyFill="1" applyBorder="1" applyAlignment="1" applyProtection="1">
      <alignment horizontal="center" vertical="center"/>
    </xf>
    <xf numFmtId="0" fontId="10" fillId="0" borderId="6" xfId="2" applyFont="1" applyBorder="1" applyProtection="1"/>
    <xf numFmtId="17" fontId="11" fillId="15" borderId="6" xfId="0" applyNumberFormat="1" applyFont="1" applyFill="1" applyBorder="1" applyAlignment="1">
      <alignment horizontal="center" vertical="center"/>
    </xf>
    <xf numFmtId="0" fontId="0" fillId="4" borderId="6" xfId="0" applyFont="1" applyFill="1" applyBorder="1"/>
    <xf numFmtId="0" fontId="0" fillId="4" borderId="6" xfId="0" applyFont="1" applyFill="1" applyBorder="1" applyAlignment="1">
      <alignment horizontal="center" vertical="center"/>
    </xf>
    <xf numFmtId="3" fontId="0" fillId="4" borderId="6" xfId="0" applyNumberFormat="1" applyFont="1" applyFill="1" applyBorder="1" applyAlignment="1">
      <alignment horizontal="center" vertical="center"/>
    </xf>
    <xf numFmtId="3" fontId="0" fillId="4" borderId="6" xfId="1" applyNumberFormat="1" applyFont="1" applyFill="1" applyBorder="1" applyAlignment="1" applyProtection="1">
      <alignment horizontal="center" vertical="center"/>
    </xf>
    <xf numFmtId="9" fontId="18" fillId="4" borderId="6" xfId="1" applyNumberFormat="1" applyFill="1" applyBorder="1" applyAlignment="1" applyProtection="1">
      <alignment horizontal="center" vertical="center"/>
    </xf>
    <xf numFmtId="9" fontId="0" fillId="4" borderId="6" xfId="0" applyNumberFormat="1" applyFont="1" applyFill="1" applyBorder="1" applyAlignment="1">
      <alignment horizontal="center" vertical="center"/>
    </xf>
    <xf numFmtId="164" fontId="0" fillId="4" borderId="6" xfId="1" applyFont="1" applyFill="1" applyBorder="1" applyAlignment="1" applyProtection="1">
      <alignment horizontal="center" vertical="center"/>
    </xf>
    <xf numFmtId="9" fontId="0" fillId="4" borderId="6" xfId="1" applyNumberFormat="1" applyFont="1" applyFill="1" applyBorder="1" applyAlignment="1" applyProtection="1">
      <alignment horizontal="center" vertical="center"/>
    </xf>
    <xf numFmtId="0" fontId="0" fillId="16" borderId="6" xfId="0" applyFont="1" applyFill="1" applyBorder="1" applyAlignment="1">
      <alignment horizontal="center" vertical="center"/>
    </xf>
    <xf numFmtId="0" fontId="0" fillId="16" borderId="6" xfId="0" applyFont="1" applyFill="1" applyBorder="1"/>
    <xf numFmtId="3" fontId="0" fillId="16" borderId="6" xfId="0" applyNumberFormat="1" applyFont="1" applyFill="1" applyBorder="1" applyAlignment="1">
      <alignment horizontal="center" vertical="center"/>
    </xf>
    <xf numFmtId="3" fontId="18" fillId="16" borderId="6" xfId="1" applyNumberFormat="1" applyFill="1" applyBorder="1" applyAlignment="1" applyProtection="1">
      <alignment horizontal="center" vertical="center"/>
    </xf>
    <xf numFmtId="9" fontId="18" fillId="16" borderId="6" xfId="1" applyNumberFormat="1" applyFill="1" applyBorder="1" applyAlignment="1" applyProtection="1">
      <alignment horizontal="center" vertical="center"/>
    </xf>
    <xf numFmtId="9" fontId="0" fillId="16" borderId="6" xfId="0" applyNumberFormat="1" applyFont="1" applyFill="1" applyBorder="1" applyAlignment="1">
      <alignment horizontal="center" vertical="center"/>
    </xf>
    <xf numFmtId="9" fontId="0" fillId="16" borderId="6" xfId="1" applyNumberFormat="1" applyFont="1" applyFill="1" applyBorder="1" applyAlignment="1" applyProtection="1">
      <alignment horizontal="center" vertical="center"/>
    </xf>
    <xf numFmtId="164" fontId="0" fillId="16" borderId="6" xfId="1" applyFont="1" applyFill="1" applyBorder="1" applyAlignment="1" applyProtection="1">
      <alignment horizontal="center" vertical="center"/>
    </xf>
    <xf numFmtId="3" fontId="0" fillId="16" borderId="6" xfId="1" applyNumberFormat="1" applyFont="1" applyFill="1" applyBorder="1" applyAlignment="1" applyProtection="1">
      <alignment horizontal="center" vertical="center"/>
    </xf>
    <xf numFmtId="17" fontId="11" fillId="16" borderId="6" xfId="0" applyNumberFormat="1" applyFont="1" applyFill="1" applyBorder="1" applyAlignment="1">
      <alignment horizontal="center" vertical="center"/>
    </xf>
    <xf numFmtId="3" fontId="18" fillId="16" borderId="6" xfId="15" applyNumberFormat="1" applyFill="1" applyBorder="1" applyAlignment="1" applyProtection="1">
      <alignment horizontal="center" vertical="center"/>
    </xf>
    <xf numFmtId="9" fontId="0" fillId="16" borderId="6" xfId="15" applyNumberFormat="1" applyFont="1" applyFill="1" applyBorder="1" applyAlignment="1" applyProtection="1">
      <alignment horizontal="center" vertical="center"/>
    </xf>
    <xf numFmtId="164" fontId="0" fillId="16" borderId="6" xfId="15" applyFont="1" applyFill="1" applyBorder="1" applyAlignment="1" applyProtection="1">
      <alignment horizontal="center" vertical="center"/>
    </xf>
    <xf numFmtId="0" fontId="0" fillId="0" borderId="6" xfId="0" applyFont="1" applyBorder="1" applyAlignment="1">
      <alignment horizontal="center"/>
    </xf>
    <xf numFmtId="0" fontId="0" fillId="17" borderId="6" xfId="0" applyFont="1" applyFill="1" applyBorder="1" applyAlignment="1">
      <alignment horizontal="center" vertical="center"/>
    </xf>
    <xf numFmtId="164" fontId="0" fillId="17" borderId="6" xfId="1" applyFont="1" applyFill="1" applyBorder="1" applyProtection="1"/>
    <xf numFmtId="3" fontId="0" fillId="17" borderId="6" xfId="1" applyNumberFormat="1" applyFont="1" applyFill="1" applyBorder="1" applyAlignment="1" applyProtection="1">
      <alignment horizontal="center" vertical="center"/>
    </xf>
    <xf numFmtId="164" fontId="0" fillId="17" borderId="6" xfId="1" applyFont="1" applyFill="1" applyBorder="1" applyAlignment="1" applyProtection="1">
      <alignment horizontal="center" vertical="center"/>
    </xf>
    <xf numFmtId="3" fontId="18" fillId="17" borderId="6" xfId="1" applyNumberFormat="1" applyFill="1" applyBorder="1" applyAlignment="1" applyProtection="1">
      <alignment horizontal="center" vertical="center"/>
    </xf>
    <xf numFmtId="9" fontId="18" fillId="17" borderId="6" xfId="1" applyNumberFormat="1" applyFill="1" applyBorder="1" applyAlignment="1" applyProtection="1">
      <alignment horizontal="center" vertical="center"/>
    </xf>
    <xf numFmtId="9" fontId="0" fillId="17" borderId="6" xfId="0" applyNumberFormat="1" applyFont="1" applyFill="1" applyBorder="1" applyAlignment="1">
      <alignment horizontal="center" vertical="center"/>
    </xf>
    <xf numFmtId="1" fontId="18" fillId="0" borderId="6" xfId="1" applyNumberFormat="1" applyBorder="1" applyProtection="1"/>
    <xf numFmtId="3" fontId="0" fillId="17" borderId="6" xfId="0" applyNumberFormat="1" applyFont="1" applyFill="1" applyBorder="1" applyAlignment="1">
      <alignment horizontal="center" vertical="center"/>
    </xf>
    <xf numFmtId="9" fontId="0" fillId="17" borderId="6" xfId="1" applyNumberFormat="1" applyFont="1" applyFill="1" applyBorder="1" applyAlignment="1" applyProtection="1">
      <alignment horizontal="center" vertical="center"/>
    </xf>
    <xf numFmtId="3" fontId="0" fillId="18" borderId="6" xfId="1" applyNumberFormat="1" applyFont="1" applyFill="1" applyBorder="1" applyAlignment="1" applyProtection="1">
      <alignment horizontal="center" vertical="top"/>
    </xf>
    <xf numFmtId="164" fontId="0" fillId="0" borderId="6" xfId="1" applyFont="1" applyBorder="1" applyProtection="1"/>
    <xf numFmtId="164" fontId="0" fillId="19" borderId="6" xfId="1" applyFont="1" applyFill="1" applyBorder="1" applyProtection="1"/>
    <xf numFmtId="0" fontId="0" fillId="19" borderId="6" xfId="0" applyFont="1" applyFill="1" applyBorder="1" applyAlignment="1">
      <alignment horizontal="center" vertical="center"/>
    </xf>
    <xf numFmtId="3" fontId="0" fillId="19" borderId="6" xfId="1" applyNumberFormat="1" applyFont="1" applyFill="1" applyBorder="1" applyAlignment="1" applyProtection="1">
      <alignment horizontal="center" vertical="center"/>
    </xf>
    <xf numFmtId="164" fontId="0" fillId="19" borderId="6" xfId="1" applyFont="1" applyFill="1" applyBorder="1" applyAlignment="1" applyProtection="1">
      <alignment horizontal="center" vertical="center"/>
    </xf>
    <xf numFmtId="3" fontId="18" fillId="19" borderId="6" xfId="1" applyNumberFormat="1" applyFill="1" applyBorder="1" applyAlignment="1" applyProtection="1">
      <alignment horizontal="center" vertical="center"/>
    </xf>
    <xf numFmtId="9" fontId="18" fillId="19" borderId="6" xfId="1" applyNumberFormat="1" applyFill="1" applyBorder="1" applyAlignment="1" applyProtection="1">
      <alignment horizontal="center" vertical="center"/>
    </xf>
    <xf numFmtId="9" fontId="0" fillId="19" borderId="6" xfId="0" applyNumberFormat="1" applyFont="1" applyFill="1" applyBorder="1" applyAlignment="1">
      <alignment horizontal="center" vertical="center"/>
    </xf>
    <xf numFmtId="0" fontId="3" fillId="0" borderId="6" xfId="8" applyFont="1" applyBorder="1" applyProtection="1"/>
    <xf numFmtId="3" fontId="0" fillId="19" borderId="6" xfId="0" applyNumberFormat="1" applyFont="1" applyFill="1" applyBorder="1" applyAlignment="1">
      <alignment horizontal="center" vertical="center"/>
    </xf>
    <xf numFmtId="9" fontId="0" fillId="19" borderId="6" xfId="1" applyNumberFormat="1" applyFont="1" applyFill="1" applyBorder="1" applyAlignment="1" applyProtection="1">
      <alignment horizontal="center" vertical="center"/>
    </xf>
    <xf numFmtId="0" fontId="0" fillId="20" borderId="6" xfId="0" applyFont="1" applyFill="1" applyBorder="1"/>
    <xf numFmtId="0" fontId="0" fillId="20" borderId="6" xfId="0" applyFont="1" applyFill="1" applyBorder="1" applyAlignment="1">
      <alignment horizontal="center" vertical="center"/>
    </xf>
    <xf numFmtId="3" fontId="0" fillId="20" borderId="6" xfId="1" applyNumberFormat="1" applyFont="1" applyFill="1" applyBorder="1" applyAlignment="1" applyProtection="1">
      <alignment horizontal="center" vertical="center"/>
    </xf>
    <xf numFmtId="164" fontId="0" fillId="20" borderId="6" xfId="1" applyFont="1" applyFill="1" applyBorder="1" applyAlignment="1" applyProtection="1">
      <alignment horizontal="center" vertical="center"/>
    </xf>
    <xf numFmtId="3" fontId="18" fillId="20" borderId="6" xfId="1" applyNumberFormat="1" applyFill="1" applyBorder="1" applyAlignment="1" applyProtection="1">
      <alignment horizontal="center" vertical="center"/>
    </xf>
    <xf numFmtId="9" fontId="18" fillId="20" borderId="6" xfId="1" applyNumberFormat="1" applyFill="1" applyBorder="1" applyAlignment="1" applyProtection="1">
      <alignment horizontal="center" vertical="center"/>
    </xf>
    <xf numFmtId="9" fontId="0" fillId="20" borderId="6" xfId="0" applyNumberFormat="1" applyFont="1" applyFill="1" applyBorder="1" applyAlignment="1">
      <alignment horizontal="center" vertical="center"/>
    </xf>
    <xf numFmtId="3" fontId="0" fillId="20" borderId="6" xfId="0" applyNumberFormat="1" applyFont="1" applyFill="1" applyBorder="1" applyAlignment="1">
      <alignment horizontal="center" vertical="center"/>
    </xf>
    <xf numFmtId="9" fontId="0" fillId="20" borderId="6" xfId="1" applyNumberFormat="1" applyFont="1" applyFill="1" applyBorder="1" applyAlignment="1" applyProtection="1">
      <alignment horizontal="center" vertical="center"/>
    </xf>
    <xf numFmtId="165" fontId="11" fillId="20" borderId="6" xfId="1" applyNumberFormat="1" applyFont="1" applyFill="1" applyBorder="1" applyAlignment="1" applyProtection="1">
      <alignment horizontal="center" vertical="center"/>
    </xf>
    <xf numFmtId="17" fontId="11" fillId="20" borderId="6" xfId="0" applyNumberFormat="1" applyFont="1" applyFill="1" applyBorder="1" applyAlignment="1">
      <alignment horizontal="center" vertical="center"/>
    </xf>
    <xf numFmtId="164" fontId="0" fillId="0" borderId="6" xfId="1" applyFont="1" applyBorder="1" applyAlignment="1" applyProtection="1">
      <alignment wrapText="1"/>
    </xf>
    <xf numFmtId="0" fontId="0" fillId="21" borderId="6" xfId="0" applyFont="1" applyFill="1" applyBorder="1" applyAlignment="1">
      <alignment horizontal="center" vertical="center"/>
    </xf>
    <xf numFmtId="0" fontId="0" fillId="21" borderId="6" xfId="0" applyFont="1" applyFill="1" applyBorder="1"/>
    <xf numFmtId="3" fontId="0" fillId="21" borderId="6" xfId="1" applyNumberFormat="1" applyFont="1" applyFill="1" applyBorder="1" applyAlignment="1" applyProtection="1">
      <alignment horizontal="center" vertical="center"/>
    </xf>
    <xf numFmtId="164" fontId="0" fillId="21" borderId="6" xfId="1" applyFont="1" applyFill="1" applyBorder="1" applyAlignment="1" applyProtection="1">
      <alignment horizontal="center" vertical="center"/>
    </xf>
    <xf numFmtId="3" fontId="18" fillId="21" borderId="6" xfId="1" applyNumberFormat="1" applyFill="1" applyBorder="1" applyAlignment="1" applyProtection="1">
      <alignment horizontal="center" vertical="center"/>
    </xf>
    <xf numFmtId="9" fontId="18" fillId="21" borderId="6" xfId="1" applyNumberFormat="1" applyFill="1" applyBorder="1" applyAlignment="1" applyProtection="1">
      <alignment horizontal="center" vertical="center"/>
    </xf>
    <xf numFmtId="9" fontId="0" fillId="21" borderId="6" xfId="0" applyNumberFormat="1" applyFont="1" applyFill="1" applyBorder="1" applyAlignment="1">
      <alignment horizontal="center" vertical="center"/>
    </xf>
    <xf numFmtId="49" fontId="18" fillId="21" borderId="0" xfId="1" applyNumberFormat="1" applyFill="1" applyBorder="1" applyAlignment="1" applyProtection="1">
      <alignment horizontal="center" vertical="center"/>
    </xf>
    <xf numFmtId="49" fontId="18" fillId="21" borderId="6" xfId="1" applyNumberFormat="1" applyFill="1" applyBorder="1" applyAlignment="1" applyProtection="1">
      <alignment horizontal="center" vertical="center"/>
    </xf>
    <xf numFmtId="0" fontId="0" fillId="21" borderId="6" xfId="0" applyFont="1" applyFill="1" applyBorder="1" applyAlignment="1">
      <alignment wrapText="1"/>
    </xf>
    <xf numFmtId="0" fontId="0" fillId="22" borderId="6" xfId="0" applyFont="1" applyFill="1" applyBorder="1"/>
    <xf numFmtId="0" fontId="0" fillId="22" borderId="6" xfId="0" applyFont="1" applyFill="1" applyBorder="1" applyAlignment="1">
      <alignment horizontal="center" vertical="center"/>
    </xf>
    <xf numFmtId="3" fontId="0" fillId="22" borderId="6" xfId="1" applyNumberFormat="1" applyFont="1" applyFill="1" applyBorder="1" applyAlignment="1" applyProtection="1">
      <alignment horizontal="center" vertical="center"/>
    </xf>
    <xf numFmtId="49" fontId="0" fillId="22" borderId="6" xfId="1" applyNumberFormat="1" applyFont="1" applyFill="1" applyBorder="1" applyAlignment="1" applyProtection="1">
      <alignment horizontal="center" vertical="center"/>
    </xf>
    <xf numFmtId="3" fontId="18" fillId="22" borderId="6" xfId="1" applyNumberFormat="1" applyFill="1" applyBorder="1" applyAlignment="1" applyProtection="1">
      <alignment horizontal="center" vertical="center"/>
    </xf>
    <xf numFmtId="9" fontId="18" fillId="22" borderId="6" xfId="1" applyNumberFormat="1" applyFill="1" applyBorder="1" applyAlignment="1" applyProtection="1">
      <alignment horizontal="center" vertical="center"/>
    </xf>
    <xf numFmtId="9" fontId="0" fillId="22" borderId="6" xfId="0" applyNumberFormat="1" applyFont="1" applyFill="1" applyBorder="1" applyAlignment="1">
      <alignment horizontal="center" vertical="center"/>
    </xf>
    <xf numFmtId="164" fontId="0" fillId="22" borderId="6" xfId="1" applyFont="1" applyFill="1" applyBorder="1" applyAlignment="1" applyProtection="1">
      <alignment horizontal="center" vertical="center"/>
    </xf>
    <xf numFmtId="17" fontId="11" fillId="22" borderId="6" xfId="0" applyNumberFormat="1" applyFont="1" applyFill="1" applyBorder="1" applyAlignment="1">
      <alignment horizontal="center" vertical="center"/>
    </xf>
    <xf numFmtId="9" fontId="0" fillId="22" borderId="6" xfId="1" applyNumberFormat="1" applyFont="1" applyFill="1" applyBorder="1" applyAlignment="1" applyProtection="1">
      <alignment horizontal="center" vertical="center"/>
    </xf>
    <xf numFmtId="0" fontId="0" fillId="23" borderId="6" xfId="0" applyFont="1" applyFill="1" applyBorder="1"/>
    <xf numFmtId="0" fontId="0" fillId="23" borderId="6" xfId="0" applyFont="1" applyFill="1" applyBorder="1" applyAlignment="1">
      <alignment horizontal="center" vertical="center"/>
    </xf>
    <xf numFmtId="3" fontId="0" fillId="23" borderId="6" xfId="1" applyNumberFormat="1" applyFont="1" applyFill="1" applyBorder="1" applyAlignment="1" applyProtection="1">
      <alignment horizontal="center" vertical="center"/>
    </xf>
    <xf numFmtId="164" fontId="0" fillId="23" borderId="6" xfId="1" applyFont="1" applyFill="1" applyBorder="1" applyAlignment="1" applyProtection="1">
      <alignment horizontal="center" vertical="center"/>
    </xf>
    <xf numFmtId="3" fontId="18" fillId="23" borderId="6" xfId="1" applyNumberFormat="1" applyFill="1" applyBorder="1" applyAlignment="1" applyProtection="1">
      <alignment horizontal="center" vertical="center"/>
    </xf>
    <xf numFmtId="9" fontId="18" fillId="23" borderId="6" xfId="1" applyNumberFormat="1" applyFill="1" applyBorder="1" applyAlignment="1" applyProtection="1">
      <alignment horizontal="center" vertical="center"/>
    </xf>
    <xf numFmtId="9" fontId="0" fillId="23" borderId="6" xfId="0" applyNumberFormat="1" applyFont="1" applyFill="1" applyBorder="1" applyAlignment="1">
      <alignment horizontal="center" vertical="center"/>
    </xf>
    <xf numFmtId="0" fontId="0" fillId="19" borderId="6" xfId="0" applyFont="1" applyFill="1" applyBorder="1"/>
    <xf numFmtId="0" fontId="0" fillId="24" borderId="6" xfId="0" applyFont="1" applyFill="1" applyBorder="1"/>
    <xf numFmtId="0" fontId="0" fillId="24" borderId="6" xfId="0" applyFont="1" applyFill="1" applyBorder="1" applyAlignment="1">
      <alignment horizontal="center" vertical="center"/>
    </xf>
    <xf numFmtId="3" fontId="0" fillId="24" borderId="6" xfId="1" applyNumberFormat="1" applyFont="1" applyFill="1" applyBorder="1" applyAlignment="1" applyProtection="1">
      <alignment horizontal="center" vertical="center"/>
    </xf>
    <xf numFmtId="164" fontId="0" fillId="24" borderId="6" xfId="1" applyFont="1" applyFill="1" applyBorder="1" applyAlignment="1" applyProtection="1">
      <alignment horizontal="center" vertical="center"/>
    </xf>
    <xf numFmtId="3" fontId="18" fillId="24" borderId="6" xfId="1" applyNumberFormat="1" applyFill="1" applyBorder="1" applyAlignment="1" applyProtection="1">
      <alignment horizontal="center" vertical="center"/>
    </xf>
    <xf numFmtId="9" fontId="18" fillId="24" borderId="6" xfId="1" applyNumberFormat="1" applyFill="1" applyBorder="1" applyAlignment="1" applyProtection="1">
      <alignment horizontal="center" vertical="center"/>
    </xf>
    <xf numFmtId="9" fontId="0" fillId="24" borderId="6" xfId="0" applyNumberFormat="1" applyFont="1" applyFill="1" applyBorder="1" applyAlignment="1">
      <alignment horizontal="center" vertical="center"/>
    </xf>
    <xf numFmtId="0" fontId="0" fillId="25" borderId="6" xfId="0" applyFont="1" applyFill="1" applyBorder="1"/>
    <xf numFmtId="0" fontId="0" fillId="25" borderId="6" xfId="0" applyFont="1" applyFill="1" applyBorder="1" applyAlignment="1">
      <alignment horizontal="center" vertical="center"/>
    </xf>
    <xf numFmtId="3" fontId="0" fillId="25" borderId="6" xfId="0" applyNumberFormat="1" applyFont="1" applyFill="1" applyBorder="1" applyAlignment="1">
      <alignment horizontal="center" vertical="center"/>
    </xf>
    <xf numFmtId="3" fontId="18" fillId="25" borderId="6" xfId="1" applyNumberFormat="1" applyFill="1" applyBorder="1" applyAlignment="1" applyProtection="1">
      <alignment horizontal="center" vertical="center"/>
    </xf>
    <xf numFmtId="9" fontId="18" fillId="25" borderId="6" xfId="1" applyNumberFormat="1" applyFill="1" applyBorder="1" applyAlignment="1" applyProtection="1">
      <alignment horizontal="center" vertical="center"/>
    </xf>
    <xf numFmtId="9" fontId="0" fillId="25" borderId="6" xfId="0" applyNumberFormat="1" applyFont="1" applyFill="1" applyBorder="1" applyAlignment="1">
      <alignment horizontal="center" vertical="center"/>
    </xf>
    <xf numFmtId="3" fontId="0" fillId="25" borderId="6" xfId="1" applyNumberFormat="1" applyFont="1" applyFill="1" applyBorder="1" applyAlignment="1" applyProtection="1">
      <alignment horizontal="center" vertical="center"/>
    </xf>
    <xf numFmtId="164" fontId="0" fillId="25" borderId="6" xfId="1" applyFont="1" applyFill="1" applyBorder="1" applyAlignment="1" applyProtection="1">
      <alignment horizontal="center" vertical="center"/>
    </xf>
    <xf numFmtId="17" fontId="11" fillId="25" borderId="6" xfId="0" applyNumberFormat="1" applyFont="1" applyFill="1" applyBorder="1" applyAlignment="1">
      <alignment horizontal="center" vertical="center"/>
    </xf>
    <xf numFmtId="9" fontId="0" fillId="25" borderId="6" xfId="1" applyNumberFormat="1" applyFont="1" applyFill="1" applyBorder="1" applyAlignment="1" applyProtection="1">
      <alignment horizontal="center" vertical="center"/>
    </xf>
    <xf numFmtId="17" fontId="11" fillId="25" borderId="8" xfId="0" applyNumberFormat="1" applyFont="1" applyFill="1" applyBorder="1" applyAlignment="1">
      <alignment horizontal="center" vertical="center"/>
    </xf>
    <xf numFmtId="0" fontId="0" fillId="26" borderId="6" xfId="0" applyFont="1" applyFill="1" applyBorder="1" applyAlignment="1">
      <alignment vertical="top" wrapText="1"/>
    </xf>
    <xf numFmtId="0" fontId="0" fillId="26" borderId="6" xfId="0" applyFont="1" applyFill="1" applyBorder="1"/>
    <xf numFmtId="0" fontId="0" fillId="26" borderId="6" xfId="0" applyFont="1" applyFill="1" applyBorder="1" applyAlignment="1">
      <alignment horizontal="center" vertical="center"/>
    </xf>
    <xf numFmtId="164" fontId="0" fillId="26" borderId="6" xfId="1" applyFont="1" applyFill="1" applyBorder="1" applyAlignment="1" applyProtection="1">
      <alignment horizontal="center" vertical="center"/>
    </xf>
    <xf numFmtId="3" fontId="18" fillId="26" borderId="6" xfId="1" applyNumberFormat="1" applyFill="1" applyBorder="1" applyAlignment="1" applyProtection="1">
      <alignment horizontal="center" vertical="center"/>
    </xf>
    <xf numFmtId="9" fontId="18" fillId="26" borderId="6" xfId="1" applyNumberFormat="1" applyFill="1" applyBorder="1" applyAlignment="1" applyProtection="1">
      <alignment horizontal="center" vertical="center"/>
    </xf>
    <xf numFmtId="9" fontId="0" fillId="26" borderId="6" xfId="0" applyNumberFormat="1" applyFont="1" applyFill="1" applyBorder="1" applyAlignment="1">
      <alignment horizontal="center" vertical="center"/>
    </xf>
    <xf numFmtId="3" fontId="0" fillId="26" borderId="6" xfId="0" applyNumberFormat="1" applyFont="1" applyFill="1" applyBorder="1" applyAlignment="1">
      <alignment horizontal="center" vertical="center"/>
    </xf>
    <xf numFmtId="9" fontId="0" fillId="26" borderId="6" xfId="1" applyNumberFormat="1" applyFont="1" applyFill="1" applyBorder="1" applyAlignment="1" applyProtection="1">
      <alignment horizontal="center" vertical="center"/>
    </xf>
    <xf numFmtId="1" fontId="0" fillId="0" borderId="6" xfId="0" applyNumberFormat="1" applyFont="1" applyBorder="1" applyAlignment="1">
      <alignment horizontal="right"/>
    </xf>
    <xf numFmtId="0" fontId="12" fillId="0" borderId="0" xfId="0" applyFont="1" applyBorder="1" applyAlignment="1"/>
    <xf numFmtId="0" fontId="0" fillId="0" borderId="0" xfId="0" applyBorder="1" applyAlignment="1">
      <alignment wrapText="1"/>
    </xf>
    <xf numFmtId="49" fontId="0" fillId="0" borderId="0" xfId="0" applyNumberFormat="1" applyAlignment="1">
      <alignment horizontal="center" vertical="top"/>
    </xf>
    <xf numFmtId="10" fontId="0" fillId="0" borderId="0" xfId="0" applyNumberFormat="1" applyAlignment="1">
      <alignment horizontal="center" vertical="top"/>
    </xf>
    <xf numFmtId="0" fontId="0" fillId="9" borderId="0" xfId="0" applyFill="1" applyBorder="1" applyAlignment="1">
      <alignment horizontal="center" vertical="center"/>
    </xf>
    <xf numFmtId="0" fontId="0" fillId="9" borderId="0" xfId="0" applyFill="1" applyAlignment="1">
      <alignment horizontal="center" wrapText="1"/>
    </xf>
    <xf numFmtId="0" fontId="0" fillId="9" borderId="0" xfId="0" applyFill="1" applyBorder="1" applyAlignment="1">
      <alignment wrapText="1"/>
    </xf>
    <xf numFmtId="0" fontId="0" fillId="9" borderId="0" xfId="0" applyFill="1" applyAlignment="1">
      <alignment horizontal="left" vertical="top"/>
    </xf>
    <xf numFmtId="0" fontId="0" fillId="9" borderId="0" xfId="0" applyFill="1" applyAlignment="1">
      <alignment horizontal="center" vertical="center"/>
    </xf>
    <xf numFmtId="49" fontId="0" fillId="9" borderId="0" xfId="0" applyNumberFormat="1" applyFill="1" applyAlignment="1">
      <alignment horizontal="center" vertical="top"/>
    </xf>
    <xf numFmtId="10" fontId="0" fillId="9" borderId="0" xfId="0" applyNumberFormat="1" applyFill="1" applyBorder="1" applyAlignment="1">
      <alignment horizontal="center" vertical="top"/>
    </xf>
    <xf numFmtId="0" fontId="0" fillId="9" borderId="0" xfId="0" applyFill="1" applyAlignment="1">
      <alignment horizontal="right" vertical="top" wrapText="1"/>
    </xf>
    <xf numFmtId="0" fontId="0" fillId="9" borderId="0" xfId="0" applyFill="1" applyAlignment="1">
      <alignment horizontal="right" wrapText="1"/>
    </xf>
    <xf numFmtId="0" fontId="0" fillId="9" borderId="0" xfId="0" applyFill="1" applyBorder="1" applyAlignment="1">
      <alignment vertical="top"/>
    </xf>
    <xf numFmtId="0" fontId="0" fillId="9" borderId="0" xfId="0" applyFill="1" applyAlignment="1">
      <alignment horizontal="left"/>
    </xf>
    <xf numFmtId="1" fontId="0" fillId="9" borderId="0" xfId="0" applyNumberFormat="1" applyFill="1" applyAlignment="1">
      <alignment horizontal="center" vertical="center"/>
    </xf>
    <xf numFmtId="0" fontId="13" fillId="9" borderId="0" xfId="0" applyFont="1" applyFill="1" applyBorder="1" applyAlignment="1">
      <alignment horizontal="left" vertical="top"/>
    </xf>
    <xf numFmtId="10" fontId="0" fillId="9" borderId="0" xfId="0" applyNumberFormat="1" applyFill="1" applyAlignment="1">
      <alignment horizontal="center" vertical="top"/>
    </xf>
    <xf numFmtId="49" fontId="0" fillId="9" borderId="0" xfId="0" applyNumberFormat="1" applyFill="1" applyBorder="1" applyAlignment="1">
      <alignment horizontal="center" vertical="top"/>
    </xf>
    <xf numFmtId="1" fontId="0" fillId="9" borderId="0" xfId="0" applyNumberFormat="1" applyFill="1" applyBorder="1" applyAlignment="1">
      <alignment horizontal="center" vertical="center"/>
    </xf>
    <xf numFmtId="0" fontId="15" fillId="13" borderId="9" xfId="0" applyFont="1" applyFill="1" applyBorder="1" applyAlignment="1">
      <alignment horizontal="center" vertical="center" wrapText="1"/>
    </xf>
    <xf numFmtId="0" fontId="0" fillId="27" borderId="6" xfId="0" applyFill="1" applyBorder="1" applyAlignment="1">
      <alignment horizontal="center" vertical="center" wrapText="1"/>
    </xf>
    <xf numFmtId="1" fontId="16" fillId="27" borderId="9" xfId="0" applyNumberFormat="1" applyFont="1" applyFill="1" applyBorder="1" applyAlignment="1">
      <alignment horizontal="center"/>
    </xf>
    <xf numFmtId="0" fontId="9" fillId="0" borderId="0" xfId="0" applyFont="1"/>
    <xf numFmtId="0" fontId="9" fillId="28" borderId="6" xfId="0" applyFont="1" applyFill="1" applyBorder="1" applyAlignment="1">
      <alignment horizontal="center" vertical="center" wrapText="1"/>
    </xf>
    <xf numFmtId="1" fontId="17" fillId="28" borderId="9" xfId="0" applyNumberFormat="1" applyFont="1" applyFill="1" applyBorder="1" applyAlignment="1">
      <alignment horizontal="center"/>
    </xf>
    <xf numFmtId="0" fontId="0" fillId="9" borderId="1" xfId="0" applyFill="1" applyBorder="1" applyAlignment="1">
      <alignment wrapText="1"/>
    </xf>
    <xf numFmtId="0" fontId="0" fillId="9" borderId="1" xfId="0" applyFill="1" applyBorder="1" applyAlignment="1">
      <alignment horizontal="center" vertical="center"/>
    </xf>
    <xf numFmtId="0" fontId="0" fillId="9" borderId="0" xfId="0" applyFill="1" applyAlignment="1">
      <alignment vertical="center"/>
    </xf>
    <xf numFmtId="0" fontId="0" fillId="9" borderId="0" xfId="0" applyFill="1" applyBorder="1" applyAlignment="1">
      <alignment horizontal="center" vertical="center" wrapText="1"/>
    </xf>
    <xf numFmtId="0" fontId="0" fillId="9" borderId="0" xfId="0" applyFill="1" applyAlignment="1">
      <alignment horizontal="left" vertical="top" wrapText="1"/>
    </xf>
    <xf numFmtId="0" fontId="0" fillId="5" borderId="13" xfId="0" applyFont="1" applyFill="1" applyBorder="1" applyAlignment="1">
      <alignment horizontal="center" vertical="center" wrapText="1"/>
    </xf>
    <xf numFmtId="0" fontId="0" fillId="29" borderId="14" xfId="0" applyFont="1" applyFill="1" applyBorder="1" applyAlignment="1">
      <alignment horizontal="center" vertical="center" wrapText="1"/>
    </xf>
    <xf numFmtId="0" fontId="0" fillId="30" borderId="14" xfId="0" applyFont="1" applyFill="1" applyBorder="1" applyAlignment="1">
      <alignment horizontal="center" vertical="center" wrapText="1"/>
    </xf>
    <xf numFmtId="0" fontId="0" fillId="31" borderId="14" xfId="0" applyFont="1" applyFill="1" applyBorder="1" applyAlignment="1">
      <alignment horizontal="center" vertical="center" wrapText="1"/>
    </xf>
    <xf numFmtId="0" fontId="0" fillId="28" borderId="16" xfId="0" applyFont="1" applyFill="1" applyBorder="1" applyAlignment="1">
      <alignment horizontal="center" vertical="center" wrapText="1"/>
    </xf>
    <xf numFmtId="0" fontId="0" fillId="9" borderId="19" xfId="0" applyFill="1" applyBorder="1" applyAlignment="1">
      <alignment vertical="center"/>
    </xf>
    <xf numFmtId="0" fontId="0" fillId="32" borderId="14" xfId="0" applyFont="1" applyFill="1" applyBorder="1" applyAlignment="1">
      <alignment horizontal="center" vertical="center" wrapText="1"/>
    </xf>
    <xf numFmtId="0" fontId="0" fillId="9" borderId="18" xfId="0" applyFill="1" applyBorder="1" applyAlignment="1">
      <alignment horizontal="center" vertical="center"/>
    </xf>
    <xf numFmtId="0" fontId="0" fillId="9" borderId="18" xfId="0" applyFill="1" applyBorder="1" applyAlignment="1">
      <alignment horizontal="right" vertical="top" wrapText="1"/>
    </xf>
    <xf numFmtId="0" fontId="0" fillId="5" borderId="14" xfId="0" applyFill="1" applyBorder="1" applyAlignment="1">
      <alignment horizontal="center" vertical="center" wrapText="1"/>
    </xf>
    <xf numFmtId="0" fontId="0" fillId="9" borderId="0" xfId="0" applyFill="1" applyBorder="1" applyAlignment="1">
      <alignment vertical="center"/>
    </xf>
    <xf numFmtId="0" fontId="0" fillId="0" borderId="0" xfId="0" applyBorder="1" applyAlignment="1">
      <alignment horizontal="center" vertical="center" wrapText="1"/>
    </xf>
    <xf numFmtId="0" fontId="0" fillId="9" borderId="19" xfId="0" applyFill="1" applyBorder="1"/>
    <xf numFmtId="0" fontId="0" fillId="9" borderId="0" xfId="0" applyFill="1" applyBorder="1"/>
    <xf numFmtId="0" fontId="0" fillId="0" borderId="0" xfId="0" applyBorder="1" applyAlignment="1">
      <alignment horizontal="left" vertical="top"/>
    </xf>
    <xf numFmtId="0" fontId="0" fillId="0" borderId="0" xfId="0" applyBorder="1" applyAlignment="1">
      <alignment horizontal="center" vertical="center"/>
    </xf>
    <xf numFmtId="0" fontId="0" fillId="0" borderId="0" xfId="0" applyBorder="1" applyAlignment="1">
      <alignment horizontal="right"/>
    </xf>
    <xf numFmtId="3" fontId="0" fillId="0" borderId="0" xfId="0" applyNumberFormat="1" applyBorder="1" applyAlignment="1">
      <alignment horizontal="center" vertical="top"/>
    </xf>
    <xf numFmtId="9" fontId="0" fillId="0" borderId="0" xfId="0" applyNumberFormat="1" applyBorder="1"/>
    <xf numFmtId="0" fontId="0" fillId="0" borderId="0" xfId="0" applyBorder="1" applyAlignment="1">
      <alignment horizontal="left"/>
    </xf>
    <xf numFmtId="9" fontId="0" fillId="0" borderId="0" xfId="0" applyNumberFormat="1" applyBorder="1" applyAlignment="1">
      <alignment horizontal="center" vertical="center"/>
    </xf>
    <xf numFmtId="0" fontId="8" fillId="9" borderId="31" xfId="0" applyFont="1" applyFill="1" applyBorder="1" applyAlignment="1">
      <alignment horizontal="center" vertical="center" textRotation="45" wrapText="1"/>
    </xf>
    <xf numFmtId="0" fontId="0" fillId="15" borderId="27" xfId="0" applyFont="1" applyFill="1" applyBorder="1" applyAlignment="1">
      <alignment horizontal="center" vertical="center"/>
    </xf>
    <xf numFmtId="3" fontId="0" fillId="15" borderId="27" xfId="0" applyNumberFormat="1" applyFont="1" applyFill="1" applyBorder="1" applyAlignment="1">
      <alignment horizontal="center" vertical="center"/>
    </xf>
    <xf numFmtId="3" fontId="18" fillId="15" borderId="27" xfId="1" applyNumberFormat="1" applyFill="1" applyBorder="1" applyAlignment="1" applyProtection="1">
      <alignment horizontal="center" vertical="center"/>
    </xf>
    <xf numFmtId="9" fontId="18" fillId="15" borderId="27" xfId="1" applyNumberFormat="1" applyFill="1" applyBorder="1" applyAlignment="1" applyProtection="1">
      <alignment horizontal="center" vertical="center"/>
    </xf>
    <xf numFmtId="9" fontId="0" fillId="15" borderId="27" xfId="0" applyNumberFormat="1" applyFont="1" applyFill="1" applyBorder="1" applyAlignment="1">
      <alignment horizontal="center" vertical="center"/>
    </xf>
    <xf numFmtId="3" fontId="9" fillId="9" borderId="32" xfId="0" applyNumberFormat="1" applyFont="1" applyFill="1" applyBorder="1" applyAlignment="1">
      <alignment horizontal="center" vertical="center" textRotation="45" wrapText="1"/>
    </xf>
    <xf numFmtId="9" fontId="9" fillId="9" borderId="32" xfId="0" applyNumberFormat="1" applyFont="1" applyFill="1" applyBorder="1" applyAlignment="1">
      <alignment horizontal="center" vertical="center" textRotation="45" wrapText="1"/>
    </xf>
    <xf numFmtId="0" fontId="9" fillId="11" borderId="32" xfId="0" applyFont="1" applyFill="1" applyBorder="1" applyAlignment="1">
      <alignment horizontal="center" vertical="center" textRotation="45" wrapText="1"/>
    </xf>
    <xf numFmtId="0" fontId="9" fillId="12" borderId="32" xfId="0" applyFont="1" applyFill="1" applyBorder="1" applyAlignment="1">
      <alignment horizontal="center" vertical="center" textRotation="45" wrapText="1"/>
    </xf>
    <xf numFmtId="0" fontId="9" fillId="9" borderId="32" xfId="0" applyFont="1" applyFill="1" applyBorder="1" applyAlignment="1">
      <alignment horizontal="center" vertical="center" textRotation="45" wrapText="1"/>
    </xf>
    <xf numFmtId="0" fontId="9" fillId="10" borderId="32" xfId="0" applyFont="1" applyFill="1" applyBorder="1" applyAlignment="1">
      <alignment horizontal="center" vertical="center" textRotation="45" wrapText="1"/>
    </xf>
    <xf numFmtId="0" fontId="0" fillId="15" borderId="26" xfId="0" applyFont="1" applyFill="1" applyBorder="1" applyAlignment="1">
      <alignment horizontal="center" vertical="center"/>
    </xf>
    <xf numFmtId="0" fontId="0" fillId="15" borderId="26" xfId="0" applyFont="1" applyFill="1" applyBorder="1"/>
    <xf numFmtId="3" fontId="0" fillId="15" borderId="26" xfId="1" applyNumberFormat="1" applyFont="1" applyFill="1" applyBorder="1" applyAlignment="1" applyProtection="1">
      <alignment horizontal="center" vertical="center"/>
    </xf>
    <xf numFmtId="164" fontId="0" fillId="15" borderId="26" xfId="1" applyFont="1" applyFill="1" applyBorder="1" applyAlignment="1" applyProtection="1">
      <alignment horizontal="center" vertical="center"/>
    </xf>
    <xf numFmtId="3" fontId="18" fillId="15" borderId="26" xfId="1" applyNumberFormat="1" applyFill="1" applyBorder="1" applyAlignment="1" applyProtection="1">
      <alignment horizontal="center" vertical="center"/>
    </xf>
    <xf numFmtId="9" fontId="18" fillId="15" borderId="26" xfId="1" applyNumberFormat="1" applyFill="1" applyBorder="1" applyAlignment="1" applyProtection="1">
      <alignment horizontal="center" vertical="center"/>
    </xf>
    <xf numFmtId="9" fontId="0" fillId="15" borderId="26" xfId="0" applyNumberFormat="1" applyFont="1" applyFill="1" applyBorder="1" applyAlignment="1">
      <alignment horizontal="center" vertical="center"/>
    </xf>
    <xf numFmtId="0" fontId="0" fillId="16" borderId="27" xfId="0" applyFont="1" applyFill="1" applyBorder="1" applyAlignment="1">
      <alignment horizontal="center" vertical="center"/>
    </xf>
    <xf numFmtId="0" fontId="0" fillId="16" borderId="27" xfId="0" applyFont="1" applyFill="1" applyBorder="1"/>
    <xf numFmtId="3" fontId="18" fillId="16" borderId="27" xfId="1" applyNumberFormat="1" applyFill="1" applyBorder="1" applyAlignment="1" applyProtection="1">
      <alignment horizontal="center" vertical="center"/>
    </xf>
    <xf numFmtId="9" fontId="18" fillId="16" borderId="27" xfId="1" applyNumberFormat="1" applyFill="1" applyBorder="1" applyAlignment="1" applyProtection="1">
      <alignment horizontal="center" vertical="center"/>
    </xf>
    <xf numFmtId="9" fontId="0" fillId="16" borderId="27" xfId="0" applyNumberFormat="1" applyFont="1" applyFill="1" applyBorder="1" applyAlignment="1">
      <alignment horizontal="center" vertical="center"/>
    </xf>
    <xf numFmtId="9" fontId="0" fillId="16" borderId="27" xfId="1" applyNumberFormat="1" applyFont="1" applyFill="1" applyBorder="1" applyAlignment="1" applyProtection="1">
      <alignment horizontal="center" vertical="center"/>
    </xf>
    <xf numFmtId="164" fontId="0" fillId="16" borderId="27" xfId="1" applyFont="1" applyFill="1" applyBorder="1" applyAlignment="1" applyProtection="1">
      <alignment horizontal="center" vertical="center"/>
    </xf>
    <xf numFmtId="0" fontId="0" fillId="4" borderId="35" xfId="0" applyFont="1" applyFill="1" applyBorder="1"/>
    <xf numFmtId="0" fontId="0" fillId="4" borderId="35" xfId="0" applyFont="1" applyFill="1" applyBorder="1" applyAlignment="1">
      <alignment horizontal="center" vertical="center"/>
    </xf>
    <xf numFmtId="3" fontId="0" fillId="4" borderId="35" xfId="0" applyNumberFormat="1" applyFont="1" applyFill="1" applyBorder="1" applyAlignment="1">
      <alignment horizontal="center" vertical="center"/>
    </xf>
    <xf numFmtId="3" fontId="0" fillId="4" borderId="35" xfId="1" applyNumberFormat="1" applyFont="1" applyFill="1" applyBorder="1" applyAlignment="1" applyProtection="1">
      <alignment horizontal="center" vertical="center"/>
    </xf>
    <xf numFmtId="9" fontId="18" fillId="4" borderId="35" xfId="1" applyNumberFormat="1" applyFill="1" applyBorder="1" applyAlignment="1" applyProtection="1">
      <alignment horizontal="center" vertical="center"/>
    </xf>
    <xf numFmtId="9" fontId="0" fillId="4" borderId="35" xfId="0" applyNumberFormat="1" applyFont="1" applyFill="1" applyBorder="1" applyAlignment="1">
      <alignment horizontal="center" vertical="center"/>
    </xf>
    <xf numFmtId="0" fontId="0" fillId="4" borderId="8" xfId="0" applyFont="1" applyFill="1" applyBorder="1"/>
    <xf numFmtId="0" fontId="0" fillId="4" borderId="8" xfId="0" applyFont="1" applyFill="1" applyBorder="1" applyAlignment="1">
      <alignment horizontal="center" vertical="center"/>
    </xf>
    <xf numFmtId="3" fontId="0" fillId="4" borderId="8" xfId="0" applyNumberFormat="1" applyFont="1" applyFill="1" applyBorder="1" applyAlignment="1">
      <alignment horizontal="center" vertical="center"/>
    </xf>
    <xf numFmtId="3" fontId="0" fillId="4" borderId="8" xfId="1" applyNumberFormat="1" applyFont="1" applyFill="1" applyBorder="1" applyAlignment="1" applyProtection="1">
      <alignment horizontal="center" vertical="center"/>
    </xf>
    <xf numFmtId="9" fontId="18" fillId="4" borderId="8" xfId="1" applyNumberFormat="1" applyFill="1" applyBorder="1" applyAlignment="1" applyProtection="1">
      <alignment horizontal="center" vertical="center"/>
    </xf>
    <xf numFmtId="9" fontId="0" fillId="4" borderId="8" xfId="0" applyNumberFormat="1" applyFont="1" applyFill="1" applyBorder="1" applyAlignment="1">
      <alignment horizontal="center" vertical="center"/>
    </xf>
    <xf numFmtId="9" fontId="0" fillId="4" borderId="8" xfId="1" applyNumberFormat="1" applyFont="1" applyFill="1" applyBorder="1" applyAlignment="1" applyProtection="1">
      <alignment horizontal="center" vertical="center"/>
    </xf>
    <xf numFmtId="164" fontId="0" fillId="4" borderId="8" xfId="1" applyFont="1" applyFill="1" applyBorder="1" applyAlignment="1" applyProtection="1">
      <alignment horizontal="center" vertical="center"/>
    </xf>
    <xf numFmtId="164" fontId="0" fillId="17" borderId="27" xfId="1" applyFont="1" applyFill="1" applyBorder="1" applyProtection="1"/>
    <xf numFmtId="0" fontId="0" fillId="17" borderId="27" xfId="0" applyFont="1" applyFill="1" applyBorder="1" applyAlignment="1">
      <alignment horizontal="center" vertical="center"/>
    </xf>
    <xf numFmtId="3" fontId="0" fillId="17" borderId="27" xfId="1" applyNumberFormat="1" applyFont="1" applyFill="1" applyBorder="1" applyAlignment="1" applyProtection="1">
      <alignment horizontal="center" vertical="center"/>
    </xf>
    <xf numFmtId="164" fontId="0" fillId="17" borderId="27" xfId="1" applyFont="1" applyFill="1" applyBorder="1" applyAlignment="1" applyProtection="1">
      <alignment horizontal="center" vertical="center"/>
    </xf>
    <xf numFmtId="3" fontId="18" fillId="17" borderId="27" xfId="1" applyNumberFormat="1" applyFill="1" applyBorder="1" applyAlignment="1" applyProtection="1">
      <alignment horizontal="center" vertical="center"/>
    </xf>
    <xf numFmtId="9" fontId="18" fillId="17" borderId="27" xfId="1" applyNumberFormat="1" applyFill="1" applyBorder="1" applyAlignment="1" applyProtection="1">
      <alignment horizontal="center" vertical="center"/>
    </xf>
    <xf numFmtId="9" fontId="0" fillId="17" borderId="27" xfId="0" applyNumberFormat="1" applyFont="1" applyFill="1" applyBorder="1" applyAlignment="1">
      <alignment horizontal="center" vertical="center"/>
    </xf>
    <xf numFmtId="0" fontId="0" fillId="16" borderId="8" xfId="0" applyFont="1" applyFill="1" applyBorder="1" applyAlignment="1">
      <alignment horizontal="center" vertical="center"/>
    </xf>
    <xf numFmtId="0" fontId="0" fillId="16" borderId="8" xfId="0" applyFont="1" applyFill="1" applyBorder="1"/>
    <xf numFmtId="3" fontId="0" fillId="16" borderId="8" xfId="0" applyNumberFormat="1" applyFont="1" applyFill="1" applyBorder="1" applyAlignment="1">
      <alignment horizontal="center" vertical="center"/>
    </xf>
    <xf numFmtId="3" fontId="18" fillId="16" borderId="8" xfId="1" applyNumberFormat="1" applyFill="1" applyBorder="1" applyAlignment="1" applyProtection="1">
      <alignment horizontal="center" vertical="center"/>
    </xf>
    <xf numFmtId="9" fontId="18" fillId="16" borderId="8" xfId="1" applyNumberFormat="1" applyFill="1" applyBorder="1" applyAlignment="1" applyProtection="1">
      <alignment horizontal="center" vertical="center"/>
    </xf>
    <xf numFmtId="9" fontId="0" fillId="16" borderId="8" xfId="0" applyNumberFormat="1" applyFont="1" applyFill="1" applyBorder="1" applyAlignment="1">
      <alignment horizontal="center" vertical="center"/>
    </xf>
    <xf numFmtId="9" fontId="0" fillId="16" borderId="8" xfId="1" applyNumberFormat="1" applyFont="1" applyFill="1" applyBorder="1" applyAlignment="1" applyProtection="1">
      <alignment horizontal="center" vertical="center"/>
    </xf>
    <xf numFmtId="164" fontId="0" fillId="16" borderId="8" xfId="1" applyFont="1" applyFill="1" applyBorder="1" applyAlignment="1" applyProtection="1">
      <alignment horizontal="center" vertical="center"/>
    </xf>
    <xf numFmtId="164" fontId="0" fillId="19" borderId="27" xfId="1" applyFont="1" applyFill="1" applyBorder="1" applyProtection="1"/>
    <xf numFmtId="0" fontId="0" fillId="19" borderId="27" xfId="0" applyFont="1" applyFill="1" applyBorder="1" applyAlignment="1">
      <alignment horizontal="center" vertical="center"/>
    </xf>
    <xf numFmtId="3" fontId="0" fillId="19" borderId="27" xfId="1" applyNumberFormat="1" applyFont="1" applyFill="1" applyBorder="1" applyAlignment="1" applyProtection="1">
      <alignment horizontal="center" vertical="center"/>
    </xf>
    <xf numFmtId="164" fontId="0" fillId="19" borderId="27" xfId="1" applyFont="1" applyFill="1" applyBorder="1" applyAlignment="1" applyProtection="1">
      <alignment horizontal="center" vertical="center"/>
    </xf>
    <xf numFmtId="3" fontId="18" fillId="19" borderId="27" xfId="1" applyNumberFormat="1" applyFill="1" applyBorder="1" applyAlignment="1" applyProtection="1">
      <alignment horizontal="center" vertical="center"/>
    </xf>
    <xf numFmtId="9" fontId="18" fillId="19" borderId="27" xfId="1" applyNumberFormat="1" applyFill="1" applyBorder="1" applyAlignment="1" applyProtection="1">
      <alignment horizontal="center" vertical="center"/>
    </xf>
    <xf numFmtId="9" fontId="0" fillId="19" borderId="27" xfId="0" applyNumberFormat="1" applyFont="1" applyFill="1" applyBorder="1" applyAlignment="1">
      <alignment horizontal="center" vertical="center"/>
    </xf>
    <xf numFmtId="0" fontId="0" fillId="21" borderId="27" xfId="0" applyFont="1" applyFill="1" applyBorder="1"/>
    <xf numFmtId="0" fontId="0" fillId="21" borderId="27" xfId="0" applyFont="1" applyFill="1" applyBorder="1" applyAlignment="1">
      <alignment horizontal="center" vertical="center"/>
    </xf>
    <xf numFmtId="3" fontId="0" fillId="21" borderId="27" xfId="1" applyNumberFormat="1" applyFont="1" applyFill="1" applyBorder="1" applyAlignment="1" applyProtection="1">
      <alignment horizontal="center" vertical="center"/>
    </xf>
    <xf numFmtId="164" fontId="0" fillId="21" borderId="27" xfId="1" applyFont="1" applyFill="1" applyBorder="1" applyAlignment="1" applyProtection="1">
      <alignment horizontal="center" vertical="center"/>
    </xf>
    <xf numFmtId="3" fontId="18" fillId="21" borderId="27" xfId="1" applyNumberFormat="1" applyFill="1" applyBorder="1" applyAlignment="1" applyProtection="1">
      <alignment horizontal="center" vertical="center"/>
    </xf>
    <xf numFmtId="9" fontId="18" fillId="21" borderId="27" xfId="1" applyNumberFormat="1" applyFill="1" applyBorder="1" applyAlignment="1" applyProtection="1">
      <alignment horizontal="center" vertical="center"/>
    </xf>
    <xf numFmtId="9" fontId="0" fillId="21" borderId="27" xfId="0" applyNumberFormat="1" applyFont="1" applyFill="1" applyBorder="1" applyAlignment="1">
      <alignment horizontal="center" vertical="center"/>
    </xf>
    <xf numFmtId="0" fontId="0" fillId="20" borderId="35" xfId="0" applyFont="1" applyFill="1" applyBorder="1"/>
    <xf numFmtId="0" fontId="0" fillId="20" borderId="35" xfId="0" applyFont="1" applyFill="1" applyBorder="1" applyAlignment="1">
      <alignment horizontal="center" vertical="center"/>
    </xf>
    <xf numFmtId="3" fontId="0" fillId="20" borderId="35" xfId="1" applyNumberFormat="1" applyFont="1" applyFill="1" applyBorder="1" applyAlignment="1" applyProtection="1">
      <alignment horizontal="center" vertical="center"/>
    </xf>
    <xf numFmtId="164" fontId="0" fillId="20" borderId="35" xfId="1" applyFont="1" applyFill="1" applyBorder="1" applyAlignment="1" applyProtection="1">
      <alignment horizontal="center" vertical="center"/>
    </xf>
    <xf numFmtId="3" fontId="18" fillId="20" borderId="35" xfId="1" applyNumberFormat="1" applyFill="1" applyBorder="1" applyAlignment="1" applyProtection="1">
      <alignment horizontal="center" vertical="center"/>
    </xf>
    <xf numFmtId="9" fontId="18" fillId="20" borderId="35" xfId="1" applyNumberFormat="1" applyFill="1" applyBorder="1" applyAlignment="1" applyProtection="1">
      <alignment horizontal="center" vertical="center"/>
    </xf>
    <xf numFmtId="9" fontId="0" fillId="20" borderId="35" xfId="0" applyNumberFormat="1" applyFont="1" applyFill="1" applyBorder="1" applyAlignment="1">
      <alignment horizontal="center" vertical="center"/>
    </xf>
    <xf numFmtId="0" fontId="0" fillId="20" borderId="8" xfId="0" applyFont="1" applyFill="1" applyBorder="1"/>
    <xf numFmtId="0" fontId="0" fillId="20" borderId="8" xfId="0" applyFont="1" applyFill="1" applyBorder="1" applyAlignment="1">
      <alignment horizontal="center" vertical="center"/>
    </xf>
    <xf numFmtId="3" fontId="0" fillId="20" borderId="8" xfId="1" applyNumberFormat="1" applyFont="1" applyFill="1" applyBorder="1" applyAlignment="1" applyProtection="1">
      <alignment horizontal="center" vertical="center"/>
    </xf>
    <xf numFmtId="164" fontId="0" fillId="20" borderId="8" xfId="1" applyFont="1" applyFill="1" applyBorder="1" applyAlignment="1" applyProtection="1">
      <alignment horizontal="center" vertical="center"/>
    </xf>
    <xf numFmtId="3" fontId="18" fillId="20" borderId="8" xfId="1" applyNumberFormat="1" applyFill="1" applyBorder="1" applyAlignment="1" applyProtection="1">
      <alignment horizontal="center" vertical="center"/>
    </xf>
    <xf numFmtId="9" fontId="18" fillId="20" borderId="8" xfId="1" applyNumberFormat="1" applyFill="1" applyBorder="1" applyAlignment="1" applyProtection="1">
      <alignment horizontal="center" vertical="center"/>
    </xf>
    <xf numFmtId="9" fontId="0" fillId="20" borderId="8" xfId="0" applyNumberFormat="1" applyFont="1" applyFill="1" applyBorder="1" applyAlignment="1">
      <alignment horizontal="center" vertical="center"/>
    </xf>
    <xf numFmtId="0" fontId="0" fillId="22" borderId="27" xfId="0" applyFont="1" applyFill="1" applyBorder="1"/>
    <xf numFmtId="0" fontId="0" fillId="22" borderId="27" xfId="0" applyFont="1" applyFill="1" applyBorder="1" applyAlignment="1">
      <alignment horizontal="center" vertical="center"/>
    </xf>
    <xf numFmtId="3" fontId="0" fillId="22" borderId="27" xfId="1" applyNumberFormat="1" applyFont="1" applyFill="1" applyBorder="1" applyAlignment="1" applyProtection="1">
      <alignment horizontal="center" vertical="center"/>
    </xf>
    <xf numFmtId="49" fontId="0" fillId="22" borderId="27" xfId="1" applyNumberFormat="1" applyFont="1" applyFill="1" applyBorder="1" applyAlignment="1" applyProtection="1">
      <alignment horizontal="center" vertical="center"/>
    </xf>
    <xf numFmtId="3" fontId="18" fillId="22" borderId="27" xfId="1" applyNumberFormat="1" applyFill="1" applyBorder="1" applyAlignment="1" applyProtection="1">
      <alignment horizontal="center" vertical="center"/>
    </xf>
    <xf numFmtId="9" fontId="18" fillId="22" borderId="27" xfId="1" applyNumberFormat="1" applyFill="1" applyBorder="1" applyAlignment="1" applyProtection="1">
      <alignment horizontal="center" vertical="center"/>
    </xf>
    <xf numFmtId="9" fontId="0" fillId="22" borderId="27" xfId="0" applyNumberFormat="1" applyFont="1" applyFill="1" applyBorder="1" applyAlignment="1">
      <alignment horizontal="center" vertical="center"/>
    </xf>
    <xf numFmtId="164" fontId="0" fillId="22" borderId="27" xfId="1" applyFont="1" applyFill="1" applyBorder="1" applyAlignment="1" applyProtection="1">
      <alignment horizontal="center" vertical="center"/>
    </xf>
    <xf numFmtId="0" fontId="0" fillId="21" borderId="8" xfId="0" applyFont="1" applyFill="1" applyBorder="1"/>
    <xf numFmtId="0" fontId="0" fillId="21" borderId="8" xfId="0" applyFont="1" applyFill="1" applyBorder="1" applyAlignment="1">
      <alignment horizontal="center" vertical="center"/>
    </xf>
    <xf numFmtId="3" fontId="0" fillId="21" borderId="8" xfId="1" applyNumberFormat="1" applyFont="1" applyFill="1" applyBorder="1" applyAlignment="1" applyProtection="1">
      <alignment horizontal="center" vertical="center"/>
    </xf>
    <xf numFmtId="49" fontId="18" fillId="21" borderId="8" xfId="1" applyNumberFormat="1" applyFill="1" applyBorder="1" applyAlignment="1" applyProtection="1">
      <alignment horizontal="center" vertical="center"/>
    </xf>
    <xf numFmtId="3" fontId="18" fillId="21" borderId="8" xfId="1" applyNumberFormat="1" applyFill="1" applyBorder="1" applyAlignment="1" applyProtection="1">
      <alignment horizontal="center" vertical="center"/>
    </xf>
    <xf numFmtId="9" fontId="18" fillId="21" borderId="8" xfId="1" applyNumberFormat="1" applyFill="1" applyBorder="1" applyAlignment="1" applyProtection="1">
      <alignment horizontal="center" vertical="center"/>
    </xf>
    <xf numFmtId="9" fontId="0" fillId="21" borderId="8" xfId="0" applyNumberFormat="1" applyFont="1" applyFill="1" applyBorder="1" applyAlignment="1">
      <alignment horizontal="center" vertical="center"/>
    </xf>
    <xf numFmtId="0" fontId="0" fillId="22" borderId="8" xfId="0" applyFont="1" applyFill="1" applyBorder="1"/>
    <xf numFmtId="0" fontId="0" fillId="22" borderId="8" xfId="0" applyFont="1" applyFill="1" applyBorder="1" applyAlignment="1">
      <alignment horizontal="center" vertical="center"/>
    </xf>
    <xf numFmtId="3" fontId="0" fillId="22" borderId="8" xfId="1" applyNumberFormat="1" applyFont="1" applyFill="1" applyBorder="1" applyAlignment="1" applyProtection="1">
      <alignment horizontal="center" vertical="center"/>
    </xf>
    <xf numFmtId="164" fontId="0" fillId="22" borderId="8" xfId="1" applyFont="1" applyFill="1" applyBorder="1" applyAlignment="1" applyProtection="1">
      <alignment horizontal="center" vertical="center"/>
    </xf>
    <xf numFmtId="3" fontId="18" fillId="22" borderId="8" xfId="1" applyNumberFormat="1" applyFill="1" applyBorder="1" applyAlignment="1" applyProtection="1">
      <alignment horizontal="center" vertical="center"/>
    </xf>
    <xf numFmtId="9" fontId="18" fillId="22" borderId="8" xfId="1" applyNumberFormat="1" applyFill="1" applyBorder="1" applyAlignment="1" applyProtection="1">
      <alignment horizontal="center" vertical="center"/>
    </xf>
    <xf numFmtId="9" fontId="0" fillId="22" borderId="8" xfId="0" applyNumberFormat="1" applyFont="1" applyFill="1" applyBorder="1" applyAlignment="1">
      <alignment horizontal="center" vertical="center"/>
    </xf>
    <xf numFmtId="0" fontId="0" fillId="24" borderId="27" xfId="0" applyFont="1" applyFill="1" applyBorder="1"/>
    <xf numFmtId="0" fontId="0" fillId="24" borderId="27" xfId="0" applyFont="1" applyFill="1" applyBorder="1" applyAlignment="1">
      <alignment horizontal="center" vertical="center"/>
    </xf>
    <xf numFmtId="3" fontId="0" fillId="24" borderId="27" xfId="1" applyNumberFormat="1" applyFont="1" applyFill="1" applyBorder="1" applyAlignment="1" applyProtection="1">
      <alignment horizontal="center" vertical="center"/>
    </xf>
    <xf numFmtId="164" fontId="0" fillId="24" borderId="27" xfId="1" applyFont="1" applyFill="1" applyBorder="1" applyAlignment="1" applyProtection="1">
      <alignment horizontal="center" vertical="center"/>
    </xf>
    <xf numFmtId="3" fontId="18" fillId="24" borderId="27" xfId="1" applyNumberFormat="1" applyFill="1" applyBorder="1" applyAlignment="1" applyProtection="1">
      <alignment horizontal="center" vertical="center"/>
    </xf>
    <xf numFmtId="9" fontId="18" fillId="24" borderId="27" xfId="1" applyNumberFormat="1" applyFill="1" applyBorder="1" applyAlignment="1" applyProtection="1">
      <alignment horizontal="center" vertical="center"/>
    </xf>
    <xf numFmtId="9" fontId="0" fillId="24" borderId="27" xfId="0" applyNumberFormat="1" applyFont="1" applyFill="1" applyBorder="1" applyAlignment="1">
      <alignment horizontal="center" vertical="center"/>
    </xf>
    <xf numFmtId="0" fontId="0" fillId="19" borderId="8" xfId="0" applyFont="1" applyFill="1" applyBorder="1"/>
    <xf numFmtId="0" fontId="0" fillId="19" borderId="8" xfId="0" applyFont="1" applyFill="1" applyBorder="1" applyAlignment="1">
      <alignment horizontal="center" vertical="center"/>
    </xf>
    <xf numFmtId="164" fontId="0" fillId="19" borderId="8" xfId="1" applyFont="1" applyFill="1" applyBorder="1" applyAlignment="1" applyProtection="1">
      <alignment horizontal="center" vertical="center"/>
    </xf>
    <xf numFmtId="3" fontId="0" fillId="19" borderId="8" xfId="0" applyNumberFormat="1" applyFont="1" applyFill="1" applyBorder="1" applyAlignment="1">
      <alignment horizontal="center" vertical="center"/>
    </xf>
    <xf numFmtId="9" fontId="0" fillId="19" borderId="8" xfId="0" applyNumberFormat="1" applyFont="1" applyFill="1" applyBorder="1" applyAlignment="1">
      <alignment horizontal="center" vertical="center"/>
    </xf>
    <xf numFmtId="0" fontId="0" fillId="25" borderId="27" xfId="0" applyFont="1" applyFill="1" applyBorder="1"/>
    <xf numFmtId="0" fontId="0" fillId="25" borderId="27" xfId="0" applyFont="1" applyFill="1" applyBorder="1" applyAlignment="1">
      <alignment horizontal="center" vertical="center"/>
    </xf>
    <xf numFmtId="3" fontId="18" fillId="25" borderId="27" xfId="1" applyNumberFormat="1" applyFill="1" applyBorder="1" applyAlignment="1" applyProtection="1">
      <alignment horizontal="center" vertical="center"/>
    </xf>
    <xf numFmtId="9" fontId="18" fillId="25" borderId="27" xfId="1" applyNumberFormat="1" applyFill="1" applyBorder="1" applyAlignment="1" applyProtection="1">
      <alignment horizontal="center" vertical="center"/>
    </xf>
    <xf numFmtId="9" fontId="0" fillId="25" borderId="27" xfId="0" applyNumberFormat="1" applyFont="1" applyFill="1" applyBorder="1" applyAlignment="1">
      <alignment horizontal="center" vertical="center"/>
    </xf>
    <xf numFmtId="0" fontId="0" fillId="24" borderId="8" xfId="0" applyFont="1" applyFill="1" applyBorder="1"/>
    <xf numFmtId="0" fontId="0" fillId="24" borderId="8" xfId="0" applyFont="1" applyFill="1" applyBorder="1" applyAlignment="1">
      <alignment horizontal="center" vertical="center"/>
    </xf>
    <xf numFmtId="3" fontId="0" fillId="24" borderId="8" xfId="1" applyNumberFormat="1" applyFont="1" applyFill="1" applyBorder="1" applyAlignment="1" applyProtection="1">
      <alignment horizontal="center" vertical="center"/>
    </xf>
    <xf numFmtId="164" fontId="0" fillId="24" borderId="8" xfId="1" applyFont="1" applyFill="1" applyBorder="1" applyAlignment="1" applyProtection="1">
      <alignment horizontal="center" vertical="center"/>
    </xf>
    <xf numFmtId="3" fontId="18" fillId="24" borderId="8" xfId="1" applyNumberFormat="1" applyFill="1" applyBorder="1" applyAlignment="1" applyProtection="1">
      <alignment horizontal="center" vertical="center"/>
    </xf>
    <xf numFmtId="9" fontId="18" fillId="24" borderId="8" xfId="1" applyNumberFormat="1" applyFill="1" applyBorder="1" applyAlignment="1" applyProtection="1">
      <alignment horizontal="center" vertical="center"/>
    </xf>
    <xf numFmtId="9" fontId="0" fillId="24" borderId="8" xfId="0" applyNumberFormat="1" applyFont="1" applyFill="1" applyBorder="1" applyAlignment="1">
      <alignment horizontal="center" vertical="center"/>
    </xf>
    <xf numFmtId="0" fontId="0" fillId="25" borderId="8" xfId="0" applyFont="1" applyFill="1" applyBorder="1"/>
    <xf numFmtId="0" fontId="0" fillId="25" borderId="8" xfId="0" applyFont="1" applyFill="1" applyBorder="1" applyAlignment="1">
      <alignment horizontal="center" vertical="center"/>
    </xf>
    <xf numFmtId="3" fontId="18" fillId="25" borderId="8" xfId="1" applyNumberFormat="1" applyFill="1" applyBorder="1" applyAlignment="1" applyProtection="1">
      <alignment horizontal="center" vertical="center"/>
    </xf>
    <xf numFmtId="9" fontId="18" fillId="25" borderId="8" xfId="1" applyNumberFormat="1" applyFill="1" applyBorder="1" applyAlignment="1" applyProtection="1">
      <alignment horizontal="center" vertical="center"/>
    </xf>
    <xf numFmtId="9" fontId="0" fillId="25" borderId="8" xfId="0" applyNumberFormat="1" applyFont="1" applyFill="1" applyBorder="1" applyAlignment="1">
      <alignment horizontal="center" vertical="center"/>
    </xf>
    <xf numFmtId="9" fontId="0" fillId="25" borderId="8" xfId="1" applyNumberFormat="1" applyFont="1" applyFill="1" applyBorder="1" applyAlignment="1" applyProtection="1">
      <alignment horizontal="center" vertical="center"/>
    </xf>
    <xf numFmtId="164" fontId="0" fillId="25" borderId="8" xfId="1" applyFont="1" applyFill="1" applyBorder="1" applyAlignment="1" applyProtection="1">
      <alignment horizontal="center" vertical="center"/>
    </xf>
    <xf numFmtId="0" fontId="0" fillId="0" borderId="19" xfId="0" applyFill="1" applyBorder="1"/>
    <xf numFmtId="0" fontId="8" fillId="9" borderId="37" xfId="0" applyFont="1" applyFill="1" applyBorder="1" applyAlignment="1">
      <alignment horizontal="center" vertical="center" textRotation="45" wrapText="1"/>
    </xf>
    <xf numFmtId="9" fontId="19" fillId="0" borderId="0" xfId="0" applyNumberFormat="1" applyFont="1" applyAlignment="1">
      <alignment horizontal="left" vertical="center"/>
    </xf>
    <xf numFmtId="0" fontId="8" fillId="9" borderId="28" xfId="0" applyFont="1" applyFill="1" applyBorder="1" applyAlignment="1">
      <alignment horizontal="center" vertical="center" textRotation="45" wrapText="1"/>
    </xf>
    <xf numFmtId="0" fontId="0" fillId="0" borderId="1" xfId="0" applyBorder="1" applyAlignment="1">
      <alignment horizontal="center" vertical="center" textRotation="90" wrapText="1"/>
    </xf>
    <xf numFmtId="166" fontId="11" fillId="15" borderId="6" xfId="0" applyNumberFormat="1" applyFont="1" applyFill="1" applyBorder="1" applyAlignment="1">
      <alignment horizontal="center" vertical="center"/>
    </xf>
    <xf numFmtId="166" fontId="11" fillId="16" borderId="6" xfId="0" applyNumberFormat="1" applyFont="1" applyFill="1" applyBorder="1" applyAlignment="1">
      <alignment horizontal="center" vertical="center"/>
    </xf>
    <xf numFmtId="166" fontId="11" fillId="17" borderId="6" xfId="0" applyNumberFormat="1" applyFont="1" applyFill="1" applyBorder="1" applyAlignment="1">
      <alignment horizontal="center" vertical="center"/>
    </xf>
    <xf numFmtId="166" fontId="11" fillId="20" borderId="6" xfId="0" applyNumberFormat="1" applyFont="1" applyFill="1" applyBorder="1" applyAlignment="1">
      <alignment horizontal="center" vertical="center"/>
    </xf>
    <xf numFmtId="166" fontId="11" fillId="22" borderId="6" xfId="0" applyNumberFormat="1" applyFont="1" applyFill="1" applyBorder="1" applyAlignment="1">
      <alignment horizontal="center" vertical="center"/>
    </xf>
    <xf numFmtId="166" fontId="11" fillId="25" borderId="6" xfId="0" applyNumberFormat="1" applyFont="1" applyFill="1" applyBorder="1" applyAlignment="1">
      <alignment horizontal="center" vertical="center"/>
    </xf>
    <xf numFmtId="166" fontId="11" fillId="25" borderId="8" xfId="0" applyNumberFormat="1" applyFont="1" applyFill="1" applyBorder="1" applyAlignment="1">
      <alignment horizontal="center" vertical="center"/>
    </xf>
    <xf numFmtId="1" fontId="0" fillId="15" borderId="6" xfId="0" applyNumberFormat="1" applyFont="1" applyFill="1" applyBorder="1" applyAlignment="1">
      <alignment horizontal="center" vertical="center"/>
    </xf>
    <xf numFmtId="1" fontId="0" fillId="16" borderId="6" xfId="0" applyNumberFormat="1" applyFont="1" applyFill="1" applyBorder="1" applyAlignment="1">
      <alignment horizontal="center" vertical="center"/>
    </xf>
    <xf numFmtId="1" fontId="0" fillId="17" borderId="6" xfId="0" applyNumberFormat="1" applyFont="1" applyFill="1" applyBorder="1" applyAlignment="1">
      <alignment horizontal="center" vertical="center"/>
    </xf>
    <xf numFmtId="1" fontId="0" fillId="19" borderId="6" xfId="0" applyNumberFormat="1" applyFont="1" applyFill="1" applyBorder="1" applyAlignment="1">
      <alignment horizontal="center" vertical="center"/>
    </xf>
    <xf numFmtId="1" fontId="0" fillId="20" borderId="6" xfId="0" applyNumberFormat="1" applyFont="1" applyFill="1" applyBorder="1" applyAlignment="1">
      <alignment horizontal="center" vertical="center"/>
    </xf>
    <xf numFmtId="1" fontId="0" fillId="25" borderId="27" xfId="0" applyNumberFormat="1" applyFont="1" applyFill="1" applyBorder="1" applyAlignment="1">
      <alignment horizontal="center" vertical="center"/>
    </xf>
    <xf numFmtId="1" fontId="0" fillId="26" borderId="6" xfId="0" applyNumberFormat="1" applyFont="1" applyFill="1" applyBorder="1" applyAlignment="1">
      <alignment horizontal="center" vertical="center"/>
    </xf>
    <xf numFmtId="167" fontId="18" fillId="0" borderId="6" xfId="1" applyNumberFormat="1" applyBorder="1" applyAlignment="1" applyProtection="1"/>
    <xf numFmtId="167" fontId="18" fillId="0" borderId="6" xfId="1" applyNumberFormat="1" applyBorder="1" applyAlignment="1" applyProtection="1">
      <alignment horizontal="center"/>
    </xf>
    <xf numFmtId="167" fontId="18" fillId="0" borderId="6" xfId="1" applyNumberFormat="1" applyBorder="1" applyAlignment="1">
      <alignment horizontal="center"/>
    </xf>
    <xf numFmtId="0" fontId="0" fillId="15" borderId="26" xfId="0" applyFont="1" applyFill="1" applyBorder="1" applyAlignment="1">
      <alignment horizontal="center" vertical="center" wrapText="1"/>
    </xf>
    <xf numFmtId="0" fontId="0" fillId="16" borderId="27" xfId="0" applyFont="1" applyFill="1" applyBorder="1" applyAlignment="1">
      <alignment horizontal="center" vertical="center" wrapText="1"/>
    </xf>
    <xf numFmtId="0" fontId="0" fillId="16" borderId="6" xfId="0" applyFont="1" applyFill="1" applyBorder="1" applyAlignment="1">
      <alignment horizontal="center" vertical="center" wrapText="1"/>
    </xf>
    <xf numFmtId="0" fontId="0" fillId="16" borderId="8" xfId="0" applyFont="1" applyFill="1" applyBorder="1" applyAlignment="1">
      <alignment horizontal="center" vertical="center" wrapText="1"/>
    </xf>
    <xf numFmtId="0" fontId="0" fillId="21" borderId="6" xfId="0" applyFont="1" applyFill="1" applyBorder="1" applyAlignment="1">
      <alignment horizontal="center" vertical="center" wrapText="1"/>
    </xf>
    <xf numFmtId="168" fontId="18" fillId="0" borderId="6" xfId="1" applyNumberFormat="1" applyBorder="1" applyAlignment="1" applyProtection="1">
      <alignment horizontal="center"/>
    </xf>
    <xf numFmtId="0" fontId="0" fillId="15" borderId="27" xfId="0" applyFont="1" applyFill="1" applyBorder="1"/>
    <xf numFmtId="0" fontId="10" fillId="0" borderId="0" xfId="2"/>
    <xf numFmtId="0" fontId="10" fillId="0" borderId="6" xfId="2" applyBorder="1" applyProtection="1"/>
    <xf numFmtId="0" fontId="10" fillId="0" borderId="6" xfId="2" applyBorder="1"/>
    <xf numFmtId="169" fontId="0" fillId="19" borderId="6" xfId="0" applyNumberFormat="1" applyFont="1" applyFill="1" applyBorder="1" applyAlignment="1">
      <alignment horizontal="center" vertical="center"/>
    </xf>
    <xf numFmtId="0" fontId="0" fillId="33" borderId="6" xfId="0" applyNumberFormat="1" applyFont="1" applyFill="1" applyBorder="1" applyAlignment="1">
      <alignment horizontal="center" vertical="center"/>
    </xf>
    <xf numFmtId="3" fontId="0" fillId="26" borderId="6" xfId="0" applyNumberFormat="1" applyFont="1" applyFill="1" applyBorder="1" applyAlignment="1">
      <alignment horizontal="center" vertical="top" wrapText="1"/>
    </xf>
    <xf numFmtId="0" fontId="0" fillId="26" borderId="6" xfId="0" applyFont="1" applyFill="1" applyBorder="1" applyAlignment="1">
      <alignment horizontal="center" vertical="center" wrapText="1"/>
    </xf>
    <xf numFmtId="0" fontId="0" fillId="20" borderId="35" xfId="0" applyFont="1" applyFill="1" applyBorder="1" applyAlignment="1">
      <alignment horizontal="center" vertical="center" wrapText="1"/>
    </xf>
    <xf numFmtId="1" fontId="20" fillId="0" borderId="6" xfId="0" applyNumberFormat="1" applyFont="1" applyBorder="1"/>
    <xf numFmtId="0" fontId="9" fillId="12" borderId="30" xfId="0" applyFont="1" applyFill="1" applyBorder="1" applyAlignment="1">
      <alignment horizontal="center" vertical="center" textRotation="45" wrapText="1"/>
    </xf>
    <xf numFmtId="1" fontId="0" fillId="19" borderId="6" xfId="1" applyNumberFormat="1" applyFont="1" applyFill="1" applyBorder="1" applyAlignment="1" applyProtection="1">
      <alignment horizontal="center" vertical="center"/>
    </xf>
    <xf numFmtId="1" fontId="0" fillId="19" borderId="8" xfId="1" applyNumberFormat="1" applyFont="1" applyFill="1" applyBorder="1" applyAlignment="1" applyProtection="1">
      <alignment horizontal="center" vertical="center"/>
    </xf>
    <xf numFmtId="0" fontId="9" fillId="9" borderId="43" xfId="0" applyFont="1" applyFill="1" applyBorder="1" applyAlignment="1">
      <alignment horizontal="center" vertical="center" textRotation="45" wrapText="1"/>
    </xf>
    <xf numFmtId="1" fontId="8" fillId="13" borderId="26" xfId="0" applyNumberFormat="1" applyFont="1" applyFill="1" applyBorder="1" applyAlignment="1">
      <alignment horizontal="center" vertical="center" wrapText="1"/>
    </xf>
    <xf numFmtId="0" fontId="0" fillId="0" borderId="6" xfId="0" applyBorder="1"/>
    <xf numFmtId="0" fontId="0" fillId="0" borderId="6" xfId="0" applyBorder="1" applyAlignment="1">
      <alignment wrapText="1"/>
    </xf>
    <xf numFmtId="0" fontId="0" fillId="0" borderId="6" xfId="0" applyFill="1" applyBorder="1"/>
    <xf numFmtId="0" fontId="0" fillId="17" borderId="6" xfId="0" applyFont="1" applyFill="1" applyBorder="1" applyAlignment="1">
      <alignment horizontal="left" vertical="center"/>
    </xf>
    <xf numFmtId="0" fontId="11" fillId="0" borderId="6" xfId="0" applyFont="1" applyFill="1" applyBorder="1" applyAlignment="1">
      <alignment wrapText="1"/>
    </xf>
    <xf numFmtId="0" fontId="11" fillId="0" borderId="6" xfId="0" applyFont="1" applyFill="1" applyBorder="1"/>
    <xf numFmtId="0" fontId="23" fillId="0" borderId="6" xfId="2" applyFont="1" applyFill="1" applyBorder="1" applyAlignment="1" applyProtection="1">
      <alignment wrapText="1"/>
    </xf>
    <xf numFmtId="0" fontId="23" fillId="0" borderId="6" xfId="2" applyFont="1" applyFill="1" applyBorder="1" applyProtection="1"/>
    <xf numFmtId="0" fontId="10" fillId="0" borderId="6" xfId="2" applyFill="1" applyBorder="1" applyProtection="1"/>
    <xf numFmtId="0" fontId="10" fillId="0" borderId="6" xfId="2" applyFont="1" applyFill="1" applyBorder="1" applyAlignment="1" applyProtection="1">
      <alignment wrapText="1"/>
    </xf>
    <xf numFmtId="0" fontId="10" fillId="0" borderId="6" xfId="2" applyBorder="1" applyAlignment="1" applyProtection="1">
      <alignment wrapText="1"/>
    </xf>
    <xf numFmtId="0" fontId="0" fillId="0" borderId="0" xfId="0" applyFill="1" applyBorder="1"/>
    <xf numFmtId="1" fontId="0" fillId="25" borderId="6" xfId="0" applyNumberFormat="1" applyFont="1" applyFill="1" applyBorder="1" applyAlignment="1">
      <alignment horizontal="center" vertical="center"/>
    </xf>
    <xf numFmtId="3" fontId="0" fillId="26" borderId="6" xfId="1" applyNumberFormat="1" applyFont="1" applyFill="1" applyBorder="1" applyAlignment="1" applyProtection="1">
      <alignment horizontal="center" vertical="center"/>
    </xf>
    <xf numFmtId="0" fontId="0" fillId="9" borderId="6" xfId="0" applyFill="1" applyBorder="1" applyAlignment="1">
      <alignment horizontal="center" wrapText="1"/>
    </xf>
    <xf numFmtId="0" fontId="0" fillId="9" borderId="8" xfId="0" applyFill="1" applyBorder="1" applyAlignment="1">
      <alignment horizontal="center" wrapText="1"/>
    </xf>
    <xf numFmtId="0" fontId="0" fillId="26" borderId="8" xfId="0" applyFont="1" applyFill="1" applyBorder="1" applyAlignment="1">
      <alignment horizontal="center" vertical="center"/>
    </xf>
    <xf numFmtId="0" fontId="0" fillId="26" borderId="8" xfId="0" applyFont="1" applyFill="1" applyBorder="1"/>
    <xf numFmtId="1" fontId="0" fillId="26" borderId="8" xfId="0" applyNumberFormat="1" applyFont="1" applyFill="1" applyBorder="1" applyAlignment="1">
      <alignment horizontal="center" vertical="center"/>
    </xf>
    <xf numFmtId="3" fontId="18" fillId="26" borderId="8" xfId="1" applyNumberFormat="1" applyFill="1" applyBorder="1" applyAlignment="1" applyProtection="1">
      <alignment horizontal="center" vertical="center"/>
    </xf>
    <xf numFmtId="9" fontId="18" fillId="26" borderId="8" xfId="1" applyNumberFormat="1" applyFill="1" applyBorder="1" applyAlignment="1" applyProtection="1">
      <alignment horizontal="center" vertical="center"/>
    </xf>
    <xf numFmtId="9" fontId="0" fillId="26" borderId="8" xfId="0" applyNumberFormat="1" applyFont="1" applyFill="1" applyBorder="1" applyAlignment="1">
      <alignment horizontal="center" vertical="center"/>
    </xf>
    <xf numFmtId="9" fontId="0" fillId="26" borderId="8" xfId="1" applyNumberFormat="1" applyFont="1" applyFill="1" applyBorder="1" applyAlignment="1" applyProtection="1">
      <alignment horizontal="center" vertical="center"/>
    </xf>
    <xf numFmtId="164" fontId="0" fillId="26" borderId="8" xfId="1" applyFont="1" applyFill="1" applyBorder="1" applyAlignment="1" applyProtection="1">
      <alignment horizontal="center" vertical="center"/>
    </xf>
    <xf numFmtId="164" fontId="0" fillId="21" borderId="8" xfId="1" applyFont="1" applyFill="1" applyBorder="1" applyAlignment="1" applyProtection="1">
      <alignment horizontal="center" vertical="center"/>
    </xf>
    <xf numFmtId="0" fontId="0" fillId="5" borderId="25" xfId="0" applyFill="1" applyBorder="1" applyAlignment="1">
      <alignment horizontal="center" vertical="center" wrapText="1"/>
    </xf>
    <xf numFmtId="0" fontId="0" fillId="31" borderId="25" xfId="0" applyFont="1" applyFill="1" applyBorder="1" applyAlignment="1">
      <alignment horizontal="center" vertical="center" wrapText="1"/>
    </xf>
    <xf numFmtId="0" fontId="0" fillId="29" borderId="25"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0" fillId="19" borderId="6" xfId="0" applyFont="1" applyFill="1" applyBorder="1" applyAlignment="1">
      <alignment horizontal="center"/>
    </xf>
    <xf numFmtId="0" fontId="0" fillId="17" borderId="6" xfId="0" applyFont="1" applyFill="1" applyBorder="1" applyAlignment="1">
      <alignment horizontal="center" vertical="center" wrapText="1"/>
    </xf>
    <xf numFmtId="167" fontId="0" fillId="0" borderId="6" xfId="1" applyNumberFormat="1" applyFont="1" applyBorder="1" applyAlignment="1">
      <alignment horizontal="center"/>
    </xf>
    <xf numFmtId="0" fontId="24" fillId="15" borderId="6" xfId="0" applyFont="1" applyFill="1" applyBorder="1" applyAlignment="1">
      <alignment vertical="top" wrapText="1"/>
    </xf>
    <xf numFmtId="0" fontId="0" fillId="16" borderId="26" xfId="0" applyFont="1" applyFill="1" applyBorder="1" applyAlignment="1">
      <alignment horizontal="center" vertical="center" wrapText="1"/>
    </xf>
    <xf numFmtId="0" fontId="0" fillId="23" borderId="35" xfId="0" applyFont="1" applyFill="1" applyBorder="1"/>
    <xf numFmtId="0" fontId="0" fillId="23" borderId="35" xfId="0" applyFont="1" applyFill="1" applyBorder="1" applyAlignment="1">
      <alignment horizontal="center" vertical="center"/>
    </xf>
    <xf numFmtId="3" fontId="0" fillId="23" borderId="35" xfId="1" applyNumberFormat="1" applyFont="1" applyFill="1" applyBorder="1" applyAlignment="1" applyProtection="1">
      <alignment horizontal="center" vertical="center"/>
    </xf>
    <xf numFmtId="3" fontId="18" fillId="23" borderId="35" xfId="1" applyNumberFormat="1" applyFill="1" applyBorder="1" applyAlignment="1" applyProtection="1">
      <alignment horizontal="center" vertical="center"/>
    </xf>
    <xf numFmtId="9" fontId="18" fillId="23" borderId="35" xfId="1" applyNumberFormat="1" applyFill="1" applyBorder="1" applyAlignment="1" applyProtection="1">
      <alignment horizontal="center" vertical="center"/>
    </xf>
    <xf numFmtId="9" fontId="0" fillId="23" borderId="35" xfId="0" applyNumberFormat="1" applyFont="1" applyFill="1" applyBorder="1" applyAlignment="1">
      <alignment horizontal="center" vertical="center"/>
    </xf>
    <xf numFmtId="0" fontId="0" fillId="16" borderId="26" xfId="0" applyFont="1" applyFill="1" applyBorder="1" applyAlignment="1">
      <alignment horizontal="center" vertical="center"/>
    </xf>
    <xf numFmtId="166" fontId="11" fillId="16" borderId="26" xfId="0" applyNumberFormat="1" applyFont="1" applyFill="1" applyBorder="1" applyAlignment="1">
      <alignment horizontal="center" vertical="center"/>
    </xf>
    <xf numFmtId="17" fontId="11" fillId="16" borderId="26" xfId="0" applyNumberFormat="1" applyFont="1" applyFill="1" applyBorder="1" applyAlignment="1">
      <alignment horizontal="center" vertical="center"/>
    </xf>
    <xf numFmtId="3" fontId="18" fillId="16" borderId="26" xfId="1" applyNumberFormat="1" applyFill="1" applyBorder="1" applyAlignment="1" applyProtection="1">
      <alignment horizontal="center" vertical="center"/>
    </xf>
    <xf numFmtId="9" fontId="0" fillId="16" borderId="26" xfId="0" applyNumberFormat="1" applyFont="1" applyFill="1" applyBorder="1" applyAlignment="1">
      <alignment horizontal="center" vertical="center"/>
    </xf>
    <xf numFmtId="9" fontId="0" fillId="16" borderId="26" xfId="1" applyNumberFormat="1" applyFont="1" applyFill="1" applyBorder="1" applyAlignment="1" applyProtection="1">
      <alignment horizontal="center" vertical="center"/>
    </xf>
    <xf numFmtId="164" fontId="0" fillId="16" borderId="26" xfId="1" applyFont="1" applyFill="1" applyBorder="1" applyAlignment="1" applyProtection="1">
      <alignment horizontal="center" vertical="center"/>
    </xf>
    <xf numFmtId="9" fontId="18" fillId="19" borderId="60" xfId="1" applyNumberFormat="1" applyFill="1" applyBorder="1" applyAlignment="1" applyProtection="1">
      <alignment horizontal="center" vertical="center"/>
    </xf>
    <xf numFmtId="0" fontId="24" fillId="19" borderId="6" xfId="0" applyFont="1" applyFill="1" applyBorder="1" applyAlignment="1">
      <alignment vertical="top" wrapText="1"/>
    </xf>
    <xf numFmtId="0" fontId="24" fillId="19" borderId="8" xfId="0" applyFont="1" applyFill="1" applyBorder="1" applyAlignment="1">
      <alignment vertical="top" wrapText="1"/>
    </xf>
    <xf numFmtId="167" fontId="0" fillId="0" borderId="0" xfId="0" applyNumberFormat="1" applyAlignment="1">
      <alignment horizontal="center" vertical="center"/>
    </xf>
    <xf numFmtId="0" fontId="0" fillId="16" borderId="26" xfId="0" applyFont="1" applyFill="1" applyBorder="1" applyAlignment="1">
      <alignment horizontal="center" vertical="center" wrapText="1"/>
    </xf>
    <xf numFmtId="0" fontId="27" fillId="0" borderId="0" xfId="0" applyFont="1"/>
    <xf numFmtId="0" fontId="24" fillId="15" borderId="27" xfId="0" applyFont="1" applyFill="1" applyBorder="1" applyAlignment="1">
      <alignment vertical="top" wrapText="1"/>
    </xf>
    <xf numFmtId="0" fontId="24" fillId="15" borderId="26" xfId="0" applyFont="1" applyFill="1" applyBorder="1" applyAlignment="1">
      <alignment vertical="top" wrapText="1"/>
    </xf>
    <xf numFmtId="0" fontId="24" fillId="4" borderId="35" xfId="0" applyFont="1" applyFill="1" applyBorder="1" applyAlignment="1">
      <alignment vertical="top" wrapText="1"/>
    </xf>
    <xf numFmtId="0" fontId="24" fillId="4" borderId="6" xfId="0" applyFont="1" applyFill="1" applyBorder="1" applyAlignment="1">
      <alignment vertical="top" wrapText="1"/>
    </xf>
    <xf numFmtId="0" fontId="24" fillId="4" borderId="8" xfId="0" applyFont="1" applyFill="1" applyBorder="1" applyAlignment="1">
      <alignment vertical="top" wrapText="1"/>
    </xf>
    <xf numFmtId="0" fontId="24" fillId="16" borderId="27" xfId="0" applyFont="1" applyFill="1" applyBorder="1" applyAlignment="1">
      <alignment vertical="top" wrapText="1"/>
    </xf>
    <xf numFmtId="0" fontId="24" fillId="16" borderId="6" xfId="0" applyFont="1" applyFill="1" applyBorder="1" applyAlignment="1">
      <alignment vertical="top" wrapText="1"/>
    </xf>
    <xf numFmtId="0" fontId="24" fillId="16" borderId="26" xfId="0" applyFont="1" applyFill="1" applyBorder="1" applyAlignment="1">
      <alignment vertical="top" wrapText="1"/>
    </xf>
    <xf numFmtId="0" fontId="24" fillId="16" borderId="8" xfId="0" applyFont="1" applyFill="1" applyBorder="1" applyAlignment="1">
      <alignment vertical="top" wrapText="1"/>
    </xf>
    <xf numFmtId="164" fontId="24" fillId="17" borderId="27" xfId="1" applyFont="1" applyFill="1" applyBorder="1" applyAlignment="1" applyProtection="1">
      <alignment vertical="top" wrapText="1"/>
    </xf>
    <xf numFmtId="164" fontId="24" fillId="17" borderId="6" xfId="1" applyFont="1" applyFill="1" applyBorder="1" applyAlignment="1" applyProtection="1">
      <alignment vertical="top" wrapText="1"/>
    </xf>
    <xf numFmtId="164" fontId="24" fillId="19" borderId="27" xfId="1" applyFont="1" applyFill="1" applyBorder="1" applyAlignment="1" applyProtection="1">
      <alignment vertical="top" wrapText="1"/>
    </xf>
    <xf numFmtId="164" fontId="24" fillId="19" borderId="6" xfId="1" applyFont="1" applyFill="1" applyBorder="1" applyAlignment="1" applyProtection="1">
      <alignment vertical="top" wrapText="1"/>
    </xf>
    <xf numFmtId="0" fontId="24" fillId="20" borderId="35" xfId="0" applyFont="1" applyFill="1" applyBorder="1" applyAlignment="1">
      <alignment vertical="top" wrapText="1"/>
    </xf>
    <xf numFmtId="0" fontId="24" fillId="20" borderId="6" xfId="0" applyFont="1" applyFill="1" applyBorder="1" applyAlignment="1">
      <alignment vertical="top" wrapText="1"/>
    </xf>
    <xf numFmtId="0" fontId="24" fillId="20" borderId="8" xfId="0" applyFont="1" applyFill="1" applyBorder="1" applyAlignment="1">
      <alignment vertical="top" wrapText="1"/>
    </xf>
    <xf numFmtId="0" fontId="24" fillId="21" borderId="27" xfId="0" applyFont="1" applyFill="1" applyBorder="1" applyAlignment="1">
      <alignment vertical="top" wrapText="1"/>
    </xf>
    <xf numFmtId="0" fontId="24" fillId="21" borderId="6" xfId="0" applyFont="1" applyFill="1" applyBorder="1" applyAlignment="1">
      <alignment vertical="top" wrapText="1"/>
    </xf>
    <xf numFmtId="0" fontId="24" fillId="21" borderId="8" xfId="0" applyFont="1" applyFill="1" applyBorder="1" applyAlignment="1">
      <alignment vertical="top" wrapText="1"/>
    </xf>
    <xf numFmtId="0" fontId="24" fillId="22" borderId="27" xfId="0" applyFont="1" applyFill="1" applyBorder="1" applyAlignment="1">
      <alignment vertical="top" wrapText="1"/>
    </xf>
    <xf numFmtId="0" fontId="24" fillId="22" borderId="6" xfId="0" applyFont="1" applyFill="1" applyBorder="1" applyAlignment="1">
      <alignment vertical="top" wrapText="1"/>
    </xf>
    <xf numFmtId="0" fontId="24" fillId="22" borderId="8" xfId="0" applyFont="1" applyFill="1" applyBorder="1" applyAlignment="1">
      <alignment vertical="top" wrapText="1"/>
    </xf>
    <xf numFmtId="0" fontId="24" fillId="23" borderId="35" xfId="0" applyFont="1" applyFill="1" applyBorder="1" applyAlignment="1">
      <alignment vertical="top" wrapText="1"/>
    </xf>
    <xf numFmtId="0" fontId="24" fillId="23" borderId="6" xfId="0" applyFont="1" applyFill="1" applyBorder="1" applyAlignment="1">
      <alignment vertical="top" wrapText="1"/>
    </xf>
    <xf numFmtId="0" fontId="24" fillId="24" borderId="27" xfId="0" applyFont="1" applyFill="1" applyBorder="1" applyAlignment="1">
      <alignment vertical="top" wrapText="1"/>
    </xf>
    <xf numFmtId="0" fontId="24" fillId="24" borderId="6" xfId="0" applyFont="1" applyFill="1" applyBorder="1" applyAlignment="1">
      <alignment vertical="top" wrapText="1"/>
    </xf>
    <xf numFmtId="0" fontId="24" fillId="24" borderId="8" xfId="0" applyFont="1" applyFill="1" applyBorder="1" applyAlignment="1">
      <alignment vertical="top" wrapText="1"/>
    </xf>
    <xf numFmtId="0" fontId="24" fillId="25" borderId="27" xfId="0" applyFont="1" applyFill="1" applyBorder="1" applyAlignment="1">
      <alignment vertical="top" wrapText="1"/>
    </xf>
    <xf numFmtId="0" fontId="24" fillId="25" borderId="6" xfId="0" applyFont="1" applyFill="1" applyBorder="1" applyAlignment="1">
      <alignment vertical="top" wrapText="1"/>
    </xf>
    <xf numFmtId="0" fontId="24" fillId="25" borderId="8" xfId="0" applyFont="1" applyFill="1" applyBorder="1" applyAlignment="1">
      <alignment vertical="top" wrapText="1"/>
    </xf>
    <xf numFmtId="0" fontId="24" fillId="26" borderId="6" xfId="0" applyFont="1" applyFill="1" applyBorder="1" applyAlignment="1">
      <alignment vertical="top" wrapText="1"/>
    </xf>
    <xf numFmtId="0" fontId="24" fillId="26" borderId="8" xfId="0" applyFont="1" applyFill="1" applyBorder="1" applyAlignment="1">
      <alignment vertical="top" wrapText="1"/>
    </xf>
    <xf numFmtId="164" fontId="24" fillId="17" borderId="60" xfId="1" applyFont="1" applyFill="1" applyBorder="1" applyAlignment="1" applyProtection="1">
      <alignment vertical="top" wrapText="1"/>
    </xf>
    <xf numFmtId="164" fontId="0" fillId="17" borderId="60" xfId="1" applyFont="1" applyFill="1" applyBorder="1" applyProtection="1"/>
    <xf numFmtId="0" fontId="0" fillId="17" borderId="60" xfId="0" applyFont="1" applyFill="1" applyBorder="1" applyAlignment="1">
      <alignment horizontal="center" vertical="center"/>
    </xf>
    <xf numFmtId="3" fontId="0" fillId="17" borderId="60" xfId="0" applyNumberFormat="1" applyFont="1" applyFill="1" applyBorder="1" applyAlignment="1">
      <alignment horizontal="center" vertical="center"/>
    </xf>
    <xf numFmtId="3" fontId="18" fillId="17" borderId="60" xfId="1" applyNumberFormat="1" applyFill="1" applyBorder="1" applyAlignment="1" applyProtection="1">
      <alignment horizontal="center" vertical="center"/>
    </xf>
    <xf numFmtId="9" fontId="18" fillId="17" borderId="60" xfId="1" applyNumberFormat="1" applyFill="1" applyBorder="1" applyAlignment="1" applyProtection="1">
      <alignment horizontal="center" vertical="center"/>
    </xf>
    <xf numFmtId="9" fontId="0" fillId="17" borderId="60" xfId="0" applyNumberFormat="1" applyFont="1" applyFill="1" applyBorder="1" applyAlignment="1">
      <alignment horizontal="center" vertical="center"/>
    </xf>
    <xf numFmtId="0" fontId="24" fillId="19" borderId="27" xfId="0" applyFont="1" applyFill="1" applyBorder="1" applyAlignment="1">
      <alignment vertical="top" wrapText="1"/>
    </xf>
    <xf numFmtId="0" fontId="0" fillId="19" borderId="27" xfId="0" applyFont="1" applyFill="1" applyBorder="1"/>
    <xf numFmtId="3" fontId="0" fillId="19" borderId="27" xfId="0" applyNumberFormat="1" applyFont="1" applyFill="1" applyBorder="1" applyAlignment="1">
      <alignment horizontal="center" vertical="center"/>
    </xf>
    <xf numFmtId="164" fontId="0" fillId="23" borderId="35" xfId="1" applyFont="1" applyFill="1" applyBorder="1" applyAlignment="1" applyProtection="1">
      <alignment horizontal="center" vertical="center"/>
    </xf>
    <xf numFmtId="0" fontId="24" fillId="23" borderId="8" xfId="0" applyFont="1" applyFill="1" applyBorder="1" applyAlignment="1">
      <alignment vertical="top" wrapText="1"/>
    </xf>
    <xf numFmtId="0" fontId="0" fillId="23" borderId="8" xfId="0" applyFont="1" applyFill="1" applyBorder="1"/>
    <xf numFmtId="0" fontId="0" fillId="23" borderId="8" xfId="0" applyFont="1" applyFill="1" applyBorder="1" applyAlignment="1">
      <alignment horizontal="center" vertical="center"/>
    </xf>
    <xf numFmtId="3" fontId="0" fillId="23" borderId="8" xfId="1" applyNumberFormat="1" applyFont="1" applyFill="1" applyBorder="1" applyAlignment="1" applyProtection="1">
      <alignment horizontal="center" vertical="center"/>
    </xf>
    <xf numFmtId="164" fontId="0" fillId="23" borderId="8" xfId="1" applyFont="1" applyFill="1" applyBorder="1" applyAlignment="1" applyProtection="1">
      <alignment horizontal="center" vertical="center"/>
    </xf>
    <xf numFmtId="3" fontId="18" fillId="23" borderId="8" xfId="1" applyNumberFormat="1" applyFill="1" applyBorder="1" applyAlignment="1" applyProtection="1">
      <alignment horizontal="center" vertical="center"/>
    </xf>
    <xf numFmtId="9" fontId="18" fillId="23" borderId="8" xfId="1" applyNumberFormat="1" applyFill="1" applyBorder="1" applyAlignment="1" applyProtection="1">
      <alignment horizontal="center" vertical="center"/>
    </xf>
    <xf numFmtId="9" fontId="0" fillId="23" borderId="8" xfId="0" applyNumberFormat="1" applyFont="1" applyFill="1" applyBorder="1" applyAlignment="1">
      <alignment horizontal="center" vertical="center"/>
    </xf>
    <xf numFmtId="0" fontId="9" fillId="12" borderId="68" xfId="0" applyFont="1" applyFill="1" applyBorder="1" applyAlignment="1">
      <alignment horizontal="center" vertical="center" textRotation="45" wrapText="1"/>
    </xf>
    <xf numFmtId="0" fontId="25" fillId="0" borderId="6" xfId="0" applyFont="1" applyFill="1" applyBorder="1"/>
    <xf numFmtId="0" fontId="0" fillId="20" borderId="6" xfId="0" applyFont="1" applyFill="1" applyBorder="1" applyAlignment="1">
      <alignment horizontal="center" vertical="center"/>
    </xf>
    <xf numFmtId="22" fontId="0" fillId="0" borderId="0" xfId="0" applyNumberFormat="1"/>
    <xf numFmtId="0" fontId="9" fillId="12" borderId="31" xfId="0" applyFont="1" applyFill="1" applyBorder="1" applyAlignment="1">
      <alignment horizontal="center" vertical="center" textRotation="45" wrapText="1"/>
    </xf>
    <xf numFmtId="0" fontId="28" fillId="0" borderId="27" xfId="0" applyFont="1" applyBorder="1" applyAlignment="1">
      <alignment horizontal="center"/>
    </xf>
    <xf numFmtId="0" fontId="28" fillId="15" borderId="6" xfId="0" applyFont="1" applyFill="1" applyBorder="1" applyAlignment="1">
      <alignment horizontal="center"/>
    </xf>
    <xf numFmtId="0" fontId="28" fillId="15" borderId="9" xfId="0" applyFont="1" applyFill="1" applyBorder="1" applyAlignment="1">
      <alignment horizontal="center"/>
    </xf>
    <xf numFmtId="0" fontId="28" fillId="4" borderId="47" xfId="0" applyFont="1" applyFill="1" applyBorder="1" applyAlignment="1">
      <alignment horizontal="center"/>
    </xf>
    <xf numFmtId="0" fontId="28" fillId="16" borderId="45" xfId="0" applyFont="1" applyFill="1" applyBorder="1" applyAlignment="1">
      <alignment horizontal="center"/>
    </xf>
    <xf numFmtId="0" fontId="28" fillId="16" borderId="9" xfId="0" applyFont="1" applyFill="1" applyBorder="1" applyAlignment="1">
      <alignment horizontal="center"/>
    </xf>
    <xf numFmtId="0" fontId="28" fillId="16" borderId="47" xfId="0" applyFont="1" applyFill="1" applyBorder="1" applyAlignment="1">
      <alignment horizontal="center"/>
    </xf>
    <xf numFmtId="0" fontId="28" fillId="17" borderId="45" xfId="0" applyFont="1" applyFill="1" applyBorder="1" applyAlignment="1">
      <alignment horizontal="center"/>
    </xf>
    <xf numFmtId="0" fontId="28" fillId="17" borderId="9" xfId="0" applyFont="1" applyFill="1" applyBorder="1" applyAlignment="1">
      <alignment horizontal="center"/>
    </xf>
    <xf numFmtId="0" fontId="28" fillId="17" borderId="61" xfId="0" applyFont="1" applyFill="1" applyBorder="1" applyAlignment="1">
      <alignment horizontal="center"/>
    </xf>
    <xf numFmtId="0" fontId="28" fillId="19" borderId="45" xfId="0" applyFont="1" applyFill="1" applyBorder="1" applyAlignment="1">
      <alignment horizontal="center"/>
    </xf>
    <xf numFmtId="0" fontId="28" fillId="19" borderId="9" xfId="0" applyFont="1" applyFill="1" applyBorder="1" applyAlignment="1">
      <alignment horizontal="center"/>
    </xf>
    <xf numFmtId="0" fontId="28" fillId="20" borderId="46" xfId="0" applyFont="1" applyFill="1" applyBorder="1" applyAlignment="1">
      <alignment horizontal="center"/>
    </xf>
    <xf numFmtId="0" fontId="28" fillId="20" borderId="9" xfId="0" applyFont="1" applyFill="1" applyBorder="1" applyAlignment="1">
      <alignment horizontal="center"/>
    </xf>
    <xf numFmtId="0" fontId="28" fillId="20" borderId="47" xfId="0" applyFont="1" applyFill="1" applyBorder="1" applyAlignment="1">
      <alignment horizontal="center"/>
    </xf>
    <xf numFmtId="0" fontId="28" fillId="21" borderId="45" xfId="0" applyFont="1" applyFill="1" applyBorder="1" applyAlignment="1">
      <alignment horizontal="center"/>
    </xf>
    <xf numFmtId="0" fontId="28" fillId="21" borderId="9" xfId="0" applyFont="1" applyFill="1" applyBorder="1" applyAlignment="1">
      <alignment horizontal="center"/>
    </xf>
    <xf numFmtId="0" fontId="28" fillId="21" borderId="47" xfId="0" applyFont="1" applyFill="1" applyBorder="1" applyAlignment="1">
      <alignment horizontal="center"/>
    </xf>
    <xf numFmtId="0" fontId="28" fillId="22" borderId="45" xfId="0" applyFont="1" applyFill="1" applyBorder="1" applyAlignment="1">
      <alignment horizontal="center"/>
    </xf>
    <xf numFmtId="0" fontId="28" fillId="22" borderId="9" xfId="0" applyFont="1" applyFill="1" applyBorder="1" applyAlignment="1">
      <alignment horizontal="center"/>
    </xf>
    <xf numFmtId="0" fontId="28" fillId="22" borderId="47" xfId="0" applyFont="1" applyFill="1" applyBorder="1" applyAlignment="1">
      <alignment horizontal="center"/>
    </xf>
    <xf numFmtId="0" fontId="28" fillId="23" borderId="46" xfId="0" applyFont="1" applyFill="1" applyBorder="1" applyAlignment="1">
      <alignment horizontal="center"/>
    </xf>
    <xf numFmtId="0" fontId="28" fillId="23" borderId="6" xfId="0" applyFont="1" applyFill="1" applyBorder="1" applyAlignment="1">
      <alignment horizontal="center"/>
    </xf>
    <xf numFmtId="0" fontId="28" fillId="23" borderId="9" xfId="0" applyFont="1" applyFill="1" applyBorder="1" applyAlignment="1">
      <alignment horizontal="center"/>
    </xf>
    <xf numFmtId="0" fontId="28" fillId="23" borderId="47" xfId="0" applyFont="1" applyFill="1" applyBorder="1" applyAlignment="1">
      <alignment horizontal="center"/>
    </xf>
    <xf numFmtId="0" fontId="28" fillId="19" borderId="6" xfId="0" applyFont="1" applyFill="1" applyBorder="1" applyAlignment="1">
      <alignment horizontal="center"/>
    </xf>
    <xf numFmtId="0" fontId="28" fillId="19" borderId="8" xfId="0" applyFont="1" applyFill="1" applyBorder="1" applyAlignment="1">
      <alignment horizontal="center"/>
    </xf>
    <xf numFmtId="0" fontId="28" fillId="24" borderId="45" xfId="0" applyFont="1" applyFill="1" applyBorder="1" applyAlignment="1">
      <alignment horizontal="center"/>
    </xf>
    <xf numFmtId="0" fontId="28" fillId="24" borderId="9" xfId="0" applyFont="1" applyFill="1" applyBorder="1" applyAlignment="1">
      <alignment horizontal="center"/>
    </xf>
    <xf numFmtId="0" fontId="28" fillId="24" borderId="47" xfId="0" applyFont="1" applyFill="1" applyBorder="1" applyAlignment="1">
      <alignment horizontal="center"/>
    </xf>
    <xf numFmtId="0" fontId="28" fillId="25" borderId="45" xfId="0" applyFont="1" applyFill="1" applyBorder="1" applyAlignment="1">
      <alignment horizontal="center"/>
    </xf>
    <xf numFmtId="0" fontId="28" fillId="25" borderId="9" xfId="0" applyFont="1" applyFill="1" applyBorder="1" applyAlignment="1">
      <alignment horizontal="center"/>
    </xf>
    <xf numFmtId="0" fontId="28" fillId="25" borderId="47" xfId="0" applyFont="1" applyFill="1" applyBorder="1" applyAlignment="1">
      <alignment horizontal="center"/>
    </xf>
    <xf numFmtId="0" fontId="28" fillId="26" borderId="9" xfId="0" applyFont="1" applyFill="1" applyBorder="1" applyAlignment="1">
      <alignment horizontal="center"/>
    </xf>
    <xf numFmtId="0" fontId="28" fillId="26" borderId="47" xfId="0" applyFont="1" applyFill="1" applyBorder="1" applyAlignment="1">
      <alignment horizontal="center"/>
    </xf>
    <xf numFmtId="0" fontId="0" fillId="34" borderId="6" xfId="0" applyFill="1" applyBorder="1" applyAlignment="1">
      <alignment horizontal="left"/>
    </xf>
    <xf numFmtId="0" fontId="0" fillId="0" borderId="6" xfId="0" applyBorder="1" applyAlignment="1">
      <alignment horizontal="left"/>
    </xf>
    <xf numFmtId="0" fontId="0" fillId="9" borderId="48" xfId="0" applyFill="1" applyBorder="1" applyAlignment="1">
      <alignment horizontal="center" vertical="center" wrapText="1"/>
    </xf>
    <xf numFmtId="0" fontId="0" fillId="9" borderId="48" xfId="0" applyFill="1" applyBorder="1" applyAlignment="1">
      <alignment horizontal="center" wrapText="1"/>
    </xf>
    <xf numFmtId="0" fontId="0" fillId="9" borderId="49" xfId="0" applyFill="1" applyBorder="1" applyAlignment="1">
      <alignment horizontal="center" wrapText="1"/>
    </xf>
    <xf numFmtId="0" fontId="0" fillId="9" borderId="50" xfId="0" applyFill="1" applyBorder="1" applyAlignment="1">
      <alignment horizontal="center" wrapText="1"/>
    </xf>
    <xf numFmtId="0" fontId="0" fillId="0" borderId="7" xfId="0" applyFont="1" applyBorder="1"/>
    <xf numFmtId="0" fontId="9" fillId="36" borderId="0" xfId="0" applyFont="1" applyFill="1" applyBorder="1" applyAlignment="1">
      <alignment horizontal="center" vertical="center" textRotation="45" wrapText="1"/>
    </xf>
    <xf numFmtId="9" fontId="0" fillId="26" borderId="6" xfId="0" applyNumberFormat="1" applyFont="1" applyFill="1" applyBorder="1" applyAlignment="1">
      <alignment horizontal="center" vertical="top" wrapText="1"/>
    </xf>
    <xf numFmtId="0" fontId="0" fillId="17" borderId="6" xfId="0" applyFont="1" applyFill="1" applyBorder="1" applyAlignment="1">
      <alignment horizontal="center" vertical="center" wrapText="1"/>
    </xf>
    <xf numFmtId="0" fontId="0" fillId="21" borderId="6" xfId="0" applyFont="1" applyFill="1" applyBorder="1" applyAlignment="1">
      <alignment horizontal="center" vertical="center" wrapText="1"/>
    </xf>
    <xf numFmtId="0" fontId="0" fillId="20" borderId="6" xfId="0" applyFont="1" applyFill="1" applyBorder="1" applyAlignment="1">
      <alignment horizontal="center" vertical="center"/>
    </xf>
    <xf numFmtId="0" fontId="0" fillId="20" borderId="6" xfId="0" applyFont="1" applyFill="1" applyBorder="1" applyAlignment="1">
      <alignment horizontal="center" vertical="top" wrapText="1"/>
    </xf>
    <xf numFmtId="1" fontId="8" fillId="13" borderId="6" xfId="0" applyNumberFormat="1" applyFont="1" applyFill="1" applyBorder="1" applyAlignment="1">
      <alignment horizontal="center" vertical="center" wrapText="1"/>
    </xf>
    <xf numFmtId="0" fontId="0" fillId="15" borderId="6" xfId="0" applyFont="1" applyFill="1" applyBorder="1" applyAlignment="1">
      <alignment horizontal="center" vertical="center" wrapText="1"/>
    </xf>
    <xf numFmtId="0" fontId="0" fillId="16" borderId="6" xfId="0" applyFont="1" applyFill="1" applyBorder="1" applyAlignment="1">
      <alignment horizontal="center" vertical="center" wrapText="1"/>
    </xf>
    <xf numFmtId="0" fontId="0" fillId="0" borderId="0" xfId="0" applyBorder="1" applyAlignment="1">
      <alignment horizontal="center" vertical="center" textRotation="90" wrapText="1"/>
    </xf>
    <xf numFmtId="0" fontId="0" fillId="9" borderId="0" xfId="0" applyFill="1" applyBorder="1" applyAlignment="1">
      <alignment horizontal="center" wrapText="1"/>
    </xf>
    <xf numFmtId="3" fontId="0" fillId="9" borderId="0" xfId="0" applyNumberFormat="1" applyFill="1" applyBorder="1" applyAlignment="1">
      <alignment horizontal="center" wrapText="1"/>
    </xf>
    <xf numFmtId="0" fontId="0" fillId="0" borderId="0" xfId="0" applyBorder="1" applyAlignment="1">
      <alignment horizontal="right" vertical="top" wrapText="1"/>
    </xf>
    <xf numFmtId="0" fontId="0" fillId="0" borderId="0" xfId="0" applyBorder="1" applyAlignment="1">
      <alignment horizontal="right" wrapText="1"/>
    </xf>
    <xf numFmtId="1" fontId="8" fillId="13" borderId="29" xfId="0" applyNumberFormat="1" applyFont="1" applyFill="1" applyBorder="1" applyAlignment="1">
      <alignment horizontal="center" vertical="center" wrapText="1"/>
    </xf>
    <xf numFmtId="0" fontId="0" fillId="34" borderId="26" xfId="0" applyFill="1" applyBorder="1" applyAlignment="1">
      <alignment horizontal="left"/>
    </xf>
    <xf numFmtId="0" fontId="0" fillId="15" borderId="27" xfId="0" applyFont="1" applyFill="1" applyBorder="1" applyAlignment="1">
      <alignment vertical="top" wrapText="1"/>
    </xf>
    <xf numFmtId="0" fontId="8" fillId="9" borderId="6" xfId="0" applyFont="1" applyFill="1" applyBorder="1" applyAlignment="1">
      <alignment horizontal="center" vertical="center" textRotation="45" wrapText="1"/>
    </xf>
    <xf numFmtId="0" fontId="9" fillId="9" borderId="6" xfId="0" applyFont="1" applyFill="1" applyBorder="1" applyAlignment="1">
      <alignment horizontal="center" vertical="center" textRotation="45" wrapText="1"/>
    </xf>
    <xf numFmtId="0" fontId="9" fillId="10" borderId="6" xfId="0" applyFont="1" applyFill="1" applyBorder="1" applyAlignment="1">
      <alignment horizontal="center" vertical="center" textRotation="45" wrapText="1"/>
    </xf>
    <xf numFmtId="3" fontId="9" fillId="9" borderId="6" xfId="0" applyNumberFormat="1" applyFont="1" applyFill="1" applyBorder="1" applyAlignment="1">
      <alignment horizontal="center" vertical="center" textRotation="45" wrapText="1"/>
    </xf>
    <xf numFmtId="9" fontId="9" fillId="9" borderId="6" xfId="0" applyNumberFormat="1" applyFont="1" applyFill="1" applyBorder="1" applyAlignment="1">
      <alignment horizontal="center" vertical="center" textRotation="45" wrapText="1"/>
    </xf>
    <xf numFmtId="0" fontId="9" fillId="11" borderId="6" xfId="0" applyFont="1" applyFill="1" applyBorder="1" applyAlignment="1">
      <alignment horizontal="center" vertical="center" textRotation="45" wrapText="1"/>
    </xf>
    <xf numFmtId="0" fontId="9" fillId="12" borderId="6" xfId="0" applyFont="1" applyFill="1" applyBorder="1" applyAlignment="1">
      <alignment horizontal="center" vertical="center" textRotation="45" wrapText="1"/>
    </xf>
    <xf numFmtId="0" fontId="8" fillId="9" borderId="6" xfId="0" applyFont="1" applyFill="1" applyBorder="1" applyAlignment="1">
      <alignment horizontal="left" textRotation="45" wrapText="1"/>
    </xf>
    <xf numFmtId="1" fontId="21" fillId="13" borderId="6" xfId="0" applyNumberFormat="1" applyFont="1" applyFill="1" applyBorder="1" applyAlignment="1">
      <alignment horizontal="center" vertical="center" textRotation="90" wrapText="1"/>
    </xf>
    <xf numFmtId="1" fontId="8" fillId="13" borderId="6" xfId="0" applyNumberFormat="1" applyFont="1" applyFill="1" applyBorder="1" applyAlignment="1">
      <alignment horizontal="left" vertical="center" wrapText="1"/>
    </xf>
    <xf numFmtId="0" fontId="0" fillId="15" borderId="6" xfId="0" applyFont="1" applyFill="1" applyBorder="1" applyAlignment="1">
      <alignment horizontal="center"/>
    </xf>
    <xf numFmtId="0" fontId="0" fillId="16" borderId="6" xfId="0" applyFont="1" applyFill="1" applyBorder="1" applyAlignment="1">
      <alignment horizontal="center"/>
    </xf>
    <xf numFmtId="0" fontId="0" fillId="0" borderId="6" xfId="0" applyBorder="1" applyAlignment="1">
      <alignment horizontal="right" wrapText="1"/>
    </xf>
    <xf numFmtId="0" fontId="0" fillId="26" borderId="6" xfId="0" applyFont="1" applyFill="1" applyBorder="1" applyAlignment="1">
      <alignment horizontal="center"/>
    </xf>
    <xf numFmtId="0" fontId="14" fillId="13" borderId="6" xfId="0" applyFont="1" applyFill="1" applyBorder="1" applyAlignment="1">
      <alignment horizontal="center" vertical="center" wrapText="1"/>
    </xf>
    <xf numFmtId="9" fontId="0" fillId="27" borderId="6" xfId="0" applyNumberFormat="1" applyFill="1" applyBorder="1" applyAlignment="1">
      <alignment horizontal="center"/>
    </xf>
    <xf numFmtId="9" fontId="9" fillId="28" borderId="6" xfId="0" applyNumberFormat="1" applyFont="1" applyFill="1" applyBorder="1" applyAlignment="1">
      <alignment horizontal="center"/>
    </xf>
    <xf numFmtId="9" fontId="29" fillId="0" borderId="0" xfId="0" applyNumberFormat="1" applyFont="1"/>
    <xf numFmtId="3" fontId="30" fillId="0" borderId="0" xfId="0" applyNumberFormat="1" applyFont="1" applyAlignment="1">
      <alignment horizontal="center" vertical="top"/>
    </xf>
    <xf numFmtId="0" fontId="30" fillId="0" borderId="0" xfId="0" applyFont="1" applyBorder="1" applyAlignment="1">
      <alignment horizontal="left" vertical="center"/>
    </xf>
    <xf numFmtId="0" fontId="0" fillId="15" borderId="4" xfId="0" applyFont="1" applyFill="1" applyBorder="1" applyAlignment="1">
      <alignment horizontal="center" vertical="center"/>
    </xf>
    <xf numFmtId="0" fontId="0" fillId="16" borderId="34" xfId="0" applyFont="1" applyFill="1" applyBorder="1" applyAlignment="1">
      <alignment horizontal="center" vertical="center" textRotation="90"/>
    </xf>
    <xf numFmtId="0" fontId="0" fillId="16" borderId="7" xfId="0" applyFont="1" applyFill="1" applyBorder="1" applyAlignment="1">
      <alignment horizontal="center" vertical="center" textRotation="90"/>
    </xf>
    <xf numFmtId="0" fontId="0" fillId="16" borderId="29" xfId="0" applyFont="1" applyFill="1" applyBorder="1" applyAlignment="1">
      <alignment horizontal="center" vertical="center" textRotation="90"/>
    </xf>
    <xf numFmtId="0" fontId="0" fillId="16" borderId="36" xfId="0" applyFont="1" applyFill="1" applyBorder="1" applyAlignment="1">
      <alignment horizontal="center" vertical="center" textRotation="90"/>
    </xf>
    <xf numFmtId="0" fontId="0" fillId="20" borderId="26" xfId="0" applyFont="1" applyFill="1" applyBorder="1" applyAlignment="1">
      <alignment horizontal="center" vertical="center"/>
    </xf>
    <xf numFmtId="0" fontId="0" fillId="20" borderId="27" xfId="0" applyFont="1" applyFill="1" applyBorder="1" applyAlignment="1">
      <alignment horizontal="center" vertical="center"/>
    </xf>
    <xf numFmtId="0" fontId="0" fillId="20" borderId="43" xfId="0" applyFont="1" applyFill="1" applyBorder="1" applyAlignment="1">
      <alignment horizontal="center" vertical="center"/>
    </xf>
    <xf numFmtId="0" fontId="0" fillId="20" borderId="26" xfId="0" applyFont="1" applyFill="1" applyBorder="1" applyAlignment="1">
      <alignment horizontal="center" vertical="top" wrapText="1"/>
    </xf>
    <xf numFmtId="0" fontId="0" fillId="20" borderId="27" xfId="0" applyFont="1" applyFill="1" applyBorder="1" applyAlignment="1">
      <alignment horizontal="center" vertical="top" wrapText="1"/>
    </xf>
    <xf numFmtId="0" fontId="0" fillId="17" borderId="34" xfId="0" applyFont="1" applyFill="1" applyBorder="1" applyAlignment="1">
      <alignment horizontal="center" vertical="center" textRotation="90"/>
    </xf>
    <xf numFmtId="0" fontId="0" fillId="17" borderId="7" xfId="0" applyFont="1" applyFill="1" applyBorder="1" applyAlignment="1">
      <alignment horizontal="center" vertical="center" textRotation="90"/>
    </xf>
    <xf numFmtId="0" fontId="0" fillId="17" borderId="29" xfId="0" applyFont="1" applyFill="1" applyBorder="1" applyAlignment="1">
      <alignment horizontal="center" vertical="center" textRotation="90"/>
    </xf>
    <xf numFmtId="0" fontId="0" fillId="17" borderId="27" xfId="0" applyFont="1" applyFill="1" applyBorder="1" applyAlignment="1">
      <alignment horizontal="center" vertical="center" wrapText="1"/>
    </xf>
    <xf numFmtId="0" fontId="0" fillId="17" borderId="6" xfId="0" applyFont="1" applyFill="1" applyBorder="1" applyAlignment="1">
      <alignment horizontal="center" vertical="center" wrapText="1"/>
    </xf>
    <xf numFmtId="0" fontId="0" fillId="17" borderId="26" xfId="0" applyFont="1" applyFill="1" applyBorder="1" applyAlignment="1">
      <alignment horizontal="center" vertical="center" wrapText="1"/>
    </xf>
    <xf numFmtId="0" fontId="0" fillId="26" borderId="40" xfId="0" applyFont="1" applyFill="1" applyBorder="1" applyAlignment="1">
      <alignment horizontal="center" vertical="center" textRotation="90"/>
    </xf>
    <xf numFmtId="0" fontId="0" fillId="26" borderId="41" xfId="0" applyFont="1" applyFill="1" applyBorder="1" applyAlignment="1">
      <alignment horizontal="center" vertical="center" textRotation="90"/>
    </xf>
    <xf numFmtId="0" fontId="0" fillId="26" borderId="42" xfId="0" applyFont="1" applyFill="1" applyBorder="1" applyAlignment="1">
      <alignment horizontal="center" vertical="center" textRotation="90"/>
    </xf>
    <xf numFmtId="0" fontId="0" fillId="26" borderId="44" xfId="0" applyFont="1" applyFill="1" applyBorder="1" applyAlignment="1">
      <alignment horizontal="center" vertical="center" wrapText="1"/>
    </xf>
    <xf numFmtId="0" fontId="0" fillId="26" borderId="43" xfId="0" applyFont="1" applyFill="1" applyBorder="1" applyAlignment="1">
      <alignment horizontal="center" vertical="center" wrapText="1"/>
    </xf>
    <xf numFmtId="0" fontId="0" fillId="25" borderId="34" xfId="0" applyFont="1" applyFill="1" applyBorder="1" applyAlignment="1">
      <alignment horizontal="center" vertical="center" textRotation="90"/>
    </xf>
    <xf numFmtId="0" fontId="0" fillId="25" borderId="27" xfId="0" applyFont="1" applyFill="1" applyBorder="1" applyAlignment="1">
      <alignment horizontal="center" vertical="center" textRotation="90"/>
    </xf>
    <xf numFmtId="0" fontId="0" fillId="25" borderId="7" xfId="0" applyFont="1" applyFill="1" applyBorder="1" applyAlignment="1">
      <alignment horizontal="center" vertical="center" textRotation="90"/>
    </xf>
    <xf numFmtId="0" fontId="0" fillId="25" borderId="6" xfId="0" applyFont="1" applyFill="1" applyBorder="1" applyAlignment="1">
      <alignment horizontal="center" vertical="center" textRotation="90"/>
    </xf>
    <xf numFmtId="0" fontId="0" fillId="25" borderId="36" xfId="0" applyFont="1" applyFill="1" applyBorder="1" applyAlignment="1">
      <alignment horizontal="center" vertical="center" textRotation="90"/>
    </xf>
    <xf numFmtId="0" fontId="0" fillId="25" borderId="8" xfId="0" applyFont="1" applyFill="1" applyBorder="1" applyAlignment="1">
      <alignment horizontal="center" vertical="center" textRotation="90"/>
    </xf>
    <xf numFmtId="0" fontId="0" fillId="26" borderId="26" xfId="0" applyFont="1" applyFill="1" applyBorder="1" applyAlignment="1">
      <alignment horizontal="center" vertical="center" wrapText="1"/>
    </xf>
    <xf numFmtId="0" fontId="0" fillId="26" borderId="27" xfId="0" applyFont="1" applyFill="1" applyBorder="1" applyAlignment="1">
      <alignment horizontal="center" vertical="center" wrapText="1"/>
    </xf>
    <xf numFmtId="0" fontId="0" fillId="19" borderId="62" xfId="0" applyFont="1" applyFill="1" applyBorder="1" applyAlignment="1">
      <alignment horizontal="center" vertical="center" textRotation="90"/>
    </xf>
    <xf numFmtId="0" fontId="0" fillId="19" borderId="63" xfId="0" applyFont="1" applyFill="1" applyBorder="1" applyAlignment="1">
      <alignment horizontal="center" vertical="center" textRotation="90"/>
    </xf>
    <xf numFmtId="0" fontId="0" fillId="19" borderId="18" xfId="0" applyFont="1" applyFill="1" applyBorder="1" applyAlignment="1">
      <alignment horizontal="center" vertical="center" textRotation="90"/>
    </xf>
    <xf numFmtId="0" fontId="0" fillId="19" borderId="64" xfId="0" applyFont="1" applyFill="1" applyBorder="1" applyAlignment="1">
      <alignment horizontal="center" vertical="center" textRotation="90"/>
    </xf>
    <xf numFmtId="0" fontId="0" fillId="19" borderId="65" xfId="0" applyFont="1" applyFill="1" applyBorder="1" applyAlignment="1">
      <alignment horizontal="center" vertical="center" textRotation="90"/>
    </xf>
    <xf numFmtId="0" fontId="0" fillId="19" borderId="66" xfId="0" applyFont="1" applyFill="1" applyBorder="1" applyAlignment="1">
      <alignment horizontal="center" vertical="center" textRotation="90"/>
    </xf>
    <xf numFmtId="0" fontId="0" fillId="24" borderId="34" xfId="0" applyFont="1" applyFill="1" applyBorder="1" applyAlignment="1">
      <alignment horizontal="center" vertical="center" textRotation="90" wrapText="1"/>
    </xf>
    <xf numFmtId="0" fontId="0" fillId="24" borderId="27" xfId="0" applyFont="1" applyFill="1" applyBorder="1" applyAlignment="1">
      <alignment horizontal="center" vertical="center" textRotation="90" wrapText="1"/>
    </xf>
    <xf numFmtId="0" fontId="0" fillId="24" borderId="7" xfId="0" applyFont="1" applyFill="1" applyBorder="1" applyAlignment="1">
      <alignment horizontal="center" vertical="center" textRotation="90" wrapText="1"/>
    </xf>
    <xf numFmtId="0" fontId="0" fillId="24" borderId="6" xfId="0" applyFont="1" applyFill="1" applyBorder="1" applyAlignment="1">
      <alignment horizontal="center" vertical="center" textRotation="90" wrapText="1"/>
    </xf>
    <xf numFmtId="0" fontId="0" fillId="24" borderId="36" xfId="0" applyFont="1" applyFill="1" applyBorder="1" applyAlignment="1">
      <alignment horizontal="center" vertical="center" textRotation="90" wrapText="1"/>
    </xf>
    <xf numFmtId="0" fontId="0" fillId="24" borderId="8" xfId="0" applyFont="1" applyFill="1" applyBorder="1" applyAlignment="1">
      <alignment horizontal="center" vertical="center" textRotation="90" wrapText="1"/>
    </xf>
    <xf numFmtId="0" fontId="0" fillId="15" borderId="51" xfId="0" applyFont="1" applyFill="1" applyBorder="1" applyAlignment="1">
      <alignment horizontal="center" vertical="center" textRotation="90"/>
    </xf>
    <xf numFmtId="0" fontId="0" fillId="15" borderId="41" xfId="0" applyFont="1" applyFill="1" applyBorder="1" applyAlignment="1">
      <alignment horizontal="center" vertical="center" textRotation="90"/>
    </xf>
    <xf numFmtId="0" fontId="0" fillId="15" borderId="52" xfId="0" applyFont="1" applyFill="1" applyBorder="1" applyAlignment="1">
      <alignment horizontal="center" vertical="center" wrapText="1"/>
    </xf>
    <xf numFmtId="0" fontId="0" fillId="15" borderId="43" xfId="0" applyFont="1" applyFill="1" applyBorder="1" applyAlignment="1">
      <alignment horizontal="center" vertical="center" wrapText="1"/>
    </xf>
    <xf numFmtId="0" fontId="0" fillId="15" borderId="27" xfId="0" applyFont="1" applyFill="1" applyBorder="1" applyAlignment="1">
      <alignment horizontal="center" vertical="center" wrapText="1"/>
    </xf>
    <xf numFmtId="0" fontId="0" fillId="16" borderId="26" xfId="0" applyFont="1" applyFill="1" applyBorder="1" applyAlignment="1">
      <alignment horizontal="center" vertical="center" wrapText="1"/>
    </xf>
    <xf numFmtId="0" fontId="0" fillId="16" borderId="43" xfId="0" applyFont="1" applyFill="1" applyBorder="1" applyAlignment="1">
      <alignment horizontal="center" vertical="center" wrapText="1"/>
    </xf>
    <xf numFmtId="0" fontId="0" fillId="16" borderId="27" xfId="0" applyFont="1" applyFill="1" applyBorder="1" applyAlignment="1">
      <alignment horizontal="center" vertical="center" wrapText="1"/>
    </xf>
    <xf numFmtId="0" fontId="0" fillId="22" borderId="38" xfId="0" applyFont="1" applyFill="1" applyBorder="1" applyAlignment="1">
      <alignment horizontal="center" vertical="center" textRotation="90"/>
    </xf>
    <xf numFmtId="0" fontId="0" fillId="22" borderId="35" xfId="0" applyFont="1" applyFill="1" applyBorder="1" applyAlignment="1">
      <alignment horizontal="center" vertical="center" textRotation="90"/>
    </xf>
    <xf numFmtId="0" fontId="0" fillId="22" borderId="25" xfId="0" applyFont="1" applyFill="1" applyBorder="1" applyAlignment="1">
      <alignment horizontal="center" vertical="center" textRotation="90"/>
    </xf>
    <xf numFmtId="0" fontId="0" fillId="22" borderId="6" xfId="0" applyFont="1" applyFill="1" applyBorder="1" applyAlignment="1">
      <alignment horizontal="center" vertical="center" textRotation="90"/>
    </xf>
    <xf numFmtId="0" fontId="0" fillId="22" borderId="39" xfId="0" applyFont="1" applyFill="1" applyBorder="1" applyAlignment="1">
      <alignment horizontal="center" vertical="center" textRotation="90"/>
    </xf>
    <xf numFmtId="0" fontId="0" fillId="22" borderId="8" xfId="0" applyFont="1" applyFill="1" applyBorder="1" applyAlignment="1">
      <alignment horizontal="center" vertical="center" textRotation="90"/>
    </xf>
    <xf numFmtId="0" fontId="0" fillId="23" borderId="38" xfId="0" applyFont="1" applyFill="1" applyBorder="1" applyAlignment="1">
      <alignment horizontal="center" vertical="center" textRotation="90"/>
    </xf>
    <xf numFmtId="0" fontId="0" fillId="23" borderId="35" xfId="0" applyFont="1" applyFill="1" applyBorder="1" applyAlignment="1">
      <alignment horizontal="center" vertical="center" textRotation="90"/>
    </xf>
    <xf numFmtId="0" fontId="0" fillId="23" borderId="25" xfId="0" applyFont="1" applyFill="1" applyBorder="1" applyAlignment="1">
      <alignment horizontal="center" vertical="center" textRotation="90"/>
    </xf>
    <xf numFmtId="0" fontId="0" fillId="23" borderId="6" xfId="0" applyFont="1" applyFill="1" applyBorder="1" applyAlignment="1">
      <alignment horizontal="center" vertical="center" textRotation="90"/>
    </xf>
    <xf numFmtId="0" fontId="0" fillId="23" borderId="39" xfId="0" applyFont="1" applyFill="1" applyBorder="1" applyAlignment="1">
      <alignment horizontal="center" vertical="center" textRotation="90"/>
    </xf>
    <xf numFmtId="0" fontId="0" fillId="23" borderId="8" xfId="0" applyFont="1" applyFill="1" applyBorder="1" applyAlignment="1">
      <alignment horizontal="center" vertical="center" textRotation="90"/>
    </xf>
    <xf numFmtId="0" fontId="0" fillId="19" borderId="38" xfId="0" applyFont="1" applyFill="1" applyBorder="1" applyAlignment="1">
      <alignment horizontal="center" vertical="center" textRotation="90"/>
    </xf>
    <xf numFmtId="0" fontId="0" fillId="19" borderId="35" xfId="0" applyFont="1" applyFill="1" applyBorder="1" applyAlignment="1">
      <alignment horizontal="center" vertical="center" textRotation="90"/>
    </xf>
    <xf numFmtId="0" fontId="0" fillId="19" borderId="25" xfId="0" applyFont="1" applyFill="1" applyBorder="1" applyAlignment="1">
      <alignment horizontal="center" vertical="center" textRotation="90"/>
    </xf>
    <xf numFmtId="0" fontId="0" fillId="19" borderId="6" xfId="0" applyFont="1" applyFill="1" applyBorder="1" applyAlignment="1">
      <alignment horizontal="center" vertical="center" textRotation="90"/>
    </xf>
    <xf numFmtId="0" fontId="0" fillId="21" borderId="34" xfId="0" applyFont="1" applyFill="1" applyBorder="1" applyAlignment="1">
      <alignment horizontal="center" vertical="center" textRotation="90"/>
    </xf>
    <xf numFmtId="0" fontId="0" fillId="21" borderId="7" xfId="0" applyFont="1" applyFill="1" applyBorder="1" applyAlignment="1">
      <alignment horizontal="center" vertical="center" textRotation="90"/>
    </xf>
    <xf numFmtId="0" fontId="0" fillId="21" borderId="29" xfId="0" applyFont="1" applyFill="1" applyBorder="1" applyAlignment="1">
      <alignment horizontal="center" vertical="center" textRotation="90"/>
    </xf>
    <xf numFmtId="0" fontId="0" fillId="21" borderId="27" xfId="0" applyFont="1" applyFill="1" applyBorder="1" applyAlignment="1">
      <alignment horizontal="center" vertical="center" wrapText="1"/>
    </xf>
    <xf numFmtId="0" fontId="0" fillId="21" borderId="6" xfId="0" applyFont="1" applyFill="1" applyBorder="1" applyAlignment="1">
      <alignment horizontal="center" vertical="center" wrapText="1"/>
    </xf>
    <xf numFmtId="0" fontId="0" fillId="21" borderId="26" xfId="0" applyFont="1" applyFill="1" applyBorder="1" applyAlignment="1">
      <alignment horizontal="center" vertical="center" wrapText="1"/>
    </xf>
    <xf numFmtId="0" fontId="0" fillId="20" borderId="40" xfId="0" applyFont="1" applyFill="1" applyBorder="1" applyAlignment="1">
      <alignment horizontal="center" vertical="center" textRotation="90"/>
    </xf>
    <xf numFmtId="0" fontId="0" fillId="20" borderId="41" xfId="0" applyFont="1" applyFill="1" applyBorder="1" applyAlignment="1">
      <alignment horizontal="center" vertical="center" textRotation="90"/>
    </xf>
    <xf numFmtId="0" fontId="0" fillId="20" borderId="42" xfId="0" applyFont="1" applyFill="1" applyBorder="1" applyAlignment="1">
      <alignment horizontal="center" vertical="center" textRotation="90"/>
    </xf>
    <xf numFmtId="0" fontId="0" fillId="4" borderId="38" xfId="0" applyFont="1" applyFill="1" applyBorder="1" applyAlignment="1">
      <alignment horizontal="center" vertical="center" textRotation="90"/>
    </xf>
    <xf numFmtId="0" fontId="0" fillId="4" borderId="35" xfId="0" applyFont="1" applyFill="1" applyBorder="1" applyAlignment="1">
      <alignment horizontal="center" vertical="center" textRotation="90"/>
    </xf>
    <xf numFmtId="0" fontId="0" fillId="4" borderId="25" xfId="0" applyFont="1" applyFill="1" applyBorder="1" applyAlignment="1">
      <alignment horizontal="center" vertical="center" textRotation="90"/>
    </xf>
    <xf numFmtId="0" fontId="0" fillId="4" borderId="6" xfId="0" applyFont="1" applyFill="1" applyBorder="1" applyAlignment="1">
      <alignment horizontal="center" vertical="center" textRotation="90"/>
    </xf>
    <xf numFmtId="0" fontId="0" fillId="4" borderId="25" xfId="0" applyFont="1" applyFill="1" applyBorder="1" applyAlignment="1">
      <alignment horizontal="center" vertical="center" textRotation="90" wrapText="1"/>
    </xf>
    <xf numFmtId="0" fontId="0" fillId="4" borderId="6" xfId="0" applyFont="1" applyFill="1" applyBorder="1" applyAlignment="1">
      <alignment horizontal="center" vertical="center" textRotation="90" wrapText="1"/>
    </xf>
    <xf numFmtId="0" fontId="0" fillId="4" borderId="39" xfId="0" applyFont="1" applyFill="1" applyBorder="1" applyAlignment="1">
      <alignment horizontal="center" vertical="center" textRotation="90" wrapText="1"/>
    </xf>
    <xf numFmtId="0" fontId="0" fillId="4" borderId="8" xfId="0" applyFont="1" applyFill="1" applyBorder="1" applyAlignment="1">
      <alignment horizontal="center" vertical="center" textRotation="90" wrapText="1"/>
    </xf>
    <xf numFmtId="0" fontId="14" fillId="13" borderId="6" xfId="0" applyFont="1" applyFill="1" applyBorder="1" applyAlignment="1">
      <alignment horizontal="center" vertical="center" wrapText="1"/>
    </xf>
    <xf numFmtId="0" fontId="0" fillId="27" borderId="6" xfId="0"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8" fillId="24" borderId="12" xfId="0" applyFont="1" applyFill="1" applyBorder="1" applyAlignment="1">
      <alignment horizontal="center" vertical="center" wrapText="1"/>
    </xf>
    <xf numFmtId="0" fontId="0" fillId="27" borderId="12" xfId="0" applyFont="1" applyFill="1" applyBorder="1" applyAlignment="1">
      <alignment horizontal="left" vertical="center" wrapText="1"/>
    </xf>
    <xf numFmtId="0" fontId="0" fillId="27" borderId="20" xfId="0" applyFont="1" applyFill="1" applyBorder="1" applyAlignment="1">
      <alignment horizontal="left" vertical="center" wrapText="1"/>
    </xf>
    <xf numFmtId="0" fontId="0" fillId="27" borderId="58" xfId="0" applyFont="1" applyFill="1" applyBorder="1" applyAlignment="1">
      <alignment horizontal="left" vertical="center" wrapText="1"/>
    </xf>
    <xf numFmtId="0" fontId="0" fillId="0" borderId="10" xfId="0" applyBorder="1" applyAlignment="1">
      <alignment horizontal="center" vertical="top"/>
    </xf>
    <xf numFmtId="0" fontId="8" fillId="24" borderId="54" xfId="0" applyFont="1" applyFill="1" applyBorder="1" applyAlignment="1">
      <alignment horizontal="center" vertical="center" wrapText="1"/>
    </xf>
    <xf numFmtId="0" fontId="8" fillId="24" borderId="55" xfId="0" applyFont="1" applyFill="1" applyBorder="1" applyAlignment="1">
      <alignment horizontal="center" vertical="center" wrapText="1"/>
    </xf>
    <xf numFmtId="0" fontId="8" fillId="24" borderId="18" xfId="0" applyFont="1" applyFill="1" applyBorder="1" applyAlignment="1">
      <alignment horizontal="center" vertical="center" wrapText="1"/>
    </xf>
    <xf numFmtId="0" fontId="8" fillId="24" borderId="19" xfId="0" applyFont="1" applyFill="1" applyBorder="1" applyAlignment="1">
      <alignment horizontal="center" vertical="center" wrapText="1"/>
    </xf>
    <xf numFmtId="0" fontId="8" fillId="24" borderId="56" xfId="0" applyFont="1" applyFill="1" applyBorder="1" applyAlignment="1">
      <alignment horizontal="center" vertical="center" wrapText="1"/>
    </xf>
    <xf numFmtId="0" fontId="8" fillId="24" borderId="57" xfId="0" applyFont="1" applyFill="1" applyBorder="1" applyAlignment="1">
      <alignment horizontal="center" vertical="center" wrapText="1"/>
    </xf>
    <xf numFmtId="0" fontId="0" fillId="27" borderId="54" xfId="0" applyFont="1" applyFill="1" applyBorder="1" applyAlignment="1">
      <alignment horizontal="left" vertical="center" wrapText="1"/>
    </xf>
    <xf numFmtId="0" fontId="0" fillId="27" borderId="53" xfId="0" applyFont="1" applyFill="1" applyBorder="1" applyAlignment="1">
      <alignment horizontal="left" vertical="center" wrapText="1"/>
    </xf>
    <xf numFmtId="0" fontId="0" fillId="27" borderId="55" xfId="0" applyFont="1" applyFill="1" applyBorder="1" applyAlignment="1">
      <alignment horizontal="left" vertical="center" wrapText="1"/>
    </xf>
    <xf numFmtId="0" fontId="0" fillId="27" borderId="18" xfId="0" applyFont="1" applyFill="1" applyBorder="1" applyAlignment="1">
      <alignment horizontal="left" vertical="center" wrapText="1"/>
    </xf>
    <xf numFmtId="0" fontId="0" fillId="27" borderId="0" xfId="0" applyFont="1" applyFill="1" applyBorder="1" applyAlignment="1">
      <alignment horizontal="left" vertical="center" wrapText="1"/>
    </xf>
    <xf numFmtId="0" fontId="0" fillId="27" borderId="19" xfId="0" applyFont="1" applyFill="1" applyBorder="1" applyAlignment="1">
      <alignment horizontal="left" vertical="center" wrapText="1"/>
    </xf>
    <xf numFmtId="0" fontId="0" fillId="27" borderId="56" xfId="0" applyFont="1" applyFill="1" applyBorder="1" applyAlignment="1">
      <alignment horizontal="left" vertical="center" wrapText="1"/>
    </xf>
    <xf numFmtId="0" fontId="0" fillId="27" borderId="1" xfId="0" applyFont="1" applyFill="1" applyBorder="1" applyAlignment="1">
      <alignment horizontal="left" vertical="center" wrapText="1"/>
    </xf>
    <xf numFmtId="0" fontId="0" fillId="27" borderId="57" xfId="0" applyFont="1" applyFill="1" applyBorder="1" applyAlignment="1">
      <alignment horizontal="left" vertical="center" wrapText="1"/>
    </xf>
    <xf numFmtId="0" fontId="0" fillId="0" borderId="6" xfId="0" applyBorder="1" applyAlignment="1">
      <alignment horizontal="left" vertical="top" wrapText="1"/>
    </xf>
    <xf numFmtId="0" fontId="0" fillId="0" borderId="15" xfId="0" applyBorder="1" applyAlignment="1">
      <alignment horizontal="left" vertical="top" wrapText="1"/>
    </xf>
    <xf numFmtId="0" fontId="0" fillId="0" borderId="30" xfId="0" applyBorder="1" applyAlignment="1">
      <alignment horizontal="left" vertical="top" wrapText="1"/>
    </xf>
    <xf numFmtId="0" fontId="0" fillId="0" borderId="17" xfId="0" applyBorder="1" applyAlignment="1">
      <alignment horizontal="left" vertical="top" wrapText="1"/>
    </xf>
    <xf numFmtId="0" fontId="0" fillId="27" borderId="24" xfId="0" applyFont="1" applyFill="1" applyBorder="1" applyAlignment="1">
      <alignment horizontal="left" vertical="top" wrapText="1"/>
    </xf>
    <xf numFmtId="0" fontId="0" fillId="27" borderId="67" xfId="0" applyFont="1" applyFill="1" applyBorder="1" applyAlignment="1">
      <alignment horizontal="left" vertical="top" wrapText="1"/>
    </xf>
    <xf numFmtId="0" fontId="0" fillId="27" borderId="29" xfId="0" applyFont="1" applyFill="1" applyBorder="1" applyAlignment="1">
      <alignment horizontal="left" vertical="top" wrapText="1"/>
    </xf>
    <xf numFmtId="0" fontId="0" fillId="27" borderId="45" xfId="0" applyFont="1" applyFill="1" applyBorder="1" applyAlignment="1">
      <alignment horizontal="left" vertical="top" wrapText="1"/>
    </xf>
    <xf numFmtId="0" fontId="0" fillId="27" borderId="33" xfId="0" applyFont="1" applyFill="1" applyBorder="1" applyAlignment="1">
      <alignment horizontal="left" vertical="top" wrapText="1"/>
    </xf>
    <xf numFmtId="0" fontId="0" fillId="27" borderId="34" xfId="0" applyFont="1" applyFill="1" applyBorder="1" applyAlignment="1">
      <alignment horizontal="left" vertical="top" wrapText="1"/>
    </xf>
    <xf numFmtId="0" fontId="9" fillId="28" borderId="6" xfId="0" applyFont="1" applyFill="1" applyBorder="1" applyAlignment="1">
      <alignment horizontal="left" vertical="top" wrapText="1"/>
    </xf>
    <xf numFmtId="0" fontId="14" fillId="24" borderId="10" xfId="0" applyFont="1" applyFill="1" applyBorder="1" applyAlignment="1">
      <alignment horizontal="center" vertical="center" wrapText="1"/>
    </xf>
    <xf numFmtId="0" fontId="14" fillId="24" borderId="11" xfId="0" applyFont="1" applyFill="1" applyBorder="1" applyAlignment="1">
      <alignment horizontal="center" vertical="center" wrapText="1"/>
    </xf>
    <xf numFmtId="0" fontId="0" fillId="27" borderId="10" xfId="0" applyFont="1" applyFill="1" applyBorder="1" applyAlignment="1">
      <alignment horizontal="left" vertical="center" wrapText="1"/>
    </xf>
    <xf numFmtId="0" fontId="0" fillId="27" borderId="5" xfId="0" applyFont="1" applyFill="1" applyBorder="1" applyAlignment="1">
      <alignment horizontal="left" vertical="center" wrapText="1" indent="1"/>
    </xf>
    <xf numFmtId="0" fontId="0" fillId="27" borderId="15" xfId="0" applyFont="1" applyFill="1" applyBorder="1" applyAlignment="1">
      <alignment horizontal="left" vertical="center" wrapText="1" indent="1"/>
    </xf>
    <xf numFmtId="0" fontId="0" fillId="27" borderId="17" xfId="0" applyFont="1" applyFill="1" applyBorder="1" applyAlignment="1">
      <alignment horizontal="left" vertical="center" wrapText="1" indent="1"/>
    </xf>
    <xf numFmtId="0" fontId="0" fillId="27" borderId="10" xfId="0" applyFont="1" applyFill="1" applyBorder="1" applyAlignment="1">
      <alignment horizontal="left" vertical="center" wrapText="1" indent="1"/>
    </xf>
    <xf numFmtId="0" fontId="8" fillId="24" borderId="10" xfId="0" applyFont="1" applyFill="1" applyBorder="1" applyAlignment="1">
      <alignment horizontal="center" vertical="center" wrapText="1"/>
    </xf>
    <xf numFmtId="0" fontId="8" fillId="24" borderId="20" xfId="0" applyFont="1" applyFill="1" applyBorder="1" applyAlignment="1">
      <alignment horizontal="center" vertical="center" wrapText="1"/>
    </xf>
    <xf numFmtId="0" fontId="0" fillId="27" borderId="15" xfId="0" applyFont="1" applyFill="1" applyBorder="1" applyAlignment="1">
      <alignment vertical="center" wrapText="1"/>
    </xf>
    <xf numFmtId="0" fontId="0" fillId="27" borderId="21" xfId="0" applyFont="1" applyFill="1" applyBorder="1" applyAlignment="1">
      <alignment horizontal="left" vertical="center" wrapText="1" indent="1"/>
    </xf>
    <xf numFmtId="0" fontId="0" fillId="27" borderId="22" xfId="0" applyFont="1" applyFill="1" applyBorder="1" applyAlignment="1">
      <alignment horizontal="left" vertical="center" wrapText="1" indent="1"/>
    </xf>
    <xf numFmtId="0" fontId="0" fillId="17" borderId="6" xfId="0" applyFont="1" applyFill="1" applyBorder="1" applyAlignment="1">
      <alignment horizontal="center" vertical="center" textRotation="90"/>
    </xf>
    <xf numFmtId="0" fontId="0" fillId="26" borderId="6" xfId="0" applyFont="1" applyFill="1" applyBorder="1" applyAlignment="1" applyProtection="1">
      <alignment horizontal="center" vertical="center" textRotation="90"/>
      <protection locked="0"/>
    </xf>
    <xf numFmtId="0" fontId="0" fillId="26" borderId="6" xfId="0" applyFont="1" applyFill="1" applyBorder="1" applyAlignment="1">
      <alignment horizontal="center" vertical="center" wrapText="1"/>
    </xf>
    <xf numFmtId="0" fontId="0" fillId="24" borderId="6" xfId="0" applyFont="1" applyFill="1" applyBorder="1" applyAlignment="1">
      <alignment horizontal="center" vertical="center" textRotation="90"/>
    </xf>
    <xf numFmtId="0" fontId="0" fillId="21" borderId="6" xfId="0" applyFont="1" applyFill="1" applyBorder="1" applyAlignment="1">
      <alignment horizontal="center" vertical="center" textRotation="90"/>
    </xf>
    <xf numFmtId="0" fontId="0" fillId="20" borderId="6" xfId="0" applyFont="1" applyFill="1" applyBorder="1" applyAlignment="1">
      <alignment horizontal="center" vertical="center"/>
    </xf>
    <xf numFmtId="0" fontId="0" fillId="20" borderId="6" xfId="0" applyFont="1" applyFill="1" applyBorder="1" applyAlignment="1">
      <alignment horizontal="center" vertical="top" wrapText="1"/>
    </xf>
    <xf numFmtId="0" fontId="0" fillId="20" borderId="6" xfId="0" applyFont="1" applyFill="1" applyBorder="1" applyAlignment="1">
      <alignment horizontal="center" vertical="center" textRotation="90"/>
    </xf>
    <xf numFmtId="1" fontId="8" fillId="13" borderId="9" xfId="0" applyNumberFormat="1" applyFont="1" applyFill="1" applyBorder="1" applyAlignment="1">
      <alignment horizontal="center" vertical="center" wrapText="1"/>
    </xf>
    <xf numFmtId="1" fontId="8" fillId="13" borderId="23" xfId="0" applyNumberFormat="1" applyFont="1" applyFill="1" applyBorder="1" applyAlignment="1">
      <alignment horizontal="center" vertical="center" wrapText="1"/>
    </xf>
    <xf numFmtId="1" fontId="8" fillId="13" borderId="7" xfId="0" applyNumberFormat="1" applyFont="1" applyFill="1" applyBorder="1" applyAlignment="1">
      <alignment horizontal="center" vertical="center" wrapText="1"/>
    </xf>
    <xf numFmtId="1" fontId="8" fillId="13" borderId="6" xfId="0" applyNumberFormat="1" applyFont="1" applyFill="1" applyBorder="1" applyAlignment="1">
      <alignment horizontal="center" vertical="center" wrapText="1"/>
    </xf>
    <xf numFmtId="1" fontId="8" fillId="13" borderId="24" xfId="0" applyNumberFormat="1" applyFont="1" applyFill="1" applyBorder="1" applyAlignment="1">
      <alignment horizontal="center" vertical="center" wrapText="1"/>
    </xf>
    <xf numFmtId="1" fontId="8" fillId="13" borderId="29" xfId="0" applyNumberFormat="1" applyFont="1" applyFill="1" applyBorder="1" applyAlignment="1">
      <alignment horizontal="center" vertical="center" wrapText="1"/>
    </xf>
    <xf numFmtId="1" fontId="8" fillId="13" borderId="67" xfId="0" applyNumberFormat="1" applyFont="1" applyFill="1" applyBorder="1" applyAlignment="1">
      <alignment horizontal="center" vertical="center" wrapText="1"/>
    </xf>
    <xf numFmtId="1" fontId="8" fillId="13" borderId="26" xfId="0" applyNumberFormat="1" applyFont="1" applyFill="1" applyBorder="1" applyAlignment="1">
      <alignment horizontal="center" vertical="center" wrapText="1"/>
    </xf>
    <xf numFmtId="0" fontId="0" fillId="15" borderId="6" xfId="0" applyFont="1" applyFill="1" applyBorder="1" applyAlignment="1">
      <alignment horizontal="center" vertical="center" textRotation="90"/>
    </xf>
    <xf numFmtId="0" fontId="0" fillId="15" borderId="6" xfId="0" applyFont="1" applyFill="1" applyBorder="1" applyAlignment="1">
      <alignment horizontal="center" vertical="center" wrapText="1"/>
    </xf>
    <xf numFmtId="0" fontId="0" fillId="16" borderId="6" xfId="0" applyFont="1" applyFill="1" applyBorder="1" applyAlignment="1">
      <alignment horizontal="center" vertical="center" textRotation="90"/>
    </xf>
    <xf numFmtId="0" fontId="0" fillId="16" borderId="6" xfId="0" applyFont="1" applyFill="1" applyBorder="1" applyAlignment="1">
      <alignment horizontal="center" vertical="center" wrapText="1"/>
    </xf>
  </cellXfs>
  <cellStyles count="32">
    <cellStyle name="Blue" xfId="3"/>
    <cellStyle name="Gray" xfId="4"/>
    <cellStyle name="Gray light" xfId="5"/>
    <cellStyle name="Green" xfId="6"/>
    <cellStyle name="Green green" xfId="7"/>
    <cellStyle name="Lien hypertexte" xfId="2" builtinId="8"/>
    <cellStyle name="Lien hypertexte 2" xfId="8"/>
    <cellStyle name="Milliers" xfId="1" builtinId="3"/>
    <cellStyle name="Milliers 2" xfId="9"/>
    <cellStyle name="Milliers 2 2" xfId="10"/>
    <cellStyle name="Milliers 3" xfId="11"/>
    <cellStyle name="Milliers 3 2" xfId="12"/>
    <cellStyle name="Milliers 4" xfId="13"/>
    <cellStyle name="Milliers 4 2" xfId="14"/>
    <cellStyle name="Milliers 5" xfId="15"/>
    <cellStyle name="Milliers 6" xfId="16"/>
    <cellStyle name="Normal" xfId="0" builtinId="0"/>
    <cellStyle name="Normal 2" xfId="17"/>
    <cellStyle name="Normal 2 2" xfId="18"/>
    <cellStyle name="Normal 2 3" xfId="19"/>
    <cellStyle name="Normal 3" xfId="20"/>
    <cellStyle name="Normal 3 2" xfId="21"/>
    <cellStyle name="Normal 4" xfId="22"/>
    <cellStyle name="Normal 4 2" xfId="23"/>
    <cellStyle name="Normal 5" xfId="24"/>
    <cellStyle name="Normal 6" xfId="25"/>
    <cellStyle name="Normal 7" xfId="30"/>
    <cellStyle name="Normal 8" xfId="31"/>
    <cellStyle name="Orange" xfId="26"/>
    <cellStyle name="Orange orange" xfId="27"/>
    <cellStyle name="Red" xfId="28"/>
    <cellStyle name="Red red" xfId="29"/>
  </cellStyles>
  <dxfs count="625">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theme="9" tint="-0.24994659260841701"/>
        <name val="Calibri"/>
      </font>
      <fill>
        <patternFill>
          <bgColor rgb="FF27BF1B"/>
        </patternFill>
      </fill>
    </dxf>
    <dxf>
      <font>
        <sz val="12"/>
        <color theme="5"/>
        <name val="Calibri"/>
      </font>
      <fill>
        <patternFill>
          <bgColor rgb="FFFFBF00"/>
        </patternFill>
      </fill>
    </dxf>
    <dxf>
      <font>
        <sz val="12"/>
        <color rgb="FFC00000"/>
        <name val="Calibri"/>
      </font>
      <fill>
        <patternFill patternType="solid">
          <bgColor rgb="FFFF0000"/>
        </patternFill>
      </fill>
    </dxf>
    <dxf>
      <font>
        <color auto="1"/>
      </font>
      <fill>
        <patternFill patternType="none">
          <bgColor auto="1"/>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27BF1B"/>
        <name val="Calibri"/>
      </font>
      <fill>
        <patternFill>
          <bgColor rgb="FF27BF1B"/>
        </patternFill>
      </fill>
    </dxf>
    <dxf>
      <font>
        <sz val="12"/>
        <color rgb="FFFFBF00"/>
        <name val="Calibri"/>
      </font>
      <fill>
        <patternFill>
          <bgColor rgb="FFFFBF00"/>
        </patternFill>
      </fill>
    </dxf>
    <dxf>
      <font>
        <sz val="12"/>
        <color rgb="FFFF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theme="9" tint="-0.24994659260841701"/>
        <name val="Calibri"/>
      </font>
      <fill>
        <patternFill>
          <bgColor rgb="FF27BF1B"/>
        </patternFill>
      </fill>
    </dxf>
    <dxf>
      <font>
        <sz val="12"/>
        <color theme="5"/>
        <name val="Calibri"/>
      </font>
      <fill>
        <patternFill>
          <bgColor rgb="FFFFBF00"/>
        </patternFill>
      </fill>
    </dxf>
    <dxf>
      <font>
        <sz val="12"/>
        <color rgb="FFC00000"/>
        <name val="Calibri"/>
      </font>
      <fill>
        <patternFill patternType="solid">
          <bgColor rgb="FFFF0000"/>
        </patternFill>
      </fill>
    </dxf>
    <dxf>
      <font>
        <color auto="1"/>
      </font>
      <fill>
        <patternFill patternType="none">
          <bgColor auto="1"/>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27BF1B"/>
        <name val="Calibri"/>
      </font>
      <fill>
        <patternFill>
          <bgColor rgb="FF27BF1B"/>
        </patternFill>
      </fill>
    </dxf>
    <dxf>
      <font>
        <sz val="12"/>
        <color rgb="FFFFBF00"/>
        <name val="Calibri"/>
      </font>
      <fill>
        <patternFill>
          <bgColor rgb="FFFFBF00"/>
        </patternFill>
      </fill>
    </dxf>
    <dxf>
      <font>
        <sz val="12"/>
        <color rgb="FFFF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27BF1B"/>
        <name val="Calibri"/>
      </font>
      <fill>
        <patternFill>
          <bgColor rgb="FF27BF1B"/>
        </patternFill>
      </fill>
    </dxf>
    <dxf>
      <font>
        <sz val="12"/>
        <color rgb="FFFFBF00"/>
        <name val="Calibri"/>
      </font>
      <fill>
        <patternFill>
          <bgColor rgb="FFFFBF00"/>
        </patternFill>
      </fill>
    </dxf>
    <dxf>
      <font>
        <sz val="12"/>
        <color rgb="FFFF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27BF1B"/>
        <name val="Calibri"/>
      </font>
      <fill>
        <patternFill>
          <bgColor rgb="FF27BF1B"/>
        </patternFill>
      </fill>
    </dxf>
    <dxf>
      <font>
        <sz val="12"/>
        <color rgb="FFFFBF00"/>
        <name val="Calibri"/>
      </font>
      <fill>
        <patternFill>
          <bgColor rgb="FFFFBF00"/>
        </patternFill>
      </fill>
    </dxf>
    <dxf>
      <font>
        <sz val="12"/>
        <color rgb="FFFF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27BF1B"/>
        <name val="Calibri"/>
      </font>
      <fill>
        <patternFill>
          <bgColor rgb="FF27BF1B"/>
        </patternFill>
      </fill>
    </dxf>
    <dxf>
      <font>
        <sz val="12"/>
        <color rgb="FFFFBF00"/>
        <name val="Calibri"/>
      </font>
      <fill>
        <patternFill>
          <bgColor rgb="FFFFBF00"/>
        </patternFill>
      </fill>
    </dxf>
    <dxf>
      <font>
        <sz val="12"/>
        <color rgb="FFFF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27BF1B"/>
        <name val="Calibri"/>
      </font>
      <fill>
        <patternFill>
          <bgColor rgb="FF27BF1B"/>
        </patternFill>
      </fill>
    </dxf>
    <dxf>
      <font>
        <sz val="12"/>
        <color rgb="FFFFBF00"/>
        <name val="Calibri"/>
      </font>
      <fill>
        <patternFill>
          <bgColor rgb="FFFFBF00"/>
        </patternFill>
      </fill>
    </dxf>
    <dxf>
      <font>
        <sz val="12"/>
        <color rgb="FFFF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theme="9" tint="-0.24994659260841701"/>
        <name val="Calibri"/>
      </font>
      <fill>
        <patternFill>
          <bgColor rgb="FF27BF1B"/>
        </patternFill>
      </fill>
    </dxf>
    <dxf>
      <font>
        <sz val="12"/>
        <color theme="5"/>
        <name val="Calibri"/>
      </font>
      <fill>
        <patternFill>
          <bgColor rgb="FFFFBF00"/>
        </patternFill>
      </fill>
    </dxf>
    <dxf>
      <font>
        <sz val="12"/>
        <color rgb="FFC00000"/>
        <name val="Calibri"/>
      </font>
      <fill>
        <patternFill patternType="solid">
          <bgColor rgb="FFFF0000"/>
        </patternFill>
      </fill>
    </dxf>
    <dxf>
      <font>
        <color auto="1"/>
      </font>
      <fill>
        <patternFill patternType="none">
          <bgColor auto="1"/>
        </patternFill>
      </fill>
    </dxf>
    <dxf>
      <font>
        <sz val="12"/>
        <color rgb="FF000000"/>
        <name val="Calibri"/>
      </font>
      <fill>
        <patternFill>
          <bgColor rgb="FFD9D9D9"/>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theme="9" tint="-0.24994659260841701"/>
        <name val="Calibri"/>
      </font>
      <fill>
        <patternFill>
          <bgColor rgb="FF27BF1B"/>
        </patternFill>
      </fill>
    </dxf>
    <dxf>
      <font>
        <sz val="12"/>
        <color theme="5"/>
        <name val="Calibri"/>
      </font>
      <fill>
        <patternFill>
          <bgColor rgb="FFFFBF00"/>
        </patternFill>
      </fill>
    </dxf>
    <dxf>
      <font>
        <sz val="12"/>
        <color rgb="FFC00000"/>
        <name val="Calibri"/>
      </font>
      <fill>
        <patternFill patternType="solid">
          <bgColor rgb="FFFF0000"/>
        </patternFill>
      </fill>
    </dxf>
    <dxf>
      <font>
        <color auto="1"/>
      </font>
      <fill>
        <patternFill patternType="none">
          <bgColor auto="1"/>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theme="9" tint="-0.24994659260841701"/>
        <name val="Calibri"/>
      </font>
      <fill>
        <patternFill>
          <bgColor rgb="FF27BF1B"/>
        </patternFill>
      </fill>
    </dxf>
    <dxf>
      <font>
        <sz val="12"/>
        <color theme="5"/>
        <name val="Calibri"/>
      </font>
      <fill>
        <patternFill>
          <bgColor rgb="FFFFBF00"/>
        </patternFill>
      </fill>
    </dxf>
    <dxf>
      <font>
        <sz val="12"/>
        <color rgb="FFC00000"/>
        <name val="Calibri"/>
      </font>
      <fill>
        <patternFill patternType="solid">
          <bgColor rgb="FFFF0000"/>
        </patternFill>
      </fill>
    </dxf>
    <dxf>
      <font>
        <color auto="1"/>
      </font>
      <fill>
        <patternFill patternType="none">
          <bgColor auto="1"/>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theme="9" tint="-0.24994659260841701"/>
        <name val="Calibri"/>
      </font>
      <fill>
        <patternFill>
          <bgColor rgb="FF27BF1B"/>
        </patternFill>
      </fill>
    </dxf>
    <dxf>
      <font>
        <sz val="12"/>
        <color theme="5"/>
        <name val="Calibri"/>
      </font>
      <fill>
        <patternFill>
          <bgColor rgb="FFFFBF00"/>
        </patternFill>
      </fill>
    </dxf>
    <dxf>
      <font>
        <sz val="12"/>
        <color rgb="FFC00000"/>
        <name val="Calibri"/>
      </font>
      <fill>
        <patternFill patternType="solid">
          <bgColor rgb="FFFF0000"/>
        </patternFill>
      </fill>
    </dxf>
    <dxf>
      <font>
        <color auto="1"/>
      </font>
      <fill>
        <patternFill patternType="none">
          <bgColor auto="1"/>
        </patternFill>
      </fill>
    </dxf>
    <dxf>
      <font>
        <sz val="12"/>
        <color rgb="FF000000"/>
        <name val="Calibri"/>
      </font>
      <fill>
        <patternFill>
          <bgColor rgb="FFD9D9D9"/>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D9D9D9"/>
        </patternFill>
      </fill>
    </dxf>
    <dxf>
      <font>
        <color rgb="FF808080"/>
      </font>
    </dxf>
    <dxf>
      <font>
        <sz val="12"/>
        <color rgb="FF000000"/>
        <name val="Calibri"/>
      </font>
      <fill>
        <patternFill>
          <bgColor rgb="FFD9D9D9"/>
        </patternFill>
      </fill>
    </dxf>
    <dxf>
      <font>
        <sz val="12"/>
        <color rgb="FF000000"/>
        <name val="Calibri"/>
      </font>
      <fill>
        <patternFill>
          <bgColor rgb="FFD9D9D9"/>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27BF1B"/>
        <name val="Calibri"/>
      </font>
      <fill>
        <patternFill>
          <bgColor rgb="FF27BF1B"/>
        </patternFill>
      </fill>
    </dxf>
    <dxf>
      <font>
        <sz val="12"/>
        <color rgb="FFFFBF00"/>
        <name val="Calibri"/>
      </font>
      <fill>
        <patternFill>
          <bgColor rgb="FFFFBF00"/>
        </patternFill>
      </fill>
    </dxf>
    <dxf>
      <font>
        <sz val="12"/>
        <color rgb="FFFF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theme="9" tint="-0.24994659260841701"/>
        <name val="Calibri"/>
      </font>
      <fill>
        <patternFill>
          <bgColor rgb="FF27BF1B"/>
        </patternFill>
      </fill>
    </dxf>
    <dxf>
      <font>
        <sz val="12"/>
        <color theme="5"/>
        <name val="Calibri"/>
      </font>
      <fill>
        <patternFill>
          <bgColor rgb="FFFFBF00"/>
        </patternFill>
      </fill>
    </dxf>
    <dxf>
      <font>
        <sz val="12"/>
        <color rgb="FFC00000"/>
        <name val="Calibri"/>
      </font>
      <fill>
        <patternFill patternType="solid">
          <bgColor rgb="FFFF0000"/>
        </patternFill>
      </fill>
    </dxf>
    <dxf>
      <font>
        <color auto="1"/>
      </font>
      <fill>
        <patternFill patternType="none">
          <bgColor auto="1"/>
        </patternFill>
      </fill>
    </dxf>
    <dxf>
      <font>
        <sz val="12"/>
        <color rgb="FF000000"/>
        <name val="Calibri"/>
      </font>
      <fill>
        <patternFill>
          <bgColor rgb="FFD9D9D9"/>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theme="9" tint="-0.24994659260841701"/>
        <name val="Calibri"/>
      </font>
      <fill>
        <patternFill>
          <bgColor rgb="FF27BF1B"/>
        </patternFill>
      </fill>
    </dxf>
    <dxf>
      <font>
        <sz val="12"/>
        <color theme="5"/>
        <name val="Calibri"/>
      </font>
      <fill>
        <patternFill>
          <bgColor rgb="FFFFBF00"/>
        </patternFill>
      </fill>
    </dxf>
    <dxf>
      <font>
        <sz val="12"/>
        <color rgb="FFC00000"/>
        <name val="Calibri"/>
      </font>
      <fill>
        <patternFill patternType="solid">
          <bgColor rgb="FFFF0000"/>
        </patternFill>
      </fill>
    </dxf>
    <dxf>
      <font>
        <color auto="1"/>
      </font>
      <fill>
        <patternFill patternType="none">
          <bgColor auto="1"/>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7F7F7F"/>
        </patternFill>
      </fill>
    </dxf>
    <dxf>
      <font>
        <sz val="12"/>
        <color rgb="FF000000"/>
        <name val="Calibri"/>
      </font>
      <fill>
        <patternFill>
          <bgColor rgb="FF7F7F7F"/>
        </patternFill>
      </fill>
    </dxf>
    <dxf>
      <font>
        <sz val="12"/>
        <color rgb="FF000000"/>
        <name val="Calibri"/>
      </font>
      <fill>
        <patternFill>
          <bgColor rgb="FF7F7F7F"/>
        </patternFill>
      </fill>
    </dxf>
    <dxf>
      <font>
        <sz val="12"/>
        <color rgb="FF000000"/>
        <name val="Calibri"/>
      </font>
      <fill>
        <patternFill>
          <bgColor rgb="FF7F7F7F"/>
        </patternFill>
      </fill>
    </dxf>
    <dxf>
      <font>
        <sz val="12"/>
        <color rgb="FF000000"/>
        <name val="Calibri"/>
      </font>
      <fill>
        <patternFill>
          <bgColor rgb="FF7F7F7F"/>
        </patternFill>
      </fill>
    </dxf>
    <dxf>
      <font>
        <sz val="12"/>
        <color rgb="FF000000"/>
        <name val="Calibri"/>
      </font>
      <fill>
        <patternFill>
          <bgColor rgb="FF7F7F7F"/>
        </patternFill>
      </fill>
    </dxf>
    <dxf>
      <font>
        <sz val="12"/>
        <color rgb="FF000000"/>
        <name val="Calibri"/>
      </font>
      <fill>
        <patternFill>
          <bgColor rgb="FF7F7F7F"/>
        </patternFill>
      </fill>
    </dxf>
    <dxf>
      <font>
        <sz val="12"/>
        <color rgb="FF000000"/>
        <name val="Calibri"/>
      </font>
      <fill>
        <patternFill>
          <bgColor rgb="FF7F7F7F"/>
        </patternFill>
      </fill>
    </dxf>
    <dxf>
      <font>
        <sz val="12"/>
        <color rgb="FF000000"/>
        <name val="Calibri"/>
      </font>
      <fill>
        <patternFill>
          <bgColor rgb="FF8DB4E2"/>
        </patternFill>
      </fill>
    </dxf>
    <dxf>
      <fill>
        <patternFill>
          <bgColor theme="0"/>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27BF1B"/>
        </patternFill>
      </fill>
    </dxf>
    <dxf>
      <fill>
        <patternFill>
          <bgColor theme="2"/>
        </patternFill>
      </fill>
    </dxf>
    <dxf>
      <font>
        <color theme="1"/>
      </font>
      <fill>
        <patternFill>
          <bgColor theme="0"/>
        </patternFill>
      </fill>
    </dxf>
    <dxf>
      <font>
        <color theme="1"/>
      </font>
      <fill>
        <patternFill>
          <bgColor rgb="FFFF0000"/>
        </patternFill>
      </fill>
    </dxf>
    <dxf>
      <font>
        <strike val="0"/>
        <color auto="1"/>
      </font>
      <fill>
        <patternFill>
          <fgColor rgb="FF27BF1B"/>
          <bgColor theme="7"/>
        </patternFill>
      </fill>
    </dxf>
    <dxf>
      <font>
        <strike val="0"/>
        <color auto="1"/>
      </font>
      <fill>
        <patternFill>
          <bgColor rgb="FF27BF1B"/>
        </patternFill>
      </fill>
    </dxf>
    <dxf>
      <fill>
        <patternFill>
          <bgColor rgb="FFE7E6E6"/>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D9D9D9"/>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D9D9D9"/>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D9D9D9"/>
        </patternFill>
      </fill>
    </dxf>
    <dxf>
      <font>
        <sz val="12"/>
        <color rgb="FF000000"/>
        <name val="Calibri"/>
      </font>
      <fill>
        <patternFill>
          <bgColor rgb="FFD9D9D9"/>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
      <font>
        <color theme="0" tint="-0.499984740745262"/>
      </font>
    </dxf>
    <dxf>
      <font>
        <sz val="12"/>
        <color rgb="FF000000"/>
        <name val="Calibri"/>
      </font>
      <fill>
        <patternFill>
          <bgColor rgb="FFD9D9D9"/>
        </patternFill>
      </fill>
    </dxf>
    <dxf>
      <font>
        <color rgb="FF808080"/>
      </font>
    </dxf>
    <dxf>
      <font>
        <sz val="12"/>
        <color rgb="FF000000"/>
        <name val="Calibri"/>
      </font>
      <fill>
        <patternFill>
          <bgColor rgb="FFD9D9D9"/>
        </patternFill>
      </fill>
    </dxf>
    <dxf>
      <font>
        <sz val="12"/>
        <color rgb="FF000000"/>
        <name val="Calibri"/>
      </font>
      <fill>
        <patternFill>
          <bgColor rgb="FFD9D9D9"/>
        </patternFill>
      </fill>
    </dxf>
    <dxf>
      <font>
        <sz val="12"/>
        <color rgb="FF000000"/>
        <name val="Calibri"/>
      </font>
      <fill>
        <patternFill>
          <bgColor rgb="FFFF3333"/>
        </patternFill>
      </fill>
    </dxf>
    <dxf>
      <font>
        <sz val="12"/>
        <color rgb="FF000000"/>
        <name val="Calibri"/>
      </font>
      <fill>
        <patternFill>
          <bgColor rgb="FFFFBF00"/>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B2B2B2"/>
        </patternFill>
      </fill>
    </dxf>
    <dxf>
      <font>
        <sz val="12"/>
        <color rgb="FF000000"/>
        <name val="Calibri"/>
      </font>
      <fill>
        <patternFill>
          <bgColor rgb="FFDDDDDD"/>
        </patternFill>
      </fill>
    </dxf>
    <dxf>
      <font>
        <sz val="12"/>
        <color theme="1"/>
        <name val="Calibri"/>
      </font>
      <fill>
        <patternFill>
          <bgColor rgb="FFFF3333"/>
        </patternFill>
      </fill>
    </dxf>
    <dxf>
      <font>
        <sz val="12"/>
        <color rgb="FF000000"/>
        <name val="Calibri"/>
      </font>
      <fill>
        <patternFill>
          <bgColor rgb="FF27BF1B"/>
        </patternFill>
      </fill>
    </dxf>
    <dxf>
      <font>
        <sz val="12"/>
        <color rgb="FF000000"/>
        <name val="Calibri"/>
      </font>
      <fill>
        <patternFill>
          <bgColor rgb="FFFFBF00"/>
        </patternFill>
      </fill>
    </dxf>
    <dxf>
      <font>
        <sz val="12"/>
        <color rgb="FF000000"/>
        <name val="Calibri"/>
      </font>
      <fill>
        <patternFill>
          <bgColor rgb="FF8DB4E2"/>
        </patternFill>
      </fill>
    </dxf>
  </dxfs>
  <tableStyles count="0" defaultTableStyle="TableStyleMedium2" defaultPivotStyle="PivotStyleLight16"/>
  <colors>
    <indexedColors>
      <rgbColor rgb="FF000000"/>
      <rgbColor rgb="FFFFFFFF"/>
      <rgbColor rgb="FFFF0000"/>
      <rgbColor rgb="FFEEEEEE"/>
      <rgbColor rgb="FF0000FF"/>
      <rgbColor rgb="FFDDD9C3"/>
      <rgbColor rgb="FFFF00FF"/>
      <rgbColor rgb="FFDAE3F3"/>
      <rgbColor rgb="FF800000"/>
      <rgbColor rgb="FF27BF1B"/>
      <rgbColor rgb="FF000080"/>
      <rgbColor rgb="FFB9CDE5"/>
      <rgbColor rgb="FF800080"/>
      <rgbColor rgb="FF008080"/>
      <rgbColor rgb="FFBFBFBF"/>
      <rgbColor rgb="FF808080"/>
      <rgbColor rgb="FF8EB4E3"/>
      <rgbColor rgb="FFF2F2F2"/>
      <rgbColor rgb="FFEBF1DE"/>
      <rgbColor rgb="FFDBEEF4"/>
      <rgbColor rgb="FF660066"/>
      <rgbColor rgb="FFD99694"/>
      <rgbColor rgb="FF0066CC"/>
      <rgbColor rgb="FFC6D9F1"/>
      <rgbColor rgb="FF000080"/>
      <rgbColor rgb="FFFF00FF"/>
      <rgbColor rgb="FFFDE9D9"/>
      <rgbColor rgb="FFDDDDDD"/>
      <rgbColor rgb="FF800080"/>
      <rgbColor rgb="FF800000"/>
      <rgbColor rgb="FF008080"/>
      <rgbColor rgb="FF0000FF"/>
      <rgbColor rgb="FFD9D9D9"/>
      <rgbColor rgb="FFDCE6F2"/>
      <rgbColor rgb="FFD7E4BD"/>
      <rgbColor rgb="FFFDEADA"/>
      <rgbColor rgb="FFB4C7DC"/>
      <rgbColor rgb="FFF2DCDB"/>
      <rgbColor rgb="FFB2B2B2"/>
      <rgbColor rgb="FFFCD5B5"/>
      <rgbColor rgb="FFE6E0EC"/>
      <rgbColor rgb="FF729FCF"/>
      <rgbColor rgb="FF8DB4E2"/>
      <rgbColor rgb="FFFFC000"/>
      <rgbColor rgb="FFFFBF00"/>
      <rgbColor rgb="FFFF3333"/>
      <rgbColor rgb="FF4F81BD"/>
      <rgbColor rgb="FF7F7F7F"/>
      <rgbColor rgb="FF003366"/>
      <rgbColor rgb="FF00A933"/>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27BF1B"/>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00-DISIC/PR24%20-P&#244;le%20services%20en%20ligne/NosD&#233;marches/DNLF/DNLF_TOP250_201924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0-DISIC/PR24%20-P&#244;le%20services%20en%20ligne/NosD&#233;marches/DNLF/D&#233;mat%20d&#233;marches%20iconiques_201909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tes le nous une fois"/>
      <sheetName val="Légende"/>
      <sheetName val="Démarches phares_30_9"/>
    </sheetNames>
    <sheetDataSet>
      <sheetData sheetId="0"/>
      <sheetData sheetId="1"/>
      <sheetData sheetId="2">
        <row r="5">
          <cell r="D5">
            <v>881</v>
          </cell>
          <cell r="E5" t="str">
            <v xml:space="preserve">Admission à l'école </v>
          </cell>
          <cell r="F5" t="str">
            <v xml:space="preserve">ECOLE </v>
          </cell>
          <cell r="G5" t="str">
            <v>Expérimentation</v>
          </cell>
        </row>
        <row r="6">
          <cell r="D6">
            <v>1792</v>
          </cell>
          <cell r="E6" t="str">
            <v>Inscription au collège</v>
          </cell>
          <cell r="F6" t="str">
            <v xml:space="preserve"> COLLEGE </v>
          </cell>
          <cell r="G6" t="str">
            <v>Expérimentation</v>
          </cell>
        </row>
        <row r="7">
          <cell r="D7">
            <v>1793</v>
          </cell>
          <cell r="E7" t="str">
            <v>Orientation en fin de collège</v>
          </cell>
          <cell r="F7" t="str">
            <v xml:space="preserve"> COLLEGE </v>
          </cell>
          <cell r="G7" t="str">
            <v>Non</v>
          </cell>
        </row>
        <row r="8">
          <cell r="D8">
            <v>909</v>
          </cell>
          <cell r="E8" t="str">
            <v>Formuler des vœux d’affection ou de poursuite post 3ème (apprentissage)</v>
          </cell>
          <cell r="F8" t="str">
            <v xml:space="preserve"> DSDEN </v>
          </cell>
          <cell r="G8" t="str">
            <v>Non</v>
          </cell>
        </row>
        <row r="9">
          <cell r="D9">
            <v>910</v>
          </cell>
          <cell r="E9" t="str">
            <v>Inscription en 2nde</v>
          </cell>
          <cell r="F9" t="str">
            <v xml:space="preserve"> LYCEE </v>
          </cell>
          <cell r="G9" t="str">
            <v>Déploiement partiel</v>
          </cell>
        </row>
        <row r="10">
          <cell r="D10">
            <v>913</v>
          </cell>
          <cell r="E10" t="str">
            <v>Inscription en 1ère</v>
          </cell>
          <cell r="F10" t="str">
            <v xml:space="preserve"> LYCEE </v>
          </cell>
          <cell r="G10" t="str">
            <v>Non</v>
          </cell>
        </row>
        <row r="11">
          <cell r="D11">
            <v>2158</v>
          </cell>
          <cell r="E11" t="str">
            <v>Inscription en terminale</v>
          </cell>
          <cell r="F11" t="str">
            <v xml:space="preserve"> LYCEE </v>
          </cell>
          <cell r="G11" t="str">
            <v>Non</v>
          </cell>
        </row>
        <row r="12">
          <cell r="D12">
            <v>923</v>
          </cell>
          <cell r="E12" t="str">
            <v>Admission dans l'enseignement supérieur (Parcoursup)</v>
          </cell>
          <cell r="F12" t="str">
            <v xml:space="preserve"> DGESIP </v>
          </cell>
          <cell r="G12" t="str">
            <v>Oui</v>
          </cell>
        </row>
        <row r="13">
          <cell r="D13">
            <v>886</v>
          </cell>
          <cell r="E13" t="str">
            <v>Inscription au CNED</v>
          </cell>
          <cell r="F13" t="str">
            <v>CNED</v>
          </cell>
          <cell r="G13" t="str">
            <v>Oui</v>
          </cell>
        </row>
        <row r="14">
          <cell r="D14">
            <v>1833</v>
          </cell>
          <cell r="E14" t="str">
            <v>Changement de coordonnées ou de situation personnelle en cours de scolarité (école)</v>
          </cell>
          <cell r="F14" t="str">
            <v xml:space="preserve"> ECOLE</v>
          </cell>
          <cell r="G14" t="str">
            <v>Non</v>
          </cell>
        </row>
        <row r="15">
          <cell r="D15">
            <v>897</v>
          </cell>
          <cell r="E15" t="str">
            <v>Changement de coordonnées ou de situation personnelle en cours de scolarité (collège, lycée)</v>
          </cell>
          <cell r="F15" t="str">
            <v>ETABLISSEMENT</v>
          </cell>
          <cell r="G15" t="str">
            <v>Déploiement partiel</v>
          </cell>
        </row>
        <row r="16">
          <cell r="D16">
            <v>1826</v>
          </cell>
          <cell r="E16" t="str">
            <v>Consultation du livret scolaire  (école)</v>
          </cell>
          <cell r="F16" t="str">
            <v>ECOLE</v>
          </cell>
          <cell r="G16" t="str">
            <v>Oui</v>
          </cell>
        </row>
        <row r="17">
          <cell r="D17">
            <v>1828</v>
          </cell>
          <cell r="E17" t="str">
            <v>Consulter le Livret scolaire Unique (LSU) (collège)</v>
          </cell>
          <cell r="F17" t="str">
            <v xml:space="preserve"> COLLEGE</v>
          </cell>
          <cell r="G17" t="str">
            <v>Oui</v>
          </cell>
        </row>
        <row r="18">
          <cell r="D18">
            <v>1831</v>
          </cell>
          <cell r="E18" t="str">
            <v>Consulter le livret scolaire lycée (LSL)</v>
          </cell>
          <cell r="F18" t="str">
            <v xml:space="preserve"> LYCEE</v>
          </cell>
          <cell r="G18" t="str">
            <v>Oui</v>
          </cell>
        </row>
        <row r="19">
          <cell r="D19">
            <v>1827</v>
          </cell>
          <cell r="E19" t="str">
            <v>Autorisations de sortie scolaire (école, collège, lycée)</v>
          </cell>
          <cell r="F19" t="str">
            <v xml:space="preserve"> ETABLISSEMENT</v>
          </cell>
          <cell r="G19" t="str">
            <v>Non</v>
          </cell>
        </row>
        <row r="20">
          <cell r="D20">
            <v>890</v>
          </cell>
          <cell r="E20" t="str">
            <v>Cession de droit à l'image (école, collège, lycée)</v>
          </cell>
          <cell r="F20" t="str">
            <v>ETABLISSEMENT</v>
          </cell>
          <cell r="G20" t="str">
            <v>Non</v>
          </cell>
        </row>
        <row r="21">
          <cell r="D21">
            <v>903</v>
          </cell>
          <cell r="E21" t="str">
            <v>Demande de certificat de scolarité (école, collège, lycée)</v>
          </cell>
          <cell r="F21" t="str">
            <v>ETABLISSEMENT</v>
          </cell>
          <cell r="G21" t="str">
            <v>Déploiement partiel</v>
          </cell>
        </row>
        <row r="22">
          <cell r="D22">
            <v>906</v>
          </cell>
          <cell r="E22" t="str">
            <v>Demande de bourse (collège)</v>
          </cell>
          <cell r="F22" t="str">
            <v xml:space="preserve"> COLLEGE </v>
          </cell>
          <cell r="G22" t="str">
            <v>Oui</v>
          </cell>
        </row>
        <row r="23">
          <cell r="D23">
            <v>916</v>
          </cell>
          <cell r="E23" t="str">
            <v>Demande de bourse (lycée)</v>
          </cell>
          <cell r="F23" t="str">
            <v xml:space="preserve"> LYCEE </v>
          </cell>
          <cell r="G23" t="str">
            <v>Oui</v>
          </cell>
        </row>
        <row r="24">
          <cell r="D24">
            <v>917</v>
          </cell>
          <cell r="E24" t="str">
            <v>Paiement lié à la scolarité (collège,lycée)</v>
          </cell>
          <cell r="F24" t="str">
            <v>ETABLISSEMENT</v>
          </cell>
          <cell r="G24" t="str">
            <v>Déploiement partiel</v>
          </cell>
        </row>
        <row r="25">
          <cell r="D25">
            <v>921</v>
          </cell>
          <cell r="E25" t="str">
            <v>Demande d'attestation de diplôme</v>
          </cell>
          <cell r="F25" t="str">
            <v xml:space="preserve"> RECTORAT </v>
          </cell>
          <cell r="G25" t="str">
            <v>Non</v>
          </cell>
        </row>
        <row r="26">
          <cell r="D26">
            <v>1834</v>
          </cell>
          <cell r="E26" t="str">
            <v>Vérifier une attestation de diplôme d'un candidat</v>
          </cell>
          <cell r="F26" t="str">
            <v xml:space="preserve"> RECTORAT</v>
          </cell>
          <cell r="G26" t="str">
            <v>Non</v>
          </cell>
        </row>
        <row r="27">
          <cell r="D27">
            <v>907</v>
          </cell>
          <cell r="E27" t="str">
            <v>Signature de convention de stage (collège)</v>
          </cell>
          <cell r="F27" t="str">
            <v xml:space="preserve"> COLLEGE </v>
          </cell>
          <cell r="G27" t="str">
            <v>Non</v>
          </cell>
        </row>
        <row r="28">
          <cell r="D28">
            <v>1835</v>
          </cell>
          <cell r="E28" t="str">
            <v>Demande de subvention en ligne pour une association et services associés</v>
          </cell>
          <cell r="F28" t="str">
            <v xml:space="preserve"> DJEPVA</v>
          </cell>
          <cell r="G28" t="str">
            <v>Oui</v>
          </cell>
        </row>
        <row r="29">
          <cell r="D29">
            <v>1838</v>
          </cell>
          <cell r="E29" t="str">
            <v>Inscription en établissement d'enseignement supérieur</v>
          </cell>
          <cell r="F29" t="str">
            <v>ETABLISSEMENT</v>
          </cell>
          <cell r="G29" t="str">
            <v>Déploiement partiel</v>
          </cell>
        </row>
        <row r="30">
          <cell r="D30">
            <v>1632</v>
          </cell>
          <cell r="E30" t="str">
            <v>Paiement de la contribution de vie étudiante et de campus (CVEC)</v>
          </cell>
          <cell r="F30" t="str">
            <v xml:space="preserve"> DGESIP </v>
          </cell>
          <cell r="G30" t="str">
            <v>Oui</v>
          </cell>
        </row>
        <row r="31">
          <cell r="D31">
            <v>1633</v>
          </cell>
          <cell r="E31" t="str">
            <v>Demande de bourse d'enseignement supérieur sur critères sociaux (BCS)</v>
          </cell>
          <cell r="F31" t="str">
            <v xml:space="preserve"> DGESIP </v>
          </cell>
          <cell r="G31" t="str">
            <v>Oui</v>
          </cell>
        </row>
        <row r="32">
          <cell r="D32">
            <v>1637</v>
          </cell>
          <cell r="E32" t="str">
            <v>Demande de logement en cité universitaire</v>
          </cell>
          <cell r="F32" t="str">
            <v xml:space="preserve"> CROUS</v>
          </cell>
          <cell r="G32" t="str">
            <v>Oui</v>
          </cell>
        </row>
        <row r="33">
          <cell r="D33">
            <v>1630</v>
          </cell>
          <cell r="E33" t="str">
            <v>Demande d'admission préalable à l'inscription en première année de licence dans une université française (dossier blanc)</v>
          </cell>
          <cell r="F33" t="str">
            <v xml:space="preserve"> SCAC</v>
          </cell>
          <cell r="G33" t="str">
            <v>Non</v>
          </cell>
        </row>
        <row r="34">
          <cell r="D34">
            <v>1636</v>
          </cell>
          <cell r="E34" t="str">
            <v>Demande d'aide à la recherche du premier emploi (ARPE)</v>
          </cell>
          <cell r="F34" t="str">
            <v xml:space="preserve"> DGESIP </v>
          </cell>
          <cell r="G34" t="str">
            <v>Oui</v>
          </cell>
        </row>
        <row r="35">
          <cell r="D35">
            <v>1629</v>
          </cell>
          <cell r="E35" t="str">
            <v>Demande d'admission préalable inscription en première année de licence dans une université française (dossier vert)</v>
          </cell>
          <cell r="F35" t="str">
            <v xml:space="preserve"> ETABLISSEMENT</v>
          </cell>
          <cell r="G35" t="str">
            <v>Non</v>
          </cell>
        </row>
        <row r="36">
          <cell r="D36">
            <v>1839</v>
          </cell>
          <cell r="E36" t="str">
            <v>Recours au recteur de région académique pour une admission en master via le téléservice trouvermonmaster</v>
          </cell>
          <cell r="F36" t="str">
            <v xml:space="preserve"> RECTORAT</v>
          </cell>
          <cell r="G36" t="str">
            <v>Non</v>
          </cell>
        </row>
        <row r="37">
          <cell r="D37">
            <v>1635</v>
          </cell>
          <cell r="E37" t="str">
            <v>Demande d'aide aux apprenants de la Grande école du numérique (GEN)</v>
          </cell>
          <cell r="F37" t="str">
            <v xml:space="preserve"> DGESIP </v>
          </cell>
          <cell r="G37" t="str">
            <v>Oui</v>
          </cell>
        </row>
        <row r="38">
          <cell r="D38">
            <v>1631</v>
          </cell>
          <cell r="E38" t="str">
            <v>Demande d'utilisation des droits à bourse en cas de préparation d'un nouveau diplôme</v>
          </cell>
          <cell r="F38" t="str">
            <v xml:space="preserve"> DGESIP </v>
          </cell>
          <cell r="G38" t="str">
            <v>Non</v>
          </cell>
        </row>
        <row r="39">
          <cell r="D39">
            <v>1842</v>
          </cell>
          <cell r="E39" t="str">
            <v xml:space="preserve">Demande d'aide juridictionnelle </v>
          </cell>
          <cell r="F39" t="str">
            <v xml:space="preserve">SADJAV </v>
          </cell>
          <cell r="G39" t="str">
            <v>Non</v>
          </cell>
        </row>
        <row r="40">
          <cell r="D40">
            <v>1780</v>
          </cell>
          <cell r="E40" t="str">
            <v xml:space="preserve">Demande d'extrait de casier judiciaire (bulletin n°3) </v>
          </cell>
          <cell r="F40" t="str">
            <v>DACG</v>
          </cell>
          <cell r="G40" t="str">
            <v>Oui</v>
          </cell>
        </row>
        <row r="41">
          <cell r="D41">
            <v>1968</v>
          </cell>
          <cell r="E41" t="str">
            <v>Suivi des affaires pénales</v>
          </cell>
          <cell r="F41" t="str">
            <v>DSJ</v>
          </cell>
          <cell r="G41" t="str">
            <v>Non</v>
          </cell>
        </row>
        <row r="42">
          <cell r="D42">
            <v>1969</v>
          </cell>
          <cell r="E42" t="str">
            <v>Suivi des affaires civiles</v>
          </cell>
          <cell r="F42" t="str">
            <v>DSJ</v>
          </cell>
          <cell r="G42" t="str">
            <v>Oui</v>
          </cell>
        </row>
        <row r="43">
          <cell r="D43">
            <v>2159</v>
          </cell>
          <cell r="E43" t="str">
            <v>Inscription pour l’accès au Portail du Justiciable</v>
          </cell>
          <cell r="F43" t="str">
            <v>DSJ</v>
          </cell>
          <cell r="G43" t="str">
            <v>Non</v>
          </cell>
        </row>
        <row r="44">
          <cell r="D44">
            <v>2160</v>
          </cell>
          <cell r="E44" t="str">
            <v>Communication des actes de procédure avec les avocats</v>
          </cell>
          <cell r="F44" t="str">
            <v>DSJ</v>
          </cell>
          <cell r="G44" t="str">
            <v>Oui</v>
          </cell>
        </row>
        <row r="45">
          <cell r="D45">
            <v>1503</v>
          </cell>
          <cell r="E45" t="str">
            <v>Demande d'injonction de payer</v>
          </cell>
          <cell r="F45" t="str">
            <v>DSJ</v>
          </cell>
          <cell r="G45" t="str">
            <v>Expérimentation</v>
          </cell>
        </row>
        <row r="46">
          <cell r="D46">
            <v>1970</v>
          </cell>
          <cell r="E46" t="str">
            <v>Saisir le tribunal d'instance (contentieux général)</v>
          </cell>
          <cell r="F46" t="str">
            <v xml:space="preserve"> DSJ </v>
          </cell>
          <cell r="G46" t="str">
            <v>Non</v>
          </cell>
        </row>
        <row r="47">
          <cell r="D47">
            <v>1971</v>
          </cell>
          <cell r="E47" t="str">
            <v xml:space="preserve">Saisir le juge aux affaires familiales hors divorce et petit litige </v>
          </cell>
          <cell r="F47" t="str">
            <v xml:space="preserve"> DSJ </v>
          </cell>
          <cell r="G47" t="str">
            <v>Non</v>
          </cell>
        </row>
        <row r="48">
          <cell r="D48">
            <v>1531</v>
          </cell>
          <cell r="E48" t="str">
            <v>Saisies des rémunérations</v>
          </cell>
          <cell r="F48" t="str">
            <v xml:space="preserve"> DSJ </v>
          </cell>
          <cell r="G48" t="str">
            <v>Non</v>
          </cell>
        </row>
        <row r="49">
          <cell r="D49">
            <v>1620</v>
          </cell>
          <cell r="E49" t="str">
            <v>Saisir le tribunal de grande instance pour  accomplir les actes de la procédure d'un contentieux général</v>
          </cell>
          <cell r="F49" t="str">
            <v xml:space="preserve"> DSJ </v>
          </cell>
          <cell r="G49" t="str">
            <v>Non</v>
          </cell>
        </row>
        <row r="50">
          <cell r="D50">
            <v>1508</v>
          </cell>
          <cell r="E50" t="str">
            <v>Procédure conseil de prud'hommes</v>
          </cell>
          <cell r="F50" t="str">
            <v xml:space="preserve"> DSJ </v>
          </cell>
          <cell r="G50" t="str">
            <v>Non</v>
          </cell>
        </row>
        <row r="51">
          <cell r="D51">
            <v>1621</v>
          </cell>
          <cell r="E51" t="str">
            <v>Saisir le tribunal de grande instancepour les actes de Divorce et séparation de corps</v>
          </cell>
          <cell r="F51" t="str">
            <v xml:space="preserve"> DSJ </v>
          </cell>
          <cell r="G51" t="str">
            <v>Non</v>
          </cell>
        </row>
        <row r="52">
          <cell r="D52">
            <v>1622</v>
          </cell>
          <cell r="E52" t="str">
            <v>Saisir le tribunal de grande instance pour accomplir les actes de la procédure d'Ordonnances sur requête - hors JEX</v>
          </cell>
          <cell r="F52" t="str">
            <v xml:space="preserve"> DSJ </v>
          </cell>
          <cell r="G52" t="str">
            <v>Non</v>
          </cell>
        </row>
        <row r="53">
          <cell r="D53">
            <v>1617</v>
          </cell>
          <cell r="E53" t="str">
            <v>Faire appel d'une décision rendue par le TGI/TI</v>
          </cell>
          <cell r="F53" t="str">
            <v xml:space="preserve"> DSJ </v>
          </cell>
          <cell r="G53" t="str">
            <v>Non</v>
          </cell>
        </row>
        <row r="54">
          <cell r="D54">
            <v>1532</v>
          </cell>
          <cell r="E54" t="str">
            <v>Tutelles Majeurs – Demande d'ouverture d'une mesure de protection judiciaire d'un majeur (sauvegarde de justice, curatelle, tutelle)</v>
          </cell>
          <cell r="F54" t="str">
            <v xml:space="preserve"> DSJ </v>
          </cell>
          <cell r="G54" t="str">
            <v>Non</v>
          </cell>
        </row>
        <row r="55">
          <cell r="D55">
            <v>1618</v>
          </cell>
          <cell r="E55" t="str">
            <v>Faire appel d'une décision rendue par le conseil de prud'hommes</v>
          </cell>
          <cell r="F55" t="str">
            <v xml:space="preserve"> DSJ </v>
          </cell>
          <cell r="G55" t="str">
            <v>Non</v>
          </cell>
        </row>
        <row r="56">
          <cell r="D56">
            <v>1288</v>
          </cell>
          <cell r="E56" t="str">
            <v>Déclaration à souscrire en cas de choix d'un nom de famille</v>
          </cell>
          <cell r="F56" t="str">
            <v xml:space="preserve"> DACS </v>
          </cell>
          <cell r="G56" t="str">
            <v>Non</v>
          </cell>
        </row>
        <row r="57">
          <cell r="D57">
            <v>1623</v>
          </cell>
          <cell r="E57" t="str">
            <v>Saisir le tribunal de grande instance, accomplir les actes de la procédure et suivre l'avancée du dossier (Juge de l'exécution - Ordonnances sur requête et force exécutoire)</v>
          </cell>
          <cell r="F57" t="str">
            <v xml:space="preserve"> DSJ </v>
          </cell>
          <cell r="G57" t="str">
            <v>Non</v>
          </cell>
        </row>
        <row r="58">
          <cell r="D58">
            <v>1624</v>
          </cell>
          <cell r="E58" t="str">
            <v>Saisir le tribunal de grande instance, accomplir les actes de la procédure et suivre l'avancée du dossier (Gracieux)</v>
          </cell>
          <cell r="F58" t="str">
            <v xml:space="preserve"> DSJ </v>
          </cell>
          <cell r="G58" t="str">
            <v>Non</v>
          </cell>
        </row>
        <row r="59">
          <cell r="D59">
            <v>1972</v>
          </cell>
          <cell r="E59" t="str">
            <v>Saisir la justice administrative (Télérecours citoyen)</v>
          </cell>
          <cell r="F59" t="str">
            <v>CE</v>
          </cell>
          <cell r="G59" t="str">
            <v>Oui</v>
          </cell>
        </row>
        <row r="60">
          <cell r="D60">
            <v>2161</v>
          </cell>
          <cell r="E60" t="str">
            <v xml:space="preserve">Demande d’état civil pour les notaires </v>
          </cell>
          <cell r="F60" t="str">
            <v>SG MJ</v>
          </cell>
          <cell r="G60" t="str">
            <v>Oui</v>
          </cell>
        </row>
        <row r="61">
          <cell r="D61">
            <v>2162</v>
          </cell>
          <cell r="E61" t="str">
            <v>Demande d'état civil par les administrations au profit des usagers</v>
          </cell>
          <cell r="F61" t="str">
            <v>SG MJ</v>
          </cell>
          <cell r="G61" t="str">
            <v>Oui</v>
          </cell>
        </row>
        <row r="62">
          <cell r="D62">
            <v>1973</v>
          </cell>
          <cell r="E62" t="str">
            <v>Demandes de parloirs en établissement pénitentiaire</v>
          </cell>
          <cell r="F62" t="str">
            <v>DAP</v>
          </cell>
          <cell r="G62" t="str">
            <v>Non</v>
          </cell>
        </row>
        <row r="63">
          <cell r="D63">
            <v>2163</v>
          </cell>
          <cell r="E63" t="str">
            <v>Inscription aux concours administratifs du ministère de la justice</v>
          </cell>
          <cell r="F63" t="str">
            <v>SG MJ</v>
          </cell>
          <cell r="G63" t="str">
            <v>Oui</v>
          </cell>
        </row>
        <row r="64">
          <cell r="D64">
            <v>1927</v>
          </cell>
          <cell r="E64" t="str">
            <v>Délivrance d'une apostille pour un document public</v>
          </cell>
          <cell r="F64" t="str">
            <v>DSJ</v>
          </cell>
          <cell r="G64" t="str">
            <v>Non</v>
          </cell>
        </row>
        <row r="65">
          <cell r="D65">
            <v>1067</v>
          </cell>
          <cell r="E65" t="str">
            <v>Couverture maladie universelle - complémentaire</v>
          </cell>
          <cell r="F65" t="str">
            <v>DSS</v>
          </cell>
          <cell r="G65" t="str">
            <v>Oui</v>
          </cell>
        </row>
        <row r="66">
          <cell r="D66">
            <v>1709</v>
          </cell>
          <cell r="E66" t="str">
            <v>Déclaration de loyer pour l'aide au logement</v>
          </cell>
          <cell r="F66" t="str">
            <v>DSS</v>
          </cell>
          <cell r="G66" t="str">
            <v>Oui</v>
          </cell>
        </row>
        <row r="67">
          <cell r="D67">
            <v>1710</v>
          </cell>
          <cell r="E67" t="str">
            <v>Demande d'allocation logement en ligne</v>
          </cell>
          <cell r="F67" t="str">
            <v>DSS</v>
          </cell>
          <cell r="G67" t="str">
            <v>Oui</v>
          </cell>
        </row>
        <row r="68">
          <cell r="D68">
            <v>1843</v>
          </cell>
          <cell r="E68" t="str">
            <v>Obtenir mon âge de départ à la retraite  - Cnav</v>
          </cell>
          <cell r="F68" t="str">
            <v>DSS</v>
          </cell>
          <cell r="G68" t="str">
            <v>Oui</v>
          </cell>
        </row>
        <row r="69">
          <cell r="D69">
            <v>1844</v>
          </cell>
          <cell r="E69" t="str">
            <v>Estimer le montant de sa retraite future - Cnav</v>
          </cell>
          <cell r="F69" t="str">
            <v>DSS</v>
          </cell>
          <cell r="G69" t="str">
            <v>Oui</v>
          </cell>
        </row>
        <row r="70">
          <cell r="D70">
            <v>2031</v>
          </cell>
          <cell r="E70" t="str">
            <v>Simuler mes droits sociaux</v>
          </cell>
          <cell r="F70" t="str">
            <v>DSS</v>
          </cell>
          <cell r="G70" t="str">
            <v>Oui</v>
          </cell>
        </row>
        <row r="71">
          <cell r="D71">
            <v>1677</v>
          </cell>
          <cell r="E71" t="str">
            <v>Demande de prime d'activité - Caf</v>
          </cell>
          <cell r="F71" t="str">
            <v>DSS</v>
          </cell>
          <cell r="G71" t="str">
            <v>Oui</v>
          </cell>
        </row>
        <row r="72">
          <cell r="D72">
            <v>1712</v>
          </cell>
          <cell r="E72" t="str">
            <v>Aide au logement étudiant : demande en ligne</v>
          </cell>
          <cell r="F72" t="str">
            <v>DSS</v>
          </cell>
          <cell r="G72" t="str">
            <v>Oui</v>
          </cell>
        </row>
        <row r="73">
          <cell r="D73">
            <v>1656</v>
          </cell>
          <cell r="E73" t="str">
            <v>Régime général de la Sécurité sociale : demande de retraite en ligne</v>
          </cell>
          <cell r="F73" t="str">
            <v>DSS</v>
          </cell>
          <cell r="G73" t="str">
            <v>Oui</v>
          </cell>
        </row>
        <row r="74">
          <cell r="D74">
            <v>1006</v>
          </cell>
          <cell r="E74" t="str">
            <v>Formulaires de demande(s) auprès de la MDPH</v>
          </cell>
          <cell r="F74" t="str">
            <v>DGCS</v>
          </cell>
          <cell r="G74" t="str">
            <v>Non</v>
          </cell>
        </row>
        <row r="75">
          <cell r="D75">
            <v>1697</v>
          </cell>
          <cell r="E75" t="str">
            <v>demande de libre choix du complément de mode de garde « emploi direct » - Prestation d'accueil du jeune enfant (Paje)</v>
          </cell>
          <cell r="F75" t="str">
            <v>DSS</v>
          </cell>
          <cell r="G75" t="str">
            <v>Oui</v>
          </cell>
        </row>
        <row r="76">
          <cell r="D76">
            <v>1708</v>
          </cell>
          <cell r="E76" t="str">
            <v>Demande de versement direct d'aide au logement</v>
          </cell>
          <cell r="F76" t="str">
            <v>DSS</v>
          </cell>
          <cell r="G76" t="str">
            <v>Non</v>
          </cell>
        </row>
        <row r="77">
          <cell r="D77">
            <v>1713</v>
          </cell>
          <cell r="E77" t="str">
            <v>Demande d'aide pour bien vieillir chez soi</v>
          </cell>
          <cell r="F77" t="str">
            <v>DSS</v>
          </cell>
          <cell r="G77" t="str">
            <v>Non</v>
          </cell>
        </row>
        <row r="78">
          <cell r="D78">
            <v>995</v>
          </cell>
          <cell r="E78" t="str">
            <v>Demande de Revenu de Solidarité Active (RSA)</v>
          </cell>
          <cell r="F78" t="str">
            <v>DGCS</v>
          </cell>
          <cell r="G78" t="str">
            <v>Oui</v>
          </cell>
        </row>
        <row r="79">
          <cell r="D79">
            <v>1788</v>
          </cell>
          <cell r="E79" t="str">
            <v>Déclaration sociale nominative (DSN)</v>
          </cell>
          <cell r="F79" t="str">
            <v>DSS</v>
          </cell>
          <cell r="G79" t="str">
            <v>Oui</v>
          </cell>
        </row>
        <row r="80">
          <cell r="D80">
            <v>930</v>
          </cell>
          <cell r="E80" t="str">
            <v>Premier certificat de santé de l'enfant</v>
          </cell>
          <cell r="F80" t="str">
            <v xml:space="preserve"> DGS </v>
          </cell>
          <cell r="G80" t="str">
            <v>Non</v>
          </cell>
        </row>
        <row r="81">
          <cell r="D81">
            <v>932</v>
          </cell>
          <cell r="E81" t="str">
            <v>Troisième certificat de santé de l'enfant</v>
          </cell>
          <cell r="F81" t="str">
            <v xml:space="preserve"> DGS </v>
          </cell>
          <cell r="G81" t="str">
            <v>Non</v>
          </cell>
        </row>
        <row r="82">
          <cell r="D82">
            <v>931</v>
          </cell>
          <cell r="E82" t="str">
            <v>Deuxième certificat de santé de l'enfant</v>
          </cell>
          <cell r="F82" t="str">
            <v xml:space="preserve"> DGS </v>
          </cell>
          <cell r="G82" t="str">
            <v>Non</v>
          </cell>
        </row>
        <row r="83">
          <cell r="D83">
            <v>978</v>
          </cell>
          <cell r="E83" t="str">
            <v>Certificat de décès</v>
          </cell>
          <cell r="F83" t="str">
            <v xml:space="preserve"> DGS </v>
          </cell>
          <cell r="G83" t="str">
            <v>Déploiement partiel</v>
          </cell>
        </row>
        <row r="84">
          <cell r="D84">
            <v>1704</v>
          </cell>
          <cell r="E84" t="str">
            <v>Déclarer une naissance (Ameli)</v>
          </cell>
          <cell r="F84" t="str">
            <v>DSS</v>
          </cell>
          <cell r="G84" t="str">
            <v>Oui</v>
          </cell>
        </row>
        <row r="85">
          <cell r="D85">
            <v>1702</v>
          </cell>
          <cell r="E85" t="str">
            <v>Inscription au registre national des refus de dons d'organes</v>
          </cell>
          <cell r="F85" t="str">
            <v xml:space="preserve"> DGS</v>
          </cell>
          <cell r="G85" t="str">
            <v>Oui</v>
          </cell>
        </row>
        <row r="86">
          <cell r="D86">
            <v>1663</v>
          </cell>
          <cell r="E86" t="str">
            <v>Dossier Médical Partagé</v>
          </cell>
          <cell r="F86" t="str">
            <v>DSS</v>
          </cell>
          <cell r="G86" t="str">
            <v>Oui</v>
          </cell>
        </row>
        <row r="87">
          <cell r="D87">
            <v>1974</v>
          </cell>
          <cell r="E87" t="str">
            <v>Délivrance d'une ordonnance médicale  (E-prescription)</v>
          </cell>
          <cell r="F87" t="str">
            <v>DSS</v>
          </cell>
          <cell r="G87" t="str">
            <v>Expérimentation</v>
          </cell>
        </row>
        <row r="88">
          <cell r="D88">
            <v>1687</v>
          </cell>
          <cell r="E88" t="str">
            <v>Attestation de paiement d'indemnités journalières</v>
          </cell>
          <cell r="F88" t="str">
            <v>DSS</v>
          </cell>
          <cell r="G88" t="str">
            <v>Oui</v>
          </cell>
        </row>
        <row r="89">
          <cell r="D89">
            <v>1081</v>
          </cell>
          <cell r="E89" t="str">
            <v>Avis de changement de situation pour les prestations familiales</v>
          </cell>
          <cell r="F89" t="str">
            <v>DSS</v>
          </cell>
          <cell r="G89" t="str">
            <v>Oui</v>
          </cell>
        </row>
        <row r="90">
          <cell r="D90">
            <v>1685</v>
          </cell>
          <cell r="E90" t="str">
            <v>Demander une carte européenne d'assurance maladie (Ceam)</v>
          </cell>
          <cell r="F90" t="str">
            <v>DSS</v>
          </cell>
          <cell r="G90" t="str">
            <v>Oui</v>
          </cell>
        </row>
        <row r="91">
          <cell r="D91">
            <v>1846</v>
          </cell>
          <cell r="E91" t="str">
            <v>Attestations fiscales retraités régime général</v>
          </cell>
          <cell r="F91" t="str">
            <v>DSS</v>
          </cell>
          <cell r="G91" t="str">
            <v>Oui</v>
          </cell>
        </row>
        <row r="92">
          <cell r="D92">
            <v>1686</v>
          </cell>
          <cell r="E92" t="str">
            <v>Changement d'adresse (Ameli)</v>
          </cell>
          <cell r="F92" t="str">
            <v>DSS</v>
          </cell>
          <cell r="G92" t="str">
            <v>Oui</v>
          </cell>
        </row>
        <row r="93">
          <cell r="D93">
            <v>1064</v>
          </cell>
          <cell r="E93" t="str">
            <v xml:space="preserve">déclaration de ressources annuelles auprès de la CAF </v>
          </cell>
          <cell r="F93" t="str">
            <v>DSS</v>
          </cell>
          <cell r="G93" t="str">
            <v>Oui</v>
          </cell>
        </row>
        <row r="94">
          <cell r="D94">
            <v>1684</v>
          </cell>
          <cell r="E94" t="str">
            <v>Demander une carte vitale</v>
          </cell>
          <cell r="F94" t="str">
            <v>DSS</v>
          </cell>
          <cell r="G94" t="str">
            <v>Oui</v>
          </cell>
        </row>
        <row r="95">
          <cell r="D95">
            <v>997</v>
          </cell>
          <cell r="E95" t="str">
            <v>Déclaration trimestrielle RSA</v>
          </cell>
          <cell r="F95" t="str">
            <v>DGCS</v>
          </cell>
          <cell r="G95" t="str">
            <v>Oui</v>
          </cell>
        </row>
        <row r="96">
          <cell r="D96">
            <v>1963</v>
          </cell>
          <cell r="E96" t="str">
            <v>Déclaration trimestrielle prime d'activité</v>
          </cell>
          <cell r="F96" t="str">
            <v>DSS</v>
          </cell>
          <cell r="G96" t="str">
            <v>Oui</v>
          </cell>
        </row>
        <row r="97">
          <cell r="D97">
            <v>1007</v>
          </cell>
          <cell r="E97" t="str">
            <v>Certificat médical destiné à être joint à une demande auprès de la maison départementale des personnes handicapées (MDPH)</v>
          </cell>
          <cell r="F97" t="str">
            <v>DGCS</v>
          </cell>
          <cell r="G97" t="str">
            <v>Non</v>
          </cell>
        </row>
        <row r="98">
          <cell r="D98">
            <v>1667</v>
          </cell>
          <cell r="E98" t="str">
            <v>Adhérer au chèque emploi service universel (Cesu)</v>
          </cell>
          <cell r="F98" t="str">
            <v>DSS</v>
          </cell>
          <cell r="G98" t="str">
            <v>Oui</v>
          </cell>
        </row>
        <row r="99">
          <cell r="D99">
            <v>1659</v>
          </cell>
          <cell r="E99" t="str">
            <v>Gestion des recrutements et des attestations Pôle emploi (particulier, employeur)</v>
          </cell>
          <cell r="F99" t="str">
            <v>DGEFP</v>
          </cell>
          <cell r="G99" t="str">
            <v>Oui</v>
          </cell>
        </row>
        <row r="100">
          <cell r="D100">
            <v>1690</v>
          </cell>
          <cell r="E100" t="str">
            <v>S'inscrire ou se réinscrire comme demandeur d'emploi à Pôle emploi</v>
          </cell>
          <cell r="F100" t="str">
            <v>DGEFP</v>
          </cell>
          <cell r="G100" t="str">
            <v>Oui</v>
          </cell>
        </row>
        <row r="101">
          <cell r="D101">
            <v>1679</v>
          </cell>
          <cell r="E101" t="str">
            <v>Publication d'une offre d'emploi en ligne</v>
          </cell>
          <cell r="F101" t="str">
            <v>DGEFP</v>
          </cell>
          <cell r="G101" t="str">
            <v>Oui</v>
          </cell>
        </row>
        <row r="102">
          <cell r="D102">
            <v>1674</v>
          </cell>
          <cell r="E102" t="str">
            <v>Ouverture ou accès au compte personnel de formation (CPF)</v>
          </cell>
          <cell r="F102" t="str">
            <v>DGEFP</v>
          </cell>
          <cell r="G102" t="str">
            <v>Oui</v>
          </cell>
        </row>
        <row r="103">
          <cell r="D103">
            <v>54</v>
          </cell>
          <cell r="E103" t="str">
            <v>Déclaration préalable de détachement de salariés en ligne (SIPSI)</v>
          </cell>
          <cell r="F103" t="str">
            <v>DGT</v>
          </cell>
          <cell r="G103" t="str">
            <v>Oui</v>
          </cell>
        </row>
        <row r="104">
          <cell r="D104">
            <v>1675</v>
          </cell>
          <cell r="E104" t="str">
            <v>Sylaé : saisie en ligne des états de présence des contrats aidés</v>
          </cell>
          <cell r="F104" t="str">
            <v>DGEFP</v>
          </cell>
          <cell r="G104" t="str">
            <v>Oui</v>
          </cell>
        </row>
        <row r="105">
          <cell r="D105">
            <v>1671</v>
          </cell>
          <cell r="E105" t="str">
            <v>Demande en ligne d'homologation d'une rupture conventionnelle (TéléRC)</v>
          </cell>
          <cell r="F105" t="str">
            <v>DGT</v>
          </cell>
          <cell r="G105" t="str">
            <v>Oui</v>
          </cell>
        </row>
        <row r="106">
          <cell r="D106">
            <v>1165</v>
          </cell>
          <cell r="E106" t="str">
            <v>Convention relative à la mise en oeuvre d'une période de mise en situation en milieu professionnel</v>
          </cell>
          <cell r="F106" t="str">
            <v>DGEFP</v>
          </cell>
          <cell r="G106" t="str">
            <v>Non</v>
          </cell>
        </row>
        <row r="107">
          <cell r="D107">
            <v>1678</v>
          </cell>
          <cell r="E107" t="str">
            <v>Enregistrement en ligne d'un contrat d'apprentissage</v>
          </cell>
          <cell r="F107" t="str">
            <v>DGEFP</v>
          </cell>
          <cell r="G107" t="str">
            <v>Non</v>
          </cell>
        </row>
        <row r="108">
          <cell r="D108">
            <v>8</v>
          </cell>
          <cell r="E108" t="str">
            <v>Enregistrement en ligne d'un contrat de professionnalisation</v>
          </cell>
          <cell r="F108" t="str">
            <v>DGEFP</v>
          </cell>
          <cell r="G108" t="str">
            <v>Non</v>
          </cell>
        </row>
        <row r="109">
          <cell r="D109">
            <v>6</v>
          </cell>
          <cell r="E109" t="str">
            <v>Déclaration annuelle d'emploi des travailleurs handicapés</v>
          </cell>
          <cell r="F109" t="str">
            <v>DGEFP</v>
          </cell>
          <cell r="G109" t="str">
            <v>Non</v>
          </cell>
        </row>
        <row r="110">
          <cell r="D110">
            <v>1847</v>
          </cell>
          <cell r="E110" t="str">
            <v>Le service de dépôt des accords collectifs d’entreprise (TéléAccord)</v>
          </cell>
          <cell r="F110" t="str">
            <v>DGT</v>
          </cell>
          <cell r="G110" t="str">
            <v>Oui</v>
          </cell>
        </row>
        <row r="111">
          <cell r="D111">
            <v>1676</v>
          </cell>
          <cell r="E111" t="str">
            <v>Demande d'aide pour un contrat d'apprentissage (TPEJA)</v>
          </cell>
          <cell r="F111" t="str">
            <v>DGEFP</v>
          </cell>
          <cell r="G111" t="str">
            <v>Non</v>
          </cell>
        </row>
        <row r="112">
          <cell r="D112">
            <v>1670</v>
          </cell>
          <cell r="E112" t="str">
            <v>Demande d'autorisation préalable et d'indemnisation d'activité partielle</v>
          </cell>
          <cell r="F112" t="str">
            <v>DGEFP</v>
          </cell>
          <cell r="G112" t="str">
            <v>Oui</v>
          </cell>
        </row>
        <row r="113">
          <cell r="D113">
            <v>19</v>
          </cell>
          <cell r="E113" t="str">
            <v>Demande d'autorisation d'activité partielle</v>
          </cell>
          <cell r="F113" t="str">
            <v>DGEFP</v>
          </cell>
          <cell r="G113" t="str">
            <v>Oui</v>
          </cell>
        </row>
        <row r="114">
          <cell r="D114">
            <v>1204</v>
          </cell>
          <cell r="E114" t="str">
            <v>Déclaration de modification ou de dissolution d'une association</v>
          </cell>
          <cell r="F114" t="str">
            <v xml:space="preserve"> DLPAJ </v>
          </cell>
          <cell r="G114" t="str">
            <v>Oui</v>
          </cell>
        </row>
        <row r="115">
          <cell r="D115">
            <v>1888</v>
          </cell>
          <cell r="E115" t="str">
            <v xml:space="preserve">@CTES : transmission par voie électronique des actes soumis au contrôle de légalité </v>
          </cell>
          <cell r="F115" t="str">
            <v xml:space="preserve"> DGCL</v>
          </cell>
          <cell r="G115" t="str">
            <v>Oui</v>
          </cell>
        </row>
        <row r="116">
          <cell r="D116">
            <v>1890</v>
          </cell>
          <cell r="E116" t="str">
            <v>@CTES : transmission par voie électronique des actes soumis au contrôle budgétaire</v>
          </cell>
          <cell r="F116" t="str">
            <v xml:space="preserve"> DGCL</v>
          </cell>
          <cell r="G116" t="str">
            <v>Oui</v>
          </cell>
        </row>
        <row r="117">
          <cell r="D117">
            <v>1220</v>
          </cell>
          <cell r="E117" t="str">
            <v>Demande d'inscription sur les listes électorales</v>
          </cell>
          <cell r="F117" t="str">
            <v>DMAT</v>
          </cell>
          <cell r="G117" t="str">
            <v>Oui</v>
          </cell>
        </row>
        <row r="118">
          <cell r="D118">
            <v>1223</v>
          </cell>
          <cell r="E118" t="str">
            <v>Etablissement d'une procuration de vote</v>
          </cell>
          <cell r="F118" t="str">
            <v xml:space="preserve"> DMAT </v>
          </cell>
          <cell r="G118" t="str">
            <v>Non</v>
          </cell>
        </row>
        <row r="119">
          <cell r="D119">
            <v>1196</v>
          </cell>
          <cell r="E119" t="str">
            <v>Demande de Visa Schengen court séjour (séjour de 3 mois maximum)</v>
          </cell>
          <cell r="F119" t="str">
            <v xml:space="preserve"> DGEF</v>
          </cell>
          <cell r="G119" t="str">
            <v>Déploiement partiel</v>
          </cell>
        </row>
        <row r="120">
          <cell r="D120">
            <v>1889</v>
          </cell>
          <cell r="E120" t="str">
            <v>Demande de titre de séjour</v>
          </cell>
          <cell r="F120" t="str">
            <v xml:space="preserve"> DGEF</v>
          </cell>
          <cell r="G120" t="str">
            <v>Non</v>
          </cell>
        </row>
        <row r="121">
          <cell r="D121">
            <v>1863</v>
          </cell>
          <cell r="E121" t="str">
            <v>Vérification préalable à l’embauche de la régularité du séjour des travailleurs étrangers</v>
          </cell>
          <cell r="F121" t="str">
            <v xml:space="preserve"> DGEF</v>
          </cell>
          <cell r="G121" t="str">
            <v>Oui</v>
          </cell>
        </row>
        <row r="122">
          <cell r="D122">
            <v>1891</v>
          </cell>
          <cell r="E122" t="str">
            <v>Attestation d’accueil en mairie (justificatif d’hébergement établi par une personne accueillant un étranger pour une période inférieure à trois mois à son domicile lors de son séjour en France)</v>
          </cell>
          <cell r="F122" t="str">
            <v xml:space="preserve"> DGEF</v>
          </cell>
          <cell r="G122" t="str">
            <v>Non</v>
          </cell>
        </row>
        <row r="123">
          <cell r="D123">
            <v>1197</v>
          </cell>
          <cell r="E123" t="str">
            <v>Demande de Visa long séjour (séjour de 4 mois à un an)</v>
          </cell>
          <cell r="F123" t="str">
            <v xml:space="preserve"> DGEF</v>
          </cell>
          <cell r="G123" t="str">
            <v>Déploiement partiel</v>
          </cell>
        </row>
        <row r="124">
          <cell r="D124">
            <v>1208</v>
          </cell>
          <cell r="E124" t="str">
            <v>Autorisation de sortie du territoire (AST) d'un mineur non accompagné par un titulaire de l'autorité parentale</v>
          </cell>
          <cell r="F124" t="str">
            <v xml:space="preserve"> DLPAJ </v>
          </cell>
          <cell r="G124" t="str">
            <v>Non</v>
          </cell>
        </row>
        <row r="125">
          <cell r="D125">
            <v>1730</v>
          </cell>
          <cell r="E125" t="str">
            <v>Télépoints : consulter le solde des points du permis de conduire</v>
          </cell>
          <cell r="F125" t="str">
            <v xml:space="preserve"> DSR </v>
          </cell>
          <cell r="G125" t="str">
            <v>Oui</v>
          </cell>
        </row>
        <row r="126">
          <cell r="D126">
            <v>1803</v>
          </cell>
          <cell r="E126" t="str">
            <v>Consulter les résultats de son examen de permis de conduire</v>
          </cell>
          <cell r="F126" t="str">
            <v xml:space="preserve"> DSR </v>
          </cell>
          <cell r="G126" t="str">
            <v>Oui</v>
          </cell>
        </row>
        <row r="127">
          <cell r="D127">
            <v>1860</v>
          </cell>
          <cell r="E127" t="str">
            <v>Inscription en ligne à l'examen du permis de conduire (première inscription, inscription à une nouvelle catégorie de permis, inscription suite à une invalidation ou à une suspension de permis)</v>
          </cell>
          <cell r="F127" t="str">
            <v xml:space="preserve"> DSR</v>
          </cell>
          <cell r="G127" t="str">
            <v>Oui</v>
          </cell>
        </row>
        <row r="128">
          <cell r="D128">
            <v>1861</v>
          </cell>
          <cell r="E128" t="str">
            <v>Demande de permis de conduire après réussite à l'examen</v>
          </cell>
          <cell r="F128" t="str">
            <v xml:space="preserve"> DSR </v>
          </cell>
          <cell r="G128" t="str">
            <v>Oui</v>
          </cell>
        </row>
        <row r="129">
          <cell r="D129">
            <v>1862</v>
          </cell>
          <cell r="E129" t="str">
            <v>Demande de renouvellement du permis de conduire en cas de perte, vol, détérioration, changement d'état-civil</v>
          </cell>
          <cell r="F129" t="str">
            <v xml:space="preserve"> DSR </v>
          </cell>
          <cell r="G129" t="str">
            <v>Oui</v>
          </cell>
        </row>
        <row r="130">
          <cell r="D130">
            <v>1864</v>
          </cell>
          <cell r="E130" t="str">
            <v>Demande de renouvellement du permis de conduire après expiration du titre</v>
          </cell>
          <cell r="F130" t="str">
            <v xml:space="preserve"> DSR </v>
          </cell>
          <cell r="G130" t="str">
            <v>Oui</v>
          </cell>
        </row>
        <row r="131">
          <cell r="D131">
            <v>1866</v>
          </cell>
          <cell r="E131" t="str">
            <v>Pré-demande de permis de conduire international</v>
          </cell>
          <cell r="F131" t="str">
            <v xml:space="preserve"> DSR </v>
          </cell>
          <cell r="G131" t="str">
            <v>Oui</v>
          </cell>
        </row>
        <row r="132">
          <cell r="D132">
            <v>1244</v>
          </cell>
          <cell r="E132" t="str">
            <v>Demande de permis de conduire après suspension, invalidation et annulation dont AM après perte de droits</v>
          </cell>
          <cell r="F132" t="str">
            <v xml:space="preserve"> DSR </v>
          </cell>
          <cell r="G132" t="str">
            <v>Oui</v>
          </cell>
        </row>
        <row r="133">
          <cell r="D133">
            <v>1198</v>
          </cell>
          <cell r="E133" t="str">
            <v>Pré-plainte en ligne</v>
          </cell>
          <cell r="F133" t="str">
            <v xml:space="preserve"> DGPN</v>
          </cell>
          <cell r="G133" t="str">
            <v>Oui</v>
          </cell>
        </row>
        <row r="134">
          <cell r="D134">
            <v>1865</v>
          </cell>
          <cell r="E134" t="str">
            <v xml:space="preserve">Signaler une utilisation frauduleuse de sa carte bancaire en ligne. </v>
          </cell>
          <cell r="F134" t="str">
            <v xml:space="preserve"> DGGN</v>
          </cell>
          <cell r="G134" t="str">
            <v>Oui</v>
          </cell>
        </row>
        <row r="135">
          <cell r="D135">
            <v>1975</v>
          </cell>
          <cell r="E135" t="str">
            <v>Dépôt de plainte en ligne pour escroqueries commises  sur Internet (THESEE)</v>
          </cell>
          <cell r="F135" t="str">
            <v>DGPN</v>
          </cell>
          <cell r="G135" t="str">
            <v>Non</v>
          </cell>
        </row>
        <row r="136">
          <cell r="D136">
            <v>1776</v>
          </cell>
          <cell r="E136" t="str">
            <v>Demande de carte nationale d’identité  : première demande, renouvellement (perte, vol, 
expiration, détérioration du titre), modification (rectification, changement d'état civil, adresse)</v>
          </cell>
          <cell r="F136" t="str">
            <v xml:space="preserve"> DLPAJ </v>
          </cell>
          <cell r="G136" t="str">
            <v>Oui</v>
          </cell>
        </row>
        <row r="137">
          <cell r="D137">
            <v>1732</v>
          </cell>
          <cell r="E137" t="str">
            <v>Demande de passeport  : première demande, renouvellement (perte, vol, expiration, détérioration du titre), modification (rectification, changement d'état civil, adresse)</v>
          </cell>
          <cell r="F137" t="str">
            <v xml:space="preserve"> DLPAJ </v>
          </cell>
          <cell r="G137" t="str">
            <v>Oui</v>
          </cell>
        </row>
        <row r="138">
          <cell r="D138">
            <v>1894</v>
          </cell>
          <cell r="E138" t="str">
            <v>Autres demandes concernant l’immatriculation de véhicule</v>
          </cell>
          <cell r="F138" t="str">
            <v xml:space="preserve"> DSR</v>
          </cell>
          <cell r="G138" t="str">
            <v>Oui</v>
          </cell>
        </row>
        <row r="139">
          <cell r="D139">
            <v>1291</v>
          </cell>
          <cell r="E139" t="str">
            <v>Demande de certificat de situation administrative (non gage)</v>
          </cell>
          <cell r="F139" t="str">
            <v xml:space="preserve"> DSR</v>
          </cell>
          <cell r="G139" t="str">
            <v>Oui</v>
          </cell>
        </row>
        <row r="140">
          <cell r="D140">
            <v>1258</v>
          </cell>
          <cell r="E140" t="str">
            <v>Déclaration de cession d'un véhicule</v>
          </cell>
          <cell r="F140" t="str">
            <v xml:space="preserve"> DSR</v>
          </cell>
          <cell r="G140" t="str">
            <v>Oui</v>
          </cell>
        </row>
        <row r="141">
          <cell r="D141">
            <v>1901</v>
          </cell>
          <cell r="E141" t="str">
            <v>Demande de certificat d'immatriculation d'un véhicule d'occasion immatriculé en france (changement de titulaire du véhicule)</v>
          </cell>
          <cell r="F141" t="str">
            <v xml:space="preserve"> DSR</v>
          </cell>
          <cell r="G141" t="str">
            <v>Oui</v>
          </cell>
        </row>
        <row r="142">
          <cell r="D142">
            <v>1261</v>
          </cell>
          <cell r="E142" t="str">
            <v>Demande de certificat d'immatriculation d'un véhicule neuf  (carte grise)</v>
          </cell>
          <cell r="F142" t="str">
            <v xml:space="preserve"> DSR</v>
          </cell>
          <cell r="G142" t="str">
            <v>Oui</v>
          </cell>
        </row>
        <row r="143">
          <cell r="D143">
            <v>1731</v>
          </cell>
          <cell r="E143" t="str">
            <v>Déclaration de changement d'adresse sur le certificat d'immatriculation</v>
          </cell>
          <cell r="F143" t="str">
            <v xml:space="preserve"> DSR</v>
          </cell>
          <cell r="G143" t="str">
            <v>Oui</v>
          </cell>
        </row>
        <row r="144">
          <cell r="D144">
            <v>1867</v>
          </cell>
          <cell r="E144" t="str">
            <v>Consulter l’historique officiel et la situation administrative d’un véhicule d’occasion : Histovec</v>
          </cell>
          <cell r="F144" t="str">
            <v xml:space="preserve"> DSR </v>
          </cell>
          <cell r="G144" t="str">
            <v>Oui</v>
          </cell>
        </row>
        <row r="145">
          <cell r="D145">
            <v>1946</v>
          </cell>
          <cell r="E145" t="str">
            <v>Demande de renouvellement du certificat d'immatriculation (carte grise) suite à perte, vol ou détérioration du titre</v>
          </cell>
          <cell r="F145" t="str">
            <v xml:space="preserve"> DSR</v>
          </cell>
          <cell r="G145" t="str">
            <v>Oui</v>
          </cell>
        </row>
        <row r="146">
          <cell r="D146">
            <v>1821</v>
          </cell>
          <cell r="E146" t="str">
            <v>Contestation d’avis de contravention et désignation de conducteur (infractions relevées par radars ou Pve)</v>
          </cell>
          <cell r="F146" t="str">
            <v xml:space="preserve"> ANTAI</v>
          </cell>
          <cell r="G146" t="str">
            <v>Oui</v>
          </cell>
        </row>
        <row r="147">
          <cell r="D147">
            <v>1822</v>
          </cell>
          <cell r="E147" t="str">
            <v>Consulter et suivre son dossier d'infraction routière</v>
          </cell>
          <cell r="F147" t="str">
            <v xml:space="preserve"> ANTAI</v>
          </cell>
          <cell r="G147" t="str">
            <v>Oui</v>
          </cell>
        </row>
        <row r="148">
          <cell r="D148">
            <v>1268</v>
          </cell>
          <cell r="E148" t="str">
            <v xml:space="preserve">Demande d'autorisation d'un système de vidéoprotection </v>
          </cell>
          <cell r="F148" t="str">
            <v xml:space="preserve"> DCS </v>
          </cell>
          <cell r="G148" t="str">
            <v>Oui</v>
          </cell>
        </row>
        <row r="149">
          <cell r="D149">
            <v>824</v>
          </cell>
          <cell r="E149" t="str">
            <v>Paiement impôts des particuliers (IR, TH, TF, CAP)</v>
          </cell>
          <cell r="F149" t="str">
            <v xml:space="preserve"> DGFIP </v>
          </cell>
          <cell r="G149" t="str">
            <v>Oui</v>
          </cell>
        </row>
        <row r="150">
          <cell r="D150">
            <v>823</v>
          </cell>
          <cell r="E150" t="str">
            <v>Déclaration impôt sur le revenu</v>
          </cell>
          <cell r="F150" t="str">
            <v xml:space="preserve"> DGFIP </v>
          </cell>
          <cell r="G150" t="str">
            <v>Oui</v>
          </cell>
        </row>
        <row r="151">
          <cell r="D151">
            <v>848</v>
          </cell>
          <cell r="E151" t="str">
            <v>Recensement de la population (OMER)</v>
          </cell>
          <cell r="F151" t="str">
            <v xml:space="preserve"> INSEE </v>
          </cell>
          <cell r="G151" t="str">
            <v>Oui</v>
          </cell>
        </row>
        <row r="152">
          <cell r="D152">
            <v>840</v>
          </cell>
          <cell r="E152" t="str">
            <v>Paiement amendes (Amendes)</v>
          </cell>
          <cell r="F152" t="str">
            <v xml:space="preserve"> DGFIP </v>
          </cell>
          <cell r="G152" t="str">
            <v>Oui</v>
          </cell>
        </row>
        <row r="153">
          <cell r="D153">
            <v>841</v>
          </cell>
          <cell r="E153" t="str">
            <v>Achat de timbre fiscal  (Timbre fiscal)</v>
          </cell>
          <cell r="F153" t="str">
            <v xml:space="preserve"> DGFIP </v>
          </cell>
          <cell r="G153" t="str">
            <v>Oui</v>
          </cell>
        </row>
        <row r="154">
          <cell r="D154">
            <v>800</v>
          </cell>
          <cell r="E154" t="str">
            <v>Détaxe électronique pour les touristes : visualisation des bordereaux par les opérateurs de détaxe connectés au système en EDI, contrôle du statut actuel du bordereau pour les opérateurs chargés du remboursement de la TVA (PABLO-O)</v>
          </cell>
          <cell r="F154" t="str">
            <v xml:space="preserve">DGDDI </v>
          </cell>
          <cell r="G154" t="str">
            <v>Oui</v>
          </cell>
        </row>
        <row r="155">
          <cell r="D155">
            <v>769</v>
          </cell>
          <cell r="E155" t="str">
            <v>Consultation du tarif douanier communautaire (droits de douane et réglementation en vigueur pour une marchandise) (base TARIC)</v>
          </cell>
          <cell r="F155" t="str">
            <v xml:space="preserve"> DGDDI </v>
          </cell>
          <cell r="G155" t="str">
            <v>Oui</v>
          </cell>
        </row>
        <row r="156">
          <cell r="D156">
            <v>1868</v>
          </cell>
          <cell r="E156" t="str">
            <v>Consultation du plan cadastral</v>
          </cell>
          <cell r="F156" t="str">
            <v xml:space="preserve"> DGFIP </v>
          </cell>
          <cell r="G156" t="str">
            <v>Oui</v>
          </cell>
        </row>
        <row r="157">
          <cell r="D157">
            <v>871</v>
          </cell>
          <cell r="E157" t="str">
            <v>Recherche, consultation de brevets  (Base brevets)</v>
          </cell>
          <cell r="F157" t="str">
            <v xml:space="preserve">INPI </v>
          </cell>
          <cell r="G157" t="str">
            <v>Oui</v>
          </cell>
        </row>
        <row r="158">
          <cell r="D158">
            <v>870</v>
          </cell>
          <cell r="E158" t="str">
            <v>Recherche, consultation des marques en vigueur en France (Base marques)</v>
          </cell>
          <cell r="F158" t="str">
            <v xml:space="preserve">INPI </v>
          </cell>
          <cell r="G158" t="str">
            <v>Oui</v>
          </cell>
        </row>
        <row r="159">
          <cell r="D159">
            <v>872</v>
          </cell>
          <cell r="E159" t="str">
            <v>Recherche, consultation de modèles (Base dessins et modeles)</v>
          </cell>
          <cell r="F159" t="str">
            <v>INPI</v>
          </cell>
          <cell r="G159" t="str">
            <v>Oui</v>
          </cell>
        </row>
        <row r="160">
          <cell r="D160">
            <v>831</v>
          </cell>
          <cell r="E160" t="str">
            <v>Déclaration TVA, paiement, demandes remboursement (TéléTVA)</v>
          </cell>
          <cell r="F160" t="str">
            <v xml:space="preserve"> DGFIP </v>
          </cell>
          <cell r="G160" t="str">
            <v>Oui</v>
          </cell>
        </row>
        <row r="161">
          <cell r="D161">
            <v>764</v>
          </cell>
          <cell r="E161" t="str">
            <v>Prise en charge douanière des marchandises  (DELTA-P)</v>
          </cell>
          <cell r="F161" t="str">
            <v xml:space="preserve"> DGDDI </v>
          </cell>
          <cell r="G161" t="str">
            <v>Oui</v>
          </cell>
        </row>
        <row r="162">
          <cell r="D162">
            <v>834</v>
          </cell>
          <cell r="E162" t="str">
            <v>Déclaration de résultat BIC, IS, BA pour régime RSI, BNC et RF des SCI déposant une 2072 C, TS (ACQUI EFI PRO)</v>
          </cell>
          <cell r="F162" t="str">
            <v xml:space="preserve"> DGFIP </v>
          </cell>
          <cell r="G162" t="str">
            <v>Oui</v>
          </cell>
        </row>
        <row r="163">
          <cell r="D163">
            <v>762</v>
          </cell>
          <cell r="E163" t="str">
            <v>Déclarations de contributions indirectes (alcool et tabacs) (CIEL)</v>
          </cell>
          <cell r="F163" t="str">
            <v xml:space="preserve"> DGDDI </v>
          </cell>
          <cell r="G163" t="str">
            <v>Oui</v>
          </cell>
        </row>
        <row r="164">
          <cell r="D164">
            <v>753</v>
          </cell>
          <cell r="E164" t="str">
            <v>Envoi dématérialisé factures acheteurs publics (CHORUS Pro (Factures))</v>
          </cell>
          <cell r="F164" t="str">
            <v xml:space="preserve"> AIFE </v>
          </cell>
          <cell r="G164" t="str">
            <v>Oui</v>
          </cell>
        </row>
        <row r="165">
          <cell r="D165">
            <v>813</v>
          </cell>
          <cell r="E165" t="str">
            <v>Déclaration d’Échanges de Biens Intracommunautaires (DEB)</v>
          </cell>
          <cell r="F165" t="str">
            <v xml:space="preserve"> DGDDI </v>
          </cell>
          <cell r="G165" t="str">
            <v>Oui</v>
          </cell>
        </row>
        <row r="166">
          <cell r="D166">
            <v>763</v>
          </cell>
          <cell r="E166" t="str">
            <v>Téléprocédure de dédouanement (remplace DELTA C et D) (DELTA-G)</v>
          </cell>
          <cell r="F166" t="str">
            <v xml:space="preserve"> DGDDI </v>
          </cell>
          <cell r="G166" t="str">
            <v>Oui</v>
          </cell>
        </row>
        <row r="167">
          <cell r="D167">
            <v>768</v>
          </cell>
          <cell r="E167" t="str">
            <v>Import Control System : prédéclaration des flux import du commerce international aux fins de sûreté/sécurité sur le territoire communautaire (ICS)</v>
          </cell>
          <cell r="F167" t="str">
            <v xml:space="preserve"> DGDDI </v>
          </cell>
          <cell r="G167" t="str">
            <v>Oui</v>
          </cell>
        </row>
        <row r="168">
          <cell r="D168">
            <v>765</v>
          </cell>
          <cell r="E168" t="str">
            <v>Dédouanement du fret express à l'import (DELTA-eXpress)</v>
          </cell>
          <cell r="F168" t="str">
            <v xml:space="preserve"> DGDDI </v>
          </cell>
          <cell r="G168" t="str">
            <v>Oui</v>
          </cell>
        </row>
        <row r="169">
          <cell r="D169">
            <v>767</v>
          </cell>
          <cell r="E169" t="str">
            <v>Export Control System : procédure communautaire de contrôle de sortie des marchandises hors du territoire communautaire (ECS)</v>
          </cell>
          <cell r="F169" t="str">
            <v xml:space="preserve"> DGDDI </v>
          </cell>
          <cell r="G169" t="str">
            <v>Oui</v>
          </cell>
        </row>
        <row r="170">
          <cell r="D170">
            <v>814</v>
          </cell>
          <cell r="E170" t="str">
            <v>Déclaration Européenne de Services : Service de télédéclaration mensuelle par les entreprises de l’état récapitulatif des opérations de service pour lesquelles la TVA est acquittée par le preneur établi dans un autre État membre (DES)</v>
          </cell>
          <cell r="F170" t="str">
            <v xml:space="preserve"> DGDDI </v>
          </cell>
          <cell r="G170" t="str">
            <v>Oui</v>
          </cell>
        </row>
        <row r="171">
          <cell r="D171">
            <v>766</v>
          </cell>
          <cell r="E171" t="str">
            <v>Déclaration de transit communautaire (NSTI )</v>
          </cell>
          <cell r="F171" t="str">
            <v xml:space="preserve"> DGDDI </v>
          </cell>
          <cell r="G171" t="str">
            <v>Oui</v>
          </cell>
        </row>
        <row r="172">
          <cell r="D172">
            <v>798</v>
          </cell>
          <cell r="E172" t="str">
            <v>Gestion de l’Accompagnement des Mouvements en Marchandises soumises à Accises. (Document d’Accompagnement Électronique version communautaire EMCS) (GAMMA)</v>
          </cell>
          <cell r="F172" t="str">
            <v xml:space="preserve"> DGDDI </v>
          </cell>
          <cell r="G172" t="str">
            <v>Oui</v>
          </cell>
        </row>
        <row r="173">
          <cell r="D173">
            <v>1976</v>
          </cell>
          <cell r="E173" t="str">
            <v>Création d'entreprise en ligne (Guichet entreprise)</v>
          </cell>
          <cell r="F173" t="str">
            <v>DGE</v>
          </cell>
          <cell r="G173" t="str">
            <v>Oui</v>
          </cell>
        </row>
        <row r="174">
          <cell r="D174">
            <v>756</v>
          </cell>
          <cell r="E174" t="str">
            <v>Candidature aux marchés de l’État (PLACE)</v>
          </cell>
          <cell r="F174" t="str">
            <v xml:space="preserve"> AIFE </v>
          </cell>
          <cell r="G174" t="str">
            <v>Oui</v>
          </cell>
        </row>
        <row r="175">
          <cell r="D175">
            <v>1720</v>
          </cell>
          <cell r="E175" t="str">
            <v>Demande de certificat qualité de l'air (Crit’air)</v>
          </cell>
          <cell r="F175" t="str">
            <v xml:space="preserve"> DGEC </v>
          </cell>
          <cell r="G175" t="str">
            <v>Oui</v>
          </cell>
        </row>
        <row r="176">
          <cell r="D176">
            <v>358</v>
          </cell>
          <cell r="E176" t="str">
            <v>Demande de logement social – demande initiale</v>
          </cell>
          <cell r="F176" t="str">
            <v xml:space="preserve"> DGALN </v>
          </cell>
          <cell r="G176" t="str">
            <v>Oui</v>
          </cell>
        </row>
        <row r="177">
          <cell r="D177">
            <v>1818</v>
          </cell>
          <cell r="E177" t="str">
            <v>Demande de logement social – renouvellement</v>
          </cell>
          <cell r="F177" t="str">
            <v xml:space="preserve"> DGALN </v>
          </cell>
          <cell r="G177" t="str">
            <v>Oui</v>
          </cell>
        </row>
        <row r="178">
          <cell r="D178">
            <v>405</v>
          </cell>
          <cell r="E178" t="str">
            <v>Déclaration préalable à la réalisation de construction et travaux non soumis à permis de construire portant sur une maison individuelle et/ou ses annexes</v>
          </cell>
          <cell r="F178" t="str">
            <v xml:space="preserve"> DGALN </v>
          </cell>
          <cell r="G178" t="str">
            <v>Non</v>
          </cell>
        </row>
        <row r="179">
          <cell r="D179">
            <v>84</v>
          </cell>
          <cell r="E179" t="str">
            <v>Démarches des utilisateurs de drones</v>
          </cell>
          <cell r="F179" t="str">
            <v xml:space="preserve"> DGAC </v>
          </cell>
          <cell r="G179" t="str">
            <v>Oui</v>
          </cell>
        </row>
        <row r="180">
          <cell r="D180">
            <v>396</v>
          </cell>
          <cell r="E180" t="str">
            <v>Demande de permis de construire pour une maison individuelle et / ou ses annexes comprenant ou non des démolitions</v>
          </cell>
          <cell r="F180" t="str">
            <v xml:space="preserve"> DGALN </v>
          </cell>
          <cell r="G180" t="str">
            <v>Non</v>
          </cell>
        </row>
        <row r="181">
          <cell r="D181">
            <v>397</v>
          </cell>
          <cell r="E181" t="str">
            <v>Déclaration d'ouverture de chantier</v>
          </cell>
          <cell r="F181" t="str">
            <v xml:space="preserve"> DGALN </v>
          </cell>
          <cell r="G181" t="str">
            <v>Oui</v>
          </cell>
        </row>
        <row r="182">
          <cell r="D182">
            <v>742</v>
          </cell>
          <cell r="E182" t="str">
            <v>Déclaration des rapports de suivi des rejets atmosphériques, de l’impact sur le  milieu, du bruit ainsi que des rapports d'activités ou autres études</v>
          </cell>
          <cell r="F182" t="str">
            <v xml:space="preserve"> DGPR </v>
          </cell>
          <cell r="G182" t="str">
            <v>Non</v>
          </cell>
        </row>
        <row r="183">
          <cell r="D183">
            <v>400</v>
          </cell>
          <cell r="E183" t="str">
            <v>Demande de certificat d'urbanisme</v>
          </cell>
          <cell r="F183" t="str">
            <v xml:space="preserve"> DGALN </v>
          </cell>
          <cell r="G183" t="str">
            <v>Non</v>
          </cell>
        </row>
        <row r="184">
          <cell r="D184">
            <v>399</v>
          </cell>
          <cell r="E184" t="str">
            <v>Demande de permis de construire comprenant ou non des démolitions (autre que portant sur une maison individuelle ou ses annexes)</v>
          </cell>
          <cell r="F184" t="str">
            <v xml:space="preserve"> DGALN </v>
          </cell>
          <cell r="G184" t="str">
            <v>Non</v>
          </cell>
        </row>
        <row r="185">
          <cell r="D185">
            <v>398</v>
          </cell>
          <cell r="E185" t="str">
            <v>Déclaration attestant l'achèvement et la conformité des travaux</v>
          </cell>
          <cell r="F185" t="str">
            <v xml:space="preserve"> DGALN </v>
          </cell>
          <cell r="G185" t="str">
            <v>Non</v>
          </cell>
        </row>
        <row r="186">
          <cell r="D186">
            <v>291</v>
          </cell>
          <cell r="E186" t="str">
            <v>Permis et certificats relatifs au commerce international des espèces de faune et de flore sauvages (CITES)</v>
          </cell>
          <cell r="F186" t="str">
            <v xml:space="preserve"> DGALN </v>
          </cell>
          <cell r="G186" t="str">
            <v>Oui</v>
          </cell>
        </row>
        <row r="187">
          <cell r="D187">
            <v>108</v>
          </cell>
          <cell r="E187" t="str">
            <v>Titres de circulation et habilitations aéroportuaires</v>
          </cell>
          <cell r="F187" t="str">
            <v xml:space="preserve"> DGAC </v>
          </cell>
          <cell r="G187" t="str">
            <v>Oui</v>
          </cell>
        </row>
        <row r="188">
          <cell r="D188">
            <v>500</v>
          </cell>
          <cell r="E188" t="str">
            <v>Demande d'inscription à une option de base du permis de conduire des bateaux de plaisance à moteur</v>
          </cell>
          <cell r="F188" t="str">
            <v xml:space="preserve"> DGITM </v>
          </cell>
          <cell r="G188" t="str">
            <v>Oui</v>
          </cell>
        </row>
        <row r="189">
          <cell r="D189">
            <v>401</v>
          </cell>
          <cell r="E189" t="str">
            <v>Demande de modification d'un permis délivré en cours de validité (urbanisme)</v>
          </cell>
          <cell r="F189" t="str">
            <v xml:space="preserve"> DGALN </v>
          </cell>
          <cell r="G189" t="str">
            <v>Non</v>
          </cell>
        </row>
        <row r="190">
          <cell r="D190">
            <v>123</v>
          </cell>
          <cell r="E190" t="str">
            <v>Demande de subvention pour travaux - Propriétaires occupants</v>
          </cell>
          <cell r="F190" t="str">
            <v xml:space="preserve"> DGALN </v>
          </cell>
          <cell r="G190" t="str">
            <v>Oui</v>
          </cell>
        </row>
        <row r="191">
          <cell r="D191">
            <v>551</v>
          </cell>
          <cell r="E191" t="str">
            <v>Fiche plaisance maritime – immatriculation et mutation de propriété d'un navire de plaisance en eaux maritimes</v>
          </cell>
          <cell r="F191" t="str">
            <v xml:space="preserve"> DGITM </v>
          </cell>
          <cell r="G191" t="str">
            <v>Non</v>
          </cell>
        </row>
        <row r="192">
          <cell r="D192">
            <v>505</v>
          </cell>
          <cell r="E192" t="str">
            <v>Demande de délivrance d'un titre ou diplôme de formation professionnelle maritime</v>
          </cell>
          <cell r="F192" t="str">
            <v xml:space="preserve"> DGITM </v>
          </cell>
          <cell r="G192" t="str">
            <v>Non</v>
          </cell>
        </row>
        <row r="193">
          <cell r="D193">
            <v>1644</v>
          </cell>
          <cell r="E193" t="str">
            <v>Déclaration d'installation classée pour la protection de l'environnement (ICPE)</v>
          </cell>
          <cell r="F193" t="str">
            <v xml:space="preserve"> DGPR </v>
          </cell>
          <cell r="G193" t="str">
            <v>Oui</v>
          </cell>
        </row>
        <row r="194">
          <cell r="D194">
            <v>359</v>
          </cell>
          <cell r="E194" t="str">
            <v>Demandes de subventions par les maîtres d’ouvrage HLM pour les opérations de logements locatifs sociaux (Demande d’aide à la pierre)</v>
          </cell>
          <cell r="F194" t="str">
            <v xml:space="preserve"> DGALN </v>
          </cell>
          <cell r="G194" t="str">
            <v>Oui</v>
          </cell>
        </row>
        <row r="195">
          <cell r="D195">
            <v>2033</v>
          </cell>
          <cell r="E195" t="str">
            <v>Déclaration trimestrielle de prime d’activité au titre du régime agricole (MSA)</v>
          </cell>
          <cell r="F195" t="str">
            <v>MSA</v>
          </cell>
          <cell r="G195" t="str">
            <v>Oui</v>
          </cell>
        </row>
        <row r="196">
          <cell r="D196">
            <v>1848</v>
          </cell>
          <cell r="E196" t="str">
            <v>TéléPAC – Paiement de base - paiement redistributif</v>
          </cell>
          <cell r="F196" t="str">
            <v>DGPE</v>
          </cell>
          <cell r="G196" t="str">
            <v>Oui</v>
          </cell>
        </row>
        <row r="197">
          <cell r="D197">
            <v>1849</v>
          </cell>
          <cell r="E197" t="str">
            <v>TéléPAC – Paiement vert</v>
          </cell>
          <cell r="F197" t="str">
            <v>DGPE</v>
          </cell>
          <cell r="G197" t="str">
            <v>Oui</v>
          </cell>
        </row>
        <row r="198">
          <cell r="D198">
            <v>2034</v>
          </cell>
          <cell r="E198" t="str">
            <v>Demande de CMU (couverture maladie universelle) au titre du régime agricole (MSA)</v>
          </cell>
          <cell r="F198" t="str">
            <v>MSA</v>
          </cell>
          <cell r="G198" t="str">
            <v>Oui</v>
          </cell>
        </row>
        <row r="199">
          <cell r="D199">
            <v>1307</v>
          </cell>
          <cell r="E199" t="str">
            <v>Demande de remboursement partiel de TIC/TICGN</v>
          </cell>
          <cell r="F199" t="str">
            <v>SG SASFL</v>
          </cell>
          <cell r="G199" t="str">
            <v>Oui</v>
          </cell>
        </row>
        <row r="200">
          <cell r="D200">
            <v>1643</v>
          </cell>
          <cell r="E200" t="str">
            <v>Demande de certificat individuel professionnel produits phytopharmaceutiques</v>
          </cell>
          <cell r="F200" t="str">
            <v>DGER</v>
          </cell>
          <cell r="G200" t="str">
            <v>Oui</v>
          </cell>
        </row>
        <row r="201">
          <cell r="D201">
            <v>1850</v>
          </cell>
          <cell r="E201" t="str">
            <v>TéléPAC – Indemnité compensatoire de handicap naturel (ICHN)</v>
          </cell>
          <cell r="F201" t="str">
            <v>DGPE</v>
          </cell>
          <cell r="G201" t="str">
            <v>Oui</v>
          </cell>
        </row>
        <row r="202">
          <cell r="D202">
            <v>1851</v>
          </cell>
          <cell r="E202" t="str">
            <v>TéléPAC – Aide Bovins Allaitants (ABA)</v>
          </cell>
          <cell r="F202" t="str">
            <v>DGPE</v>
          </cell>
          <cell r="G202" t="str">
            <v>Oui</v>
          </cell>
        </row>
        <row r="203">
          <cell r="D203">
            <v>1299</v>
          </cell>
          <cell r="E203" t="str">
            <v>Déclaration concernant les établissements préparant, transformant, manipulant, exposant, mettant en vente, entreposant ou transportant des denrées animales ou d'origine animale (activités non soumises à agrément sanitaire)</v>
          </cell>
          <cell r="F203" t="str">
            <v>DGAL</v>
          </cell>
          <cell r="G203" t="str">
            <v>Oui</v>
          </cell>
        </row>
        <row r="204">
          <cell r="D204">
            <v>1326</v>
          </cell>
          <cell r="E204" t="str">
            <v>Déclaration de détention et d'emplacement de ruche(s)</v>
          </cell>
          <cell r="F204" t="str">
            <v>DGAL</v>
          </cell>
          <cell r="G204" t="str">
            <v>Oui</v>
          </cell>
        </row>
        <row r="205">
          <cell r="D205">
            <v>1852</v>
          </cell>
          <cell r="E205" t="str">
            <v>TéléPAC – Aide à l'assurance-récolte</v>
          </cell>
          <cell r="F205" t="str">
            <v>DGPE</v>
          </cell>
          <cell r="G205" t="str">
            <v>Oui</v>
          </cell>
        </row>
        <row r="206">
          <cell r="D206">
            <v>1853</v>
          </cell>
          <cell r="E206" t="str">
            <v>TéléPAC – Aide Bovins Laitiers (ABL)</v>
          </cell>
          <cell r="F206" t="str">
            <v>DGPE</v>
          </cell>
          <cell r="G206" t="str">
            <v>Oui</v>
          </cell>
        </row>
        <row r="207">
          <cell r="D207">
            <v>1344</v>
          </cell>
          <cell r="E207" t="str">
            <v>Demande d’autorisation administrative de coupe de bois</v>
          </cell>
          <cell r="F207" t="str">
            <v>DGPE</v>
          </cell>
          <cell r="G207" t="str">
            <v>Oui</v>
          </cell>
        </row>
        <row r="208">
          <cell r="D208">
            <v>1472</v>
          </cell>
          <cell r="E208" t="str">
            <v>Déclaration de ressources année n-1 pour la détermination des droits aux prestations soumises a condition de ressources</v>
          </cell>
          <cell r="F208" t="str">
            <v>MSA</v>
          </cell>
          <cell r="G208" t="str">
            <v>Oui</v>
          </cell>
        </row>
        <row r="209">
          <cell r="D209">
            <v>1854</v>
          </cell>
          <cell r="E209" t="str">
            <v xml:space="preserve">TéléPAC – Mesures agro-environnementales et climatiques (MAEC) </v>
          </cell>
          <cell r="F209" t="str">
            <v>DGPE</v>
          </cell>
          <cell r="G209" t="str">
            <v>Oui</v>
          </cell>
        </row>
        <row r="210">
          <cell r="D210">
            <v>1459</v>
          </cell>
          <cell r="E210" t="str">
            <v xml:space="preserve">Vitiplantation </v>
          </cell>
          <cell r="F210" t="str">
            <v>DGPE</v>
          </cell>
          <cell r="G210" t="str">
            <v>Oui</v>
          </cell>
        </row>
        <row r="211">
          <cell r="D211">
            <v>1855</v>
          </cell>
          <cell r="E211" t="str">
            <v>TéléPAC – Aide à la production de légumineuses fourragères</v>
          </cell>
          <cell r="F211" t="str">
            <v>DGPE</v>
          </cell>
          <cell r="G211" t="str">
            <v>Oui</v>
          </cell>
        </row>
        <row r="212">
          <cell r="D212">
            <v>1302</v>
          </cell>
          <cell r="E212" t="str">
            <v>Logics (Demande d'autorisation d'exploiter – contrôle des structures)</v>
          </cell>
          <cell r="F212" t="str">
            <v>DGPE</v>
          </cell>
          <cell r="G212" t="str">
            <v>Oui</v>
          </cell>
        </row>
        <row r="213">
          <cell r="D213">
            <v>1856</v>
          </cell>
          <cell r="E213" t="str">
            <v>TéléPAC – Paiement en faveur des jeunes agriculteurs</v>
          </cell>
          <cell r="F213" t="str">
            <v>DGPE</v>
          </cell>
          <cell r="G213" t="str">
            <v>Oui</v>
          </cell>
        </row>
        <row r="214">
          <cell r="D214">
            <v>1857</v>
          </cell>
          <cell r="E214" t="str">
            <v>TéléPAC – Mesure en faveur de l'agriculture biologique</v>
          </cell>
          <cell r="F214" t="str">
            <v>DGPE</v>
          </cell>
          <cell r="G214" t="str">
            <v>Oui</v>
          </cell>
        </row>
        <row r="215">
          <cell r="D215">
            <v>1858</v>
          </cell>
          <cell r="E215" t="str">
            <v>TéléPAC – Aide supplémentaire aux protéagineux</v>
          </cell>
          <cell r="F215" t="str">
            <v>DGPE</v>
          </cell>
          <cell r="G215" t="str">
            <v>Oui</v>
          </cell>
        </row>
        <row r="216">
          <cell r="D216">
            <v>1859</v>
          </cell>
          <cell r="E216" t="str">
            <v>TéléPAC – Aide Ovins (AO)</v>
          </cell>
          <cell r="F216" t="str">
            <v>DGPE</v>
          </cell>
          <cell r="G216" t="str">
            <v>Oui</v>
          </cell>
        </row>
        <row r="217">
          <cell r="D217">
            <v>1734</v>
          </cell>
          <cell r="E217" t="str">
            <v>Certificat de vie pour une personne domiciliée à l'étranger</v>
          </cell>
          <cell r="F217" t="str">
            <v xml:space="preserve">DFAE </v>
          </cell>
          <cell r="G217" t="str">
            <v>Non</v>
          </cell>
        </row>
        <row r="218">
          <cell r="D218">
            <v>1748</v>
          </cell>
          <cell r="E218" t="str">
            <v>Candidatures aux postes de résidents</v>
          </cell>
          <cell r="F218" t="str">
            <v xml:space="preserve"> AEFE </v>
          </cell>
          <cell r="G218" t="str">
            <v>Oui</v>
          </cell>
        </row>
        <row r="219">
          <cell r="D219">
            <v>1735</v>
          </cell>
          <cell r="E219" t="str">
            <v>Demande d'acte de décès (survenu à l'étranger) - Service gratuit</v>
          </cell>
          <cell r="F219" t="str">
            <v xml:space="preserve"> DFAE </v>
          </cell>
          <cell r="G219" t="str">
            <v>Oui</v>
          </cell>
        </row>
        <row r="220">
          <cell r="D220">
            <v>1733</v>
          </cell>
          <cell r="E220" t="str">
            <v>Fil d'Ariane : pour être alerté en cas de crise lors d'un voyage à l'étranger</v>
          </cell>
          <cell r="F220" t="str">
            <v xml:space="preserve"> CDCS </v>
          </cell>
          <cell r="G220" t="str">
            <v>Oui</v>
          </cell>
        </row>
        <row r="221">
          <cell r="D221">
            <v>1736</v>
          </cell>
          <cell r="E221" t="str">
            <v>Demande d'acte de mariage (célébré à l'étranger)</v>
          </cell>
          <cell r="F221" t="str">
            <v xml:space="preserve"> DFAE </v>
          </cell>
          <cell r="G221" t="str">
            <v>Oui</v>
          </cell>
        </row>
        <row r="222">
          <cell r="D222">
            <v>1746</v>
          </cell>
          <cell r="E222" t="str">
            <v>Postuler sur un emploi à l'international au ministère des affaires étrangères et européennes</v>
          </cell>
          <cell r="F222" t="str">
            <v xml:space="preserve"> DRH MAE </v>
          </cell>
          <cell r="G222" t="str">
            <v>Oui</v>
          </cell>
        </row>
        <row r="223">
          <cell r="D223">
            <v>1737</v>
          </cell>
          <cell r="E223" t="str">
            <v>Demande d'acte de naissance : copie intégrale ou extrait (naissance à l'étranger)</v>
          </cell>
          <cell r="F223" t="str">
            <v xml:space="preserve"> DFAE </v>
          </cell>
          <cell r="G223" t="str">
            <v>Oui</v>
          </cell>
        </row>
        <row r="224">
          <cell r="D224">
            <v>1743</v>
          </cell>
          <cell r="E224" t="str">
            <v>Inscription consulaire (registre des Français établis hors de France)</v>
          </cell>
          <cell r="F224" t="str">
            <v xml:space="preserve"> DFAE </v>
          </cell>
          <cell r="G224" t="str">
            <v>Oui</v>
          </cell>
        </row>
        <row r="225">
          <cell r="D225">
            <v>2156</v>
          </cell>
          <cell r="E225" t="str">
            <v>Vote pour les Français de l’Etranger aux élections consulaires </v>
          </cell>
          <cell r="F225" t="str">
            <v xml:space="preserve"> DFAE </v>
          </cell>
          <cell r="G225" t="str">
            <v>Non</v>
          </cell>
        </row>
        <row r="226">
          <cell r="D226">
            <v>2157</v>
          </cell>
          <cell r="E226" t="str">
            <v>Vote  pour les Français de l’Etranger aux élections législatives</v>
          </cell>
          <cell r="F226" t="str">
            <v xml:space="preserve"> DFAE </v>
          </cell>
          <cell r="G226" t="str">
            <v>Non</v>
          </cell>
        </row>
        <row r="227">
          <cell r="D227">
            <v>1289</v>
          </cell>
          <cell r="E227" t="str">
            <v>Changement d'adresse en ligne</v>
          </cell>
          <cell r="F227" t="str">
            <v xml:space="preserve"> DILA </v>
          </cell>
          <cell r="G227" t="str">
            <v>Oui</v>
          </cell>
        </row>
        <row r="228">
          <cell r="D228">
            <v>1869</v>
          </cell>
          <cell r="E228" t="str">
            <v>Désignations de délégué à la protection des données auprès de la CNIL</v>
          </cell>
          <cell r="F228" t="str">
            <v>CNIL</v>
          </cell>
          <cell r="G228" t="str">
            <v>Oui</v>
          </cell>
        </row>
        <row r="229">
          <cell r="D229">
            <v>1870</v>
          </cell>
          <cell r="E229" t="str">
            <v>Saisine du Défenseur des droits</v>
          </cell>
          <cell r="F229" t="str">
            <v>DDD</v>
          </cell>
          <cell r="G229" t="str">
            <v>Oui</v>
          </cell>
        </row>
        <row r="230">
          <cell r="D230">
            <v>1871</v>
          </cell>
          <cell r="E230" t="str">
            <v>Publication des comptes annuels des associations, fondations et fonds de dotation</v>
          </cell>
          <cell r="F230" t="str">
            <v xml:space="preserve">DILA </v>
          </cell>
          <cell r="G230" t="str">
            <v>Oui</v>
          </cell>
        </row>
        <row r="231">
          <cell r="D231">
            <v>1872</v>
          </cell>
          <cell r="E231" t="str">
            <v>Plaintes en ligne auprès de la CNIL</v>
          </cell>
          <cell r="F231" t="str">
            <v>CNIL</v>
          </cell>
          <cell r="G231" t="str">
            <v>Oui</v>
          </cell>
        </row>
        <row r="232">
          <cell r="D232">
            <v>1873</v>
          </cell>
          <cell r="E232" t="str">
            <v>Pass Culture</v>
          </cell>
          <cell r="F232" t="str">
            <v>SG MCC</v>
          </cell>
          <cell r="G232" t="str">
            <v>Expérimentation</v>
          </cell>
        </row>
        <row r="233">
          <cell r="D233">
            <v>1874</v>
          </cell>
          <cell r="E233" t="str">
            <v>Demande de subventions</v>
          </cell>
          <cell r="F233" t="str">
            <v>SG MCC</v>
          </cell>
          <cell r="G233" t="str">
            <v>Oui</v>
          </cell>
        </row>
        <row r="234">
          <cell r="D234">
            <v>1875</v>
          </cell>
          <cell r="E234" t="str">
            <v>Démarches archéologie préventive (déclaration préalable de travaux, demande d'informations préalables sur la sensibilité d'un terrain, agrément d’opérateur en archéologie préventive)</v>
          </cell>
          <cell r="F234" t="str">
            <v>DGP</v>
          </cell>
          <cell r="G234" t="str">
            <v>Non</v>
          </cell>
        </row>
        <row r="235">
          <cell r="D235">
            <v>1876</v>
          </cell>
          <cell r="E235" t="str">
            <v>Enseignement supérieur : Demande d'admission de lycéens dans l'une des 20 écoles d'architecture du ministère</v>
          </cell>
          <cell r="F235" t="str">
            <v>SG MCC</v>
          </cell>
          <cell r="G235" t="str">
            <v>Oui</v>
          </cell>
        </row>
        <row r="236">
          <cell r="D236">
            <v>1877</v>
          </cell>
          <cell r="E236" t="str">
            <v>Demande de licence d'entrepreneur de spectacles vivants</v>
          </cell>
          <cell r="F236" t="str">
            <v>DGCA</v>
          </cell>
          <cell r="G236" t="str">
            <v>Oui</v>
          </cell>
        </row>
        <row r="237">
          <cell r="D237">
            <v>1978</v>
          </cell>
          <cell r="E237" t="str">
            <v>Demande d’exportation de biens culturels</v>
          </cell>
          <cell r="F237" t="str">
            <v>DGP</v>
          </cell>
          <cell r="G237" t="str">
            <v>Non</v>
          </cell>
        </row>
        <row r="238">
          <cell r="D238">
            <v>2093</v>
          </cell>
          <cell r="E238" t="str">
            <v>Créer son compte sur le site de la Journée de Défense et du Citoyen</v>
          </cell>
          <cell r="F238" t="str">
            <v>DSNJ</v>
          </cell>
          <cell r="G238" t="str">
            <v>Oui</v>
          </cell>
        </row>
        <row r="239">
          <cell r="D239">
            <v>2069</v>
          </cell>
          <cell r="E239" t="str">
            <v>Mettre à jour ses données personnelles pour le Service National</v>
          </cell>
          <cell r="F239" t="str">
            <v>DSNJ</v>
          </cell>
          <cell r="G239" t="str">
            <v>Oui</v>
          </cell>
        </row>
        <row r="240">
          <cell r="D240">
            <v>2030</v>
          </cell>
          <cell r="E240" t="str">
            <v>Changer la date ou le lieu de sa Journée de Défense et du Citoyen</v>
          </cell>
          <cell r="F240" t="str">
            <v>DSNJ</v>
          </cell>
          <cell r="G240" t="str">
            <v>Oui</v>
          </cell>
        </row>
        <row r="241">
          <cell r="D241">
            <v>2064</v>
          </cell>
          <cell r="E241" t="str">
            <v>Signaler une indisponibilité pour la Journée de Défense et du Citoyen</v>
          </cell>
          <cell r="F241" t="str">
            <v>DSNJ</v>
          </cell>
          <cell r="G241" t="str">
            <v>Oui</v>
          </cell>
        </row>
        <row r="242">
          <cell r="D242">
            <v>1980</v>
          </cell>
          <cell r="E242" t="str">
            <v>Demande de recherche administrative (créatrice de droits)</v>
          </cell>
          <cell r="F242" t="str">
            <v>DPMA</v>
          </cell>
          <cell r="G242" t="str">
            <v>Non</v>
          </cell>
        </row>
        <row r="243">
          <cell r="D243">
            <v>1981</v>
          </cell>
          <cell r="E243" t="str">
            <v>Demande de réservations de cotes </v>
          </cell>
          <cell r="F243" t="str">
            <v>DPMA</v>
          </cell>
          <cell r="G243" t="str">
            <v>Oui</v>
          </cell>
        </row>
        <row r="244">
          <cell r="D244">
            <v>1979</v>
          </cell>
          <cell r="E244" t="str">
            <v>Demande de réutilisation de documents du SHD (utilisation gratuite)</v>
          </cell>
          <cell r="F244" t="str">
            <v>DPMA</v>
          </cell>
          <cell r="G244" t="str">
            <v>Oui</v>
          </cell>
        </row>
        <row r="245">
          <cell r="D245">
            <v>1982</v>
          </cell>
          <cell r="E245" t="str">
            <v>Demande de réservations de place en salle de lecture</v>
          </cell>
          <cell r="F245" t="str">
            <v>DPMA</v>
          </cell>
          <cell r="G245" t="str">
            <v>Oui</v>
          </cell>
        </row>
        <row r="246">
          <cell r="D246">
            <v>1984</v>
          </cell>
          <cell r="E246" t="str">
            <v>Demande de communication administrative</v>
          </cell>
          <cell r="F246" t="str">
            <v>DPMA</v>
          </cell>
          <cell r="G246" t="str">
            <v>Non</v>
          </cell>
        </row>
        <row r="247">
          <cell r="D247">
            <v>1983</v>
          </cell>
          <cell r="E247" t="str">
            <v>Demande de prolongation de la réservation de cotes </v>
          </cell>
          <cell r="F247" t="str">
            <v>DPMA</v>
          </cell>
          <cell r="G247" t="str">
            <v>Oui</v>
          </cell>
        </row>
        <row r="248">
          <cell r="D248">
            <v>1879</v>
          </cell>
          <cell r="E248" t="str">
            <v xml:space="preserve">Recensement Citoyen Obligatoire </v>
          </cell>
          <cell r="F248" t="str">
            <v xml:space="preserve">DILA </v>
          </cell>
          <cell r="G248" t="str">
            <v>Oui</v>
          </cell>
        </row>
        <row r="249">
          <cell r="D249" t="str">
            <v>1173</v>
          </cell>
          <cell r="E249" t="str">
            <v>Demande de carte du combattant et du titre de reconnaissance de la Nation</v>
          </cell>
          <cell r="F249" t="str">
            <v>SGA</v>
          </cell>
          <cell r="G249" t="str">
            <v>Non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marches phares"/>
      <sheetName val="Legende&amp;synthese (publiées)"/>
      <sheetName val="Pingdom_18_09_2019"/>
      <sheetName val="dlnf"/>
      <sheetName val="Synthèse (interne)"/>
    </sheetNames>
    <sheetDataSet>
      <sheetData sheetId="0"/>
      <sheetData sheetId="1"/>
      <sheetData sheetId="2">
        <row r="2">
          <cell r="A2">
            <v>1687</v>
          </cell>
          <cell r="B2">
            <v>5059991</v>
          </cell>
          <cell r="C2" t="str">
            <v>assure.ameli.fr</v>
          </cell>
          <cell r="D2" t="str">
            <v>01/07/2019 00:00:00</v>
          </cell>
          <cell r="E2" t="str">
            <v>30/09/2019 23:59:59</v>
          </cell>
          <cell r="F2">
            <v>6875920</v>
          </cell>
          <cell r="G2">
            <v>4680</v>
          </cell>
          <cell r="H2">
            <v>99.931982675900002</v>
          </cell>
          <cell r="I2">
            <v>347</v>
          </cell>
          <cell r="J2">
            <v>9</v>
          </cell>
        </row>
        <row r="3">
          <cell r="A3">
            <v>1685</v>
          </cell>
          <cell r="B3">
            <v>5059994</v>
          </cell>
          <cell r="C3" t="str">
            <v>assure.ameli.fr</v>
          </cell>
          <cell r="D3" t="str">
            <v>01/07/2019 00:00:00</v>
          </cell>
          <cell r="E3" t="str">
            <v>30/09/2019 23:59:59</v>
          </cell>
          <cell r="F3">
            <v>6875409</v>
          </cell>
          <cell r="G3">
            <v>5190</v>
          </cell>
          <cell r="H3">
            <v>99.924570520700001</v>
          </cell>
          <cell r="I3">
            <v>354</v>
          </cell>
          <cell r="J3">
            <v>9</v>
          </cell>
        </row>
        <row r="4">
          <cell r="A4">
            <v>1686</v>
          </cell>
          <cell r="B4">
            <v>5060001</v>
          </cell>
          <cell r="C4" t="str">
            <v>assure.ameli.fr</v>
          </cell>
          <cell r="D4" t="str">
            <v>01/07/2019 00:00:00</v>
          </cell>
          <cell r="E4" t="str">
            <v>30/09/2019 23:59:59</v>
          </cell>
          <cell r="F4">
            <v>6874239</v>
          </cell>
          <cell r="G4">
            <v>6333</v>
          </cell>
          <cell r="H4">
            <v>99.907958233700001</v>
          </cell>
          <cell r="I4">
            <v>299</v>
          </cell>
          <cell r="J4">
            <v>9</v>
          </cell>
        </row>
        <row r="5">
          <cell r="A5">
            <v>1684</v>
          </cell>
          <cell r="B5">
            <v>5060296</v>
          </cell>
          <cell r="C5" t="str">
            <v>assure.ameli.fr</v>
          </cell>
          <cell r="D5" t="str">
            <v>01/07/2019 00:00:00</v>
          </cell>
          <cell r="E5" t="str">
            <v>30/09/2019 23:59:59</v>
          </cell>
          <cell r="F5">
            <v>6874488</v>
          </cell>
          <cell r="G5">
            <v>5912</v>
          </cell>
          <cell r="H5">
            <v>99.914074763100004</v>
          </cell>
          <cell r="I5">
            <v>330</v>
          </cell>
          <cell r="J5">
            <v>9</v>
          </cell>
        </row>
        <row r="6">
          <cell r="A6">
            <v>1704</v>
          </cell>
          <cell r="B6">
            <v>5060756</v>
          </cell>
          <cell r="C6" t="str">
            <v>assure.ameli.fr</v>
          </cell>
          <cell r="D6" t="str">
            <v>01/07/2019 00:00:00</v>
          </cell>
          <cell r="E6" t="str">
            <v>30/09/2019 23:59:59</v>
          </cell>
          <cell r="F6">
            <v>6874065</v>
          </cell>
          <cell r="G6">
            <v>6510</v>
          </cell>
          <cell r="H6">
            <v>99.905385814400006</v>
          </cell>
          <cell r="I6">
            <v>318</v>
          </cell>
          <cell r="J6">
            <v>9</v>
          </cell>
        </row>
        <row r="7">
          <cell r="A7">
            <v>1081</v>
          </cell>
          <cell r="B7">
            <v>5059992</v>
          </cell>
          <cell r="C7" t="str">
            <v>wwwd.caf.fr</v>
          </cell>
          <cell r="D7" t="str">
            <v>01/07/2019 00:00:00</v>
          </cell>
          <cell r="E7" t="str">
            <v>30/09/2019 23:59:59</v>
          </cell>
          <cell r="F7">
            <v>6878466</v>
          </cell>
          <cell r="G7">
            <v>2160</v>
          </cell>
          <cell r="H7">
            <v>99.968607507499996</v>
          </cell>
          <cell r="I7">
            <v>441</v>
          </cell>
          <cell r="J7">
            <v>8</v>
          </cell>
        </row>
        <row r="8">
          <cell r="A8">
            <v>1710</v>
          </cell>
          <cell r="B8">
            <v>5060195</v>
          </cell>
          <cell r="C8" t="str">
            <v>wwwd.caf.fr</v>
          </cell>
          <cell r="D8" t="str">
            <v>01/07/2019 00:00:00</v>
          </cell>
          <cell r="E8" t="str">
            <v>30/09/2019 23:59:59</v>
          </cell>
          <cell r="F8">
            <v>6877931</v>
          </cell>
          <cell r="G8">
            <v>2460</v>
          </cell>
          <cell r="H8">
            <v>99.964246218</v>
          </cell>
          <cell r="I8">
            <v>460</v>
          </cell>
          <cell r="J8">
            <v>8</v>
          </cell>
        </row>
        <row r="9">
          <cell r="A9">
            <v>1698</v>
          </cell>
          <cell r="B9">
            <v>5060298</v>
          </cell>
          <cell r="C9" t="str">
            <v>wwwd.caf.fr</v>
          </cell>
          <cell r="D9" t="str">
            <v>01/07/2019 00:00:00</v>
          </cell>
          <cell r="E9" t="str">
            <v>30/09/2019 23:59:59</v>
          </cell>
          <cell r="F9">
            <v>6877967</v>
          </cell>
          <cell r="G9">
            <v>2640</v>
          </cell>
          <cell r="H9">
            <v>99.961631292099995</v>
          </cell>
          <cell r="I9">
            <v>750</v>
          </cell>
          <cell r="J9">
            <v>7</v>
          </cell>
        </row>
        <row r="10">
          <cell r="A10">
            <v>1677</v>
          </cell>
          <cell r="B10">
            <v>5060301</v>
          </cell>
          <cell r="C10" t="str">
            <v>wwwd.caf.fr</v>
          </cell>
          <cell r="D10" t="str">
            <v>01/07/2019 00:00:00</v>
          </cell>
          <cell r="E10" t="str">
            <v>30/09/2019 23:59:59</v>
          </cell>
          <cell r="F10">
            <v>6878073</v>
          </cell>
          <cell r="G10">
            <v>2520</v>
          </cell>
          <cell r="H10">
            <v>99.963375249799995</v>
          </cell>
          <cell r="I10">
            <v>445</v>
          </cell>
          <cell r="J10">
            <v>8</v>
          </cell>
        </row>
        <row r="11">
          <cell r="A11">
            <v>1712</v>
          </cell>
          <cell r="B11">
            <v>5060736</v>
          </cell>
          <cell r="C11" t="str">
            <v>wwwd.caf.fr</v>
          </cell>
          <cell r="D11" t="str">
            <v>01/07/2019 00:00:00</v>
          </cell>
          <cell r="E11" t="str">
            <v>30/09/2019 23:59:59</v>
          </cell>
          <cell r="F11">
            <v>6876485</v>
          </cell>
          <cell r="G11">
            <v>3900</v>
          </cell>
          <cell r="H11">
            <v>99.9433171254</v>
          </cell>
          <cell r="I11">
            <v>436</v>
          </cell>
          <cell r="J11">
            <v>8</v>
          </cell>
        </row>
        <row r="12">
          <cell r="A12">
            <v>1697</v>
          </cell>
          <cell r="B12">
            <v>5060754</v>
          </cell>
          <cell r="C12" t="str">
            <v>wwwd.caf.fr</v>
          </cell>
          <cell r="D12" t="str">
            <v>01/07/2019 00:00:00</v>
          </cell>
          <cell r="E12" t="str">
            <v>30/09/2019 23:59:59</v>
          </cell>
          <cell r="F12">
            <v>6877359</v>
          </cell>
          <cell r="G12">
            <v>3240</v>
          </cell>
          <cell r="H12">
            <v>99.952911076500001</v>
          </cell>
          <cell r="I12">
            <v>752</v>
          </cell>
          <cell r="J12">
            <v>7</v>
          </cell>
        </row>
        <row r="13">
          <cell r="A13">
            <v>995</v>
          </cell>
          <cell r="B13">
            <v>5064397</v>
          </cell>
          <cell r="C13" t="str">
            <v>wwwd.caf.fr</v>
          </cell>
          <cell r="D13" t="str">
            <v>01/07/2019 00:00:00</v>
          </cell>
          <cell r="E13" t="str">
            <v>30/09/2019 23:59:59</v>
          </cell>
          <cell r="F13">
            <v>6877810</v>
          </cell>
          <cell r="G13">
            <v>2580</v>
          </cell>
          <cell r="H13">
            <v>99.962502125599997</v>
          </cell>
          <cell r="I13">
            <v>433</v>
          </cell>
          <cell r="J13">
            <v>8</v>
          </cell>
        </row>
        <row r="14">
          <cell r="A14">
            <v>1064</v>
          </cell>
          <cell r="B14">
            <v>5100868</v>
          </cell>
          <cell r="C14" t="str">
            <v>wwwd.caf.fr</v>
          </cell>
          <cell r="D14" t="str">
            <v>01/07/2019 00:00:00</v>
          </cell>
          <cell r="E14" t="str">
            <v>30/09/2019 23:59:59</v>
          </cell>
          <cell r="F14">
            <v>6877919</v>
          </cell>
          <cell r="G14">
            <v>2700</v>
          </cell>
          <cell r="H14">
            <v>99.960759344500005</v>
          </cell>
          <cell r="I14">
            <v>422</v>
          </cell>
          <cell r="J14">
            <v>8</v>
          </cell>
        </row>
        <row r="15">
          <cell r="A15">
            <v>997</v>
          </cell>
          <cell r="B15">
            <v>5197941</v>
          </cell>
          <cell r="C15" t="str">
            <v>wwwd.caf.fr</v>
          </cell>
          <cell r="D15" t="str">
            <v>01/07/2019 00:00:00</v>
          </cell>
          <cell r="E15" t="str">
            <v>30/09/2019 23:59:59</v>
          </cell>
          <cell r="F15">
            <v>6877750</v>
          </cell>
          <cell r="G15">
            <v>2640</v>
          </cell>
          <cell r="H15">
            <v>99.961630081999999</v>
          </cell>
          <cell r="I15">
            <v>445</v>
          </cell>
          <cell r="J15">
            <v>8</v>
          </cell>
        </row>
        <row r="16">
          <cell r="A16">
            <v>1963</v>
          </cell>
          <cell r="B16">
            <v>5198151</v>
          </cell>
          <cell r="C16" t="str">
            <v>wwwd.caf.fr</v>
          </cell>
          <cell r="D16" t="str">
            <v>01/07/2019 00:00:00</v>
          </cell>
          <cell r="E16" t="str">
            <v>30/09/2019 23:59:59</v>
          </cell>
          <cell r="F16">
            <v>6877549</v>
          </cell>
          <cell r="G16">
            <v>3060</v>
          </cell>
          <cell r="H16">
            <v>99.955527192399998</v>
          </cell>
          <cell r="I16">
            <v>448</v>
          </cell>
          <cell r="J16">
            <v>8</v>
          </cell>
        </row>
        <row r="17">
          <cell r="A17">
            <v>1709</v>
          </cell>
          <cell r="B17">
            <v>5059993</v>
          </cell>
          <cell r="C17" t="str">
            <v>www.qlweb-caf.fr</v>
          </cell>
          <cell r="D17" t="str">
            <v>01/07/2019 00:00:00</v>
          </cell>
          <cell r="E17" t="str">
            <v>30/09/2019 23:59:59</v>
          </cell>
          <cell r="F17">
            <v>0</v>
          </cell>
          <cell r="G17">
            <v>6880560</v>
          </cell>
          <cell r="H17">
            <v>0</v>
          </cell>
          <cell r="I17">
            <v>0</v>
          </cell>
          <cell r="J17">
            <v>-2</v>
          </cell>
        </row>
        <row r="18">
          <cell r="A18">
            <v>1845</v>
          </cell>
          <cell r="B18">
            <v>5060760</v>
          </cell>
          <cell r="C18" t="str">
            <v>espace-personnel.agirc-arrco.fr</v>
          </cell>
          <cell r="D18" t="str">
            <v>01/07/2019 00:00:00</v>
          </cell>
          <cell r="E18" t="str">
            <v>30/09/2019 23:59:59</v>
          </cell>
          <cell r="F18">
            <v>6793921</v>
          </cell>
          <cell r="G18">
            <v>86700</v>
          </cell>
          <cell r="H18">
            <v>98.739939316499999</v>
          </cell>
          <cell r="I18">
            <v>432</v>
          </cell>
          <cell r="J18">
            <v>4</v>
          </cell>
        </row>
        <row r="19">
          <cell r="A19">
            <v>1656</v>
          </cell>
          <cell r="B19">
            <v>5060740</v>
          </cell>
          <cell r="C19" t="str">
            <v>www.mademandederetraitenligne.fr</v>
          </cell>
          <cell r="D19" t="str">
            <v>01/07/2019 00:00:00</v>
          </cell>
          <cell r="E19" t="str">
            <v>30/09/2019 23:59:59</v>
          </cell>
          <cell r="F19">
            <v>6767823</v>
          </cell>
          <cell r="G19">
            <v>112800</v>
          </cell>
          <cell r="H19">
            <v>98.360613566500007</v>
          </cell>
          <cell r="I19">
            <v>1002</v>
          </cell>
          <cell r="J19">
            <v>-2</v>
          </cell>
        </row>
        <row r="20">
          <cell r="A20">
            <v>1702</v>
          </cell>
          <cell r="B20">
            <v>5060764</v>
          </cell>
          <cell r="C20" t="str">
            <v>www.registrenationaldesrefus.fr</v>
          </cell>
          <cell r="D20" t="str">
            <v>01/07/2019 00:00:00</v>
          </cell>
          <cell r="E20" t="str">
            <v>30/09/2019 23:59:59</v>
          </cell>
          <cell r="F20">
            <v>6880620</v>
          </cell>
          <cell r="G20">
            <v>0</v>
          </cell>
          <cell r="H20">
            <v>100</v>
          </cell>
          <cell r="I20">
            <v>303</v>
          </cell>
          <cell r="J20">
            <v>9</v>
          </cell>
        </row>
        <row r="21">
          <cell r="A21">
            <v>1780</v>
          </cell>
          <cell r="B21">
            <v>5060770</v>
          </cell>
          <cell r="C21" t="str">
            <v>casier-judiciaire.justice.gouv.fr</v>
          </cell>
          <cell r="D21" t="str">
            <v>01/07/2019 00:00:00</v>
          </cell>
          <cell r="E21" t="str">
            <v>30/09/2019 23:59:59</v>
          </cell>
          <cell r="F21">
            <v>6874776</v>
          </cell>
          <cell r="G21">
            <v>5640</v>
          </cell>
          <cell r="H21">
            <v>99.918028212199999</v>
          </cell>
          <cell r="I21">
            <v>704</v>
          </cell>
          <cell r="J21">
            <v>7</v>
          </cell>
        </row>
        <row r="22">
          <cell r="A22">
            <v>1067</v>
          </cell>
          <cell r="B22">
            <v>5091993</v>
          </cell>
          <cell r="C22" t="str">
            <v>www.ameli.fr</v>
          </cell>
          <cell r="D22" t="str">
            <v>01/07/2019 00:00:00</v>
          </cell>
          <cell r="E22" t="str">
            <v>30/09/2019 23:59:59</v>
          </cell>
          <cell r="F22">
            <v>6877242</v>
          </cell>
          <cell r="G22">
            <v>3180</v>
          </cell>
          <cell r="H22">
            <v>99.953781904699994</v>
          </cell>
          <cell r="I22">
            <v>309</v>
          </cell>
          <cell r="J22">
            <v>9</v>
          </cell>
        </row>
        <row r="23">
          <cell r="A23">
            <v>1792</v>
          </cell>
          <cell r="B23">
            <v>5065036</v>
          </cell>
          <cell r="C23" t="str">
            <v>dossiersco.beta.gouv.fr</v>
          </cell>
          <cell r="D23" t="str">
            <v>01/07/2019 00:00:00</v>
          </cell>
          <cell r="E23" t="str">
            <v>30/09/2019 23:59:59</v>
          </cell>
          <cell r="F23">
            <v>6879374</v>
          </cell>
          <cell r="G23">
            <v>1200</v>
          </cell>
          <cell r="H23">
            <v>99.982559594600005</v>
          </cell>
          <cell r="I23">
            <v>238</v>
          </cell>
          <cell r="J23">
            <v>9</v>
          </cell>
        </row>
        <row r="24">
          <cell r="A24">
            <v>923</v>
          </cell>
          <cell r="B24">
            <v>5065073</v>
          </cell>
          <cell r="C24" t="str">
            <v>www.parcoursup.fr</v>
          </cell>
          <cell r="D24" t="str">
            <v>01/07/2019 00:00:00</v>
          </cell>
          <cell r="E24" t="str">
            <v>30/09/2019 23:59:59</v>
          </cell>
          <cell r="F24">
            <v>6880213</v>
          </cell>
          <cell r="G24">
            <v>420</v>
          </cell>
          <cell r="H24">
            <v>99.993895910399999</v>
          </cell>
          <cell r="I24">
            <v>390</v>
          </cell>
          <cell r="J24">
            <v>9</v>
          </cell>
        </row>
        <row r="25">
          <cell r="A25">
            <v>1826</v>
          </cell>
          <cell r="B25">
            <v>5065103</v>
          </cell>
          <cell r="C25" t="str">
            <v>educonnect.education.gouv.fr</v>
          </cell>
          <cell r="D25" t="str">
            <v>01/07/2019 00:00:00</v>
          </cell>
          <cell r="E25" t="str">
            <v>30/09/2019 23:59:59</v>
          </cell>
          <cell r="F25">
            <v>6850377</v>
          </cell>
          <cell r="G25">
            <v>30060</v>
          </cell>
          <cell r="H25">
            <v>99.563109145499993</v>
          </cell>
          <cell r="I25">
            <v>407</v>
          </cell>
          <cell r="J25">
            <v>6</v>
          </cell>
        </row>
        <row r="26">
          <cell r="A26">
            <v>921</v>
          </cell>
          <cell r="B26">
            <v>5065105</v>
          </cell>
          <cell r="C26" t="str">
            <v>diplome.gouv.fr</v>
          </cell>
          <cell r="D26" t="str">
            <v>01/07/2019 00:00:00</v>
          </cell>
          <cell r="E26" t="str">
            <v>30/09/2019 23:59:59</v>
          </cell>
          <cell r="F26">
            <v>6878800</v>
          </cell>
          <cell r="G26">
            <v>1800</v>
          </cell>
          <cell r="H26">
            <v>99.973839490700001</v>
          </cell>
          <cell r="I26">
            <v>497</v>
          </cell>
          <cell r="J26">
            <v>8</v>
          </cell>
        </row>
        <row r="27">
          <cell r="A27">
            <v>1835</v>
          </cell>
          <cell r="B27">
            <v>5065122</v>
          </cell>
          <cell r="C27" t="str">
            <v>www.associations.gouv.fr</v>
          </cell>
          <cell r="D27" t="str">
            <v>01/07/2019 00:00:00</v>
          </cell>
          <cell r="E27" t="str">
            <v>30/09/2019 23:59:59</v>
          </cell>
          <cell r="F27">
            <v>6852061</v>
          </cell>
          <cell r="G27">
            <v>28560</v>
          </cell>
          <cell r="H27">
            <v>99.584921186599999</v>
          </cell>
          <cell r="I27">
            <v>366</v>
          </cell>
          <cell r="J27">
            <v>7</v>
          </cell>
        </row>
        <row r="28">
          <cell r="A28">
            <v>1632</v>
          </cell>
          <cell r="B28">
            <v>5065244</v>
          </cell>
          <cell r="C28" t="str">
            <v>cvec.etudiant.gouv.fr</v>
          </cell>
          <cell r="D28" t="str">
            <v>01/07/2019 00:00:00</v>
          </cell>
          <cell r="E28" t="str">
            <v>30/09/2019 23:59:59</v>
          </cell>
          <cell r="F28">
            <v>6857583</v>
          </cell>
          <cell r="G28">
            <v>23040</v>
          </cell>
          <cell r="H28">
            <v>99.6651466008</v>
          </cell>
          <cell r="I28">
            <v>455</v>
          </cell>
          <cell r="J28">
            <v>6</v>
          </cell>
        </row>
        <row r="29">
          <cell r="A29">
            <v>1633</v>
          </cell>
          <cell r="B29">
            <v>5065254</v>
          </cell>
          <cell r="C29" t="str">
            <v>www.messervices.etudiant.gouv.fr</v>
          </cell>
          <cell r="D29" t="str">
            <v>01/07/2019 00:00:00</v>
          </cell>
          <cell r="E29" t="str">
            <v>30/09/2019 23:59:59</v>
          </cell>
          <cell r="F29">
            <v>6872706</v>
          </cell>
          <cell r="G29">
            <v>7920</v>
          </cell>
          <cell r="H29">
            <v>99.884894194200001</v>
          </cell>
          <cell r="I29">
            <v>1432</v>
          </cell>
          <cell r="J29">
            <v>0</v>
          </cell>
        </row>
        <row r="30">
          <cell r="A30">
            <v>1637</v>
          </cell>
          <cell r="B30">
            <v>5065264</v>
          </cell>
          <cell r="C30" t="str">
            <v>www.messervices.etudiant.gouv.fr</v>
          </cell>
          <cell r="D30" t="str">
            <v>01/07/2019 00:00:00</v>
          </cell>
          <cell r="E30" t="str">
            <v>30/09/2019 23:59:59</v>
          </cell>
          <cell r="F30">
            <v>6872233</v>
          </cell>
          <cell r="G30">
            <v>8340</v>
          </cell>
          <cell r="H30">
            <v>99.878789164799997</v>
          </cell>
          <cell r="I30">
            <v>1219</v>
          </cell>
          <cell r="J30">
            <v>0</v>
          </cell>
        </row>
        <row r="31">
          <cell r="A31">
            <v>1636</v>
          </cell>
          <cell r="B31">
            <v>5065275</v>
          </cell>
          <cell r="C31" t="str">
            <v>www.messervices.etudiant.gouv.fr</v>
          </cell>
          <cell r="D31" t="str">
            <v>01/07/2019 00:00:00</v>
          </cell>
          <cell r="E31" t="str">
            <v>30/09/2019 23:59:59</v>
          </cell>
          <cell r="F31">
            <v>6872330</v>
          </cell>
          <cell r="G31">
            <v>8280</v>
          </cell>
          <cell r="H31">
            <v>99.879661832300002</v>
          </cell>
          <cell r="I31">
            <v>642</v>
          </cell>
          <cell r="J31">
            <v>5</v>
          </cell>
        </row>
        <row r="32">
          <cell r="A32">
            <v>1634</v>
          </cell>
          <cell r="B32">
            <v>5065283</v>
          </cell>
          <cell r="C32" t="str">
            <v>www.messervices.etudiant.gouv.fr</v>
          </cell>
          <cell r="D32" t="str">
            <v>01/07/2019 00:00:00</v>
          </cell>
          <cell r="E32" t="str">
            <v>30/09/2019 23:59:59</v>
          </cell>
          <cell r="F32">
            <v>6872620</v>
          </cell>
          <cell r="G32">
            <v>7980</v>
          </cell>
          <cell r="H32">
            <v>99.884021742300007</v>
          </cell>
          <cell r="I32">
            <v>579</v>
          </cell>
          <cell r="J32">
            <v>6</v>
          </cell>
        </row>
        <row r="33">
          <cell r="A33">
            <v>1635</v>
          </cell>
          <cell r="B33">
            <v>5065290</v>
          </cell>
          <cell r="C33" t="str">
            <v>www.grandeecolenumerique.fr</v>
          </cell>
          <cell r="D33" t="str">
            <v>01/07/2019 00:00:00</v>
          </cell>
          <cell r="E33" t="str">
            <v>30/09/2019 23:59:59</v>
          </cell>
          <cell r="F33">
            <v>6880207</v>
          </cell>
          <cell r="G33">
            <v>420</v>
          </cell>
          <cell r="H33">
            <v>99.993895905100004</v>
          </cell>
          <cell r="I33">
            <v>1000</v>
          </cell>
          <cell r="J33">
            <v>2</v>
          </cell>
        </row>
        <row r="34">
          <cell r="A34">
            <v>769</v>
          </cell>
          <cell r="B34">
            <v>5071786</v>
          </cell>
          <cell r="C34" t="str">
            <v>pro.douane.gouv.fr</v>
          </cell>
          <cell r="D34" t="str">
            <v>01/07/2019 00:00:00</v>
          </cell>
          <cell r="E34" t="str">
            <v>30/09/2019 23:59:59</v>
          </cell>
          <cell r="F34">
            <v>6880383</v>
          </cell>
          <cell r="G34">
            <v>60</v>
          </cell>
          <cell r="H34">
            <v>99.999127963099994</v>
          </cell>
          <cell r="I34">
            <v>196</v>
          </cell>
          <cell r="J34">
            <v>10</v>
          </cell>
        </row>
        <row r="35">
          <cell r="A35">
            <v>769</v>
          </cell>
          <cell r="B35">
            <v>5091471</v>
          </cell>
          <cell r="C35" t="str">
            <v>pro.douane.gouv.fr</v>
          </cell>
          <cell r="D35" t="str">
            <v>01/07/2019 00:00:00</v>
          </cell>
          <cell r="E35" t="str">
            <v>30/09/2019 23:59:59</v>
          </cell>
          <cell r="F35">
            <v>6880583</v>
          </cell>
          <cell r="G35">
            <v>0</v>
          </cell>
          <cell r="H35">
            <v>100</v>
          </cell>
          <cell r="I35">
            <v>187</v>
          </cell>
          <cell r="J35">
            <v>10</v>
          </cell>
        </row>
        <row r="36">
          <cell r="A36">
            <v>813</v>
          </cell>
          <cell r="B36">
            <v>5091473</v>
          </cell>
          <cell r="C36" t="str">
            <v>pro.douane.gouv.fr</v>
          </cell>
          <cell r="D36" t="str">
            <v>01/07/2019 00:00:00</v>
          </cell>
          <cell r="E36" t="str">
            <v>30/09/2019 23:59:59</v>
          </cell>
          <cell r="F36">
            <v>6880575</v>
          </cell>
          <cell r="G36">
            <v>0</v>
          </cell>
          <cell r="H36">
            <v>100</v>
          </cell>
          <cell r="I36">
            <v>217</v>
          </cell>
          <cell r="J36">
            <v>9</v>
          </cell>
        </row>
        <row r="37">
          <cell r="A37">
            <v>763</v>
          </cell>
          <cell r="B37">
            <v>5091487</v>
          </cell>
          <cell r="C37" t="str">
            <v>pro.douane.gouv.fr</v>
          </cell>
          <cell r="D37" t="str">
            <v>01/07/2019 00:00:00</v>
          </cell>
          <cell r="E37" t="str">
            <v>30/09/2019 23:59:59</v>
          </cell>
          <cell r="F37">
            <v>6880337</v>
          </cell>
          <cell r="G37">
            <v>60</v>
          </cell>
          <cell r="H37">
            <v>99.999127957300004</v>
          </cell>
          <cell r="I37">
            <v>191</v>
          </cell>
          <cell r="J37">
            <v>10</v>
          </cell>
        </row>
        <row r="38">
          <cell r="A38">
            <v>768</v>
          </cell>
          <cell r="B38">
            <v>5091488</v>
          </cell>
          <cell r="C38" t="str">
            <v>pro.douane.gouv.fr</v>
          </cell>
          <cell r="D38" t="str">
            <v>01/07/2019 00:00:00</v>
          </cell>
          <cell r="E38" t="str">
            <v>30/09/2019 23:59:59</v>
          </cell>
          <cell r="F38">
            <v>6880528</v>
          </cell>
          <cell r="G38">
            <v>60</v>
          </cell>
          <cell r="H38">
            <v>99.999127981499996</v>
          </cell>
          <cell r="I38">
            <v>175</v>
          </cell>
          <cell r="J38">
            <v>10</v>
          </cell>
        </row>
        <row r="39">
          <cell r="A39">
            <v>765</v>
          </cell>
          <cell r="B39">
            <v>5091490</v>
          </cell>
          <cell r="C39" t="str">
            <v>pro.douane.gouv.fr</v>
          </cell>
          <cell r="D39" t="str">
            <v>01/07/2019 00:00:00</v>
          </cell>
          <cell r="E39" t="str">
            <v>30/09/2019 23:59:59</v>
          </cell>
          <cell r="F39">
            <v>6880531</v>
          </cell>
          <cell r="G39">
            <v>60</v>
          </cell>
          <cell r="H39">
            <v>99.999127981900003</v>
          </cell>
          <cell r="I39">
            <v>200</v>
          </cell>
          <cell r="J39">
            <v>9</v>
          </cell>
        </row>
        <row r="40">
          <cell r="A40">
            <v>764</v>
          </cell>
          <cell r="B40">
            <v>5091494</v>
          </cell>
          <cell r="C40" t="str">
            <v>pro.douane.gouv.fr</v>
          </cell>
          <cell r="D40" t="str">
            <v>01/07/2019 00:00:00</v>
          </cell>
          <cell r="E40" t="str">
            <v>30/09/2019 23:59:59</v>
          </cell>
          <cell r="F40">
            <v>6880614</v>
          </cell>
          <cell r="G40">
            <v>0</v>
          </cell>
          <cell r="H40">
            <v>100</v>
          </cell>
          <cell r="I40">
            <v>186</v>
          </cell>
          <cell r="J40">
            <v>10</v>
          </cell>
        </row>
        <row r="41">
          <cell r="A41">
            <v>767</v>
          </cell>
          <cell r="B41">
            <v>5091504</v>
          </cell>
          <cell r="C41" t="str">
            <v>pro.douane.gouv.fr</v>
          </cell>
          <cell r="D41" t="str">
            <v>01/07/2019 00:00:00</v>
          </cell>
          <cell r="E41" t="str">
            <v>30/09/2019 23:59:59</v>
          </cell>
          <cell r="F41">
            <v>6880488</v>
          </cell>
          <cell r="G41">
            <v>120</v>
          </cell>
          <cell r="H41">
            <v>99.998255968099997</v>
          </cell>
          <cell r="I41">
            <v>185</v>
          </cell>
          <cell r="J41">
            <v>10</v>
          </cell>
        </row>
        <row r="42">
          <cell r="A42">
            <v>800</v>
          </cell>
          <cell r="B42">
            <v>5091508</v>
          </cell>
          <cell r="C42" t="str">
            <v>pro.douane.gouv.fr</v>
          </cell>
          <cell r="D42" t="str">
            <v>01/07/2019 00:00:00</v>
          </cell>
          <cell r="E42" t="str">
            <v>30/09/2019 23:59:59</v>
          </cell>
          <cell r="F42">
            <v>6880595</v>
          </cell>
          <cell r="G42">
            <v>0</v>
          </cell>
          <cell r="H42">
            <v>100</v>
          </cell>
          <cell r="I42">
            <v>208</v>
          </cell>
          <cell r="J42">
            <v>9</v>
          </cell>
        </row>
        <row r="43">
          <cell r="A43">
            <v>766</v>
          </cell>
          <cell r="B43">
            <v>5091511</v>
          </cell>
          <cell r="C43" t="str">
            <v>pro.douane.gouv.fr</v>
          </cell>
          <cell r="D43" t="str">
            <v>01/07/2019 00:00:00</v>
          </cell>
          <cell r="E43" t="str">
            <v>30/09/2019 23:59:59</v>
          </cell>
          <cell r="F43">
            <v>6880450</v>
          </cell>
          <cell r="G43">
            <v>0</v>
          </cell>
          <cell r="H43">
            <v>100</v>
          </cell>
          <cell r="I43">
            <v>180</v>
          </cell>
          <cell r="J43">
            <v>10</v>
          </cell>
        </row>
        <row r="44">
          <cell r="A44">
            <v>814</v>
          </cell>
          <cell r="B44">
            <v>5091512</v>
          </cell>
          <cell r="C44" t="str">
            <v>pro.douane.gouv.fr</v>
          </cell>
          <cell r="D44" t="str">
            <v>01/07/2019 00:00:00</v>
          </cell>
          <cell r="E44" t="str">
            <v>30/09/2019 23:59:59</v>
          </cell>
          <cell r="F44">
            <v>6880592</v>
          </cell>
          <cell r="G44">
            <v>0</v>
          </cell>
          <cell r="H44">
            <v>100</v>
          </cell>
          <cell r="I44">
            <v>207</v>
          </cell>
          <cell r="J44">
            <v>9</v>
          </cell>
        </row>
        <row r="45">
          <cell r="A45">
            <v>798</v>
          </cell>
          <cell r="B45">
            <v>5091514</v>
          </cell>
          <cell r="C45" t="str">
            <v>pro.douane.gouv.fr</v>
          </cell>
          <cell r="D45" t="str">
            <v>01/07/2019 00:00:00</v>
          </cell>
          <cell r="E45" t="str">
            <v>30/09/2019 23:59:59</v>
          </cell>
          <cell r="F45">
            <v>6880533</v>
          </cell>
          <cell r="G45">
            <v>60</v>
          </cell>
          <cell r="H45">
            <v>99.999127982100006</v>
          </cell>
          <cell r="I45">
            <v>206</v>
          </cell>
          <cell r="J45">
            <v>9</v>
          </cell>
        </row>
        <row r="46">
          <cell r="A46">
            <v>762</v>
          </cell>
          <cell r="B46">
            <v>5091519</v>
          </cell>
          <cell r="C46" t="str">
            <v>pro.douane.gouv.fr</v>
          </cell>
          <cell r="D46" t="str">
            <v>01/07/2019 00:00:00</v>
          </cell>
          <cell r="E46" t="str">
            <v>30/09/2019 23:59:59</v>
          </cell>
          <cell r="F46">
            <v>6880592</v>
          </cell>
          <cell r="G46">
            <v>0</v>
          </cell>
          <cell r="H46">
            <v>100</v>
          </cell>
          <cell r="I46">
            <v>200</v>
          </cell>
          <cell r="J46">
            <v>9</v>
          </cell>
        </row>
        <row r="47">
          <cell r="A47">
            <v>792</v>
          </cell>
          <cell r="B47">
            <v>5091523</v>
          </cell>
          <cell r="C47" t="str">
            <v>pro.douane.gouv.fr</v>
          </cell>
          <cell r="D47" t="str">
            <v>01/07/2019 00:00:00</v>
          </cell>
          <cell r="E47" t="str">
            <v>30/09/2019 23:59:59</v>
          </cell>
          <cell r="F47">
            <v>6880485</v>
          </cell>
          <cell r="G47">
            <v>120</v>
          </cell>
          <cell r="H47">
            <v>99.998255967299997</v>
          </cell>
          <cell r="I47">
            <v>196</v>
          </cell>
          <cell r="J47">
            <v>10</v>
          </cell>
        </row>
        <row r="48">
          <cell r="A48">
            <v>1846</v>
          </cell>
          <cell r="B48">
            <v>5059996</v>
          </cell>
          <cell r="C48" t="str">
            <v>www.lassuranceretraite.fr</v>
          </cell>
          <cell r="D48" t="str">
            <v>01/07/2019 00:00:00</v>
          </cell>
          <cell r="E48" t="str">
            <v>30/09/2019 23:59:59</v>
          </cell>
          <cell r="F48">
            <v>6751811</v>
          </cell>
          <cell r="G48">
            <v>128820</v>
          </cell>
          <cell r="H48">
            <v>98.127787989200002</v>
          </cell>
          <cell r="I48">
            <v>399</v>
          </cell>
          <cell r="J48">
            <v>5</v>
          </cell>
        </row>
        <row r="49">
          <cell r="A49">
            <v>1844</v>
          </cell>
          <cell r="B49">
            <v>5060300</v>
          </cell>
          <cell r="C49" t="str">
            <v>www.lassuranceretraite.fr</v>
          </cell>
          <cell r="D49" t="str">
            <v>01/07/2019 00:00:00</v>
          </cell>
          <cell r="E49" t="str">
            <v>30/09/2019 23:59:59</v>
          </cell>
          <cell r="F49">
            <v>6764455</v>
          </cell>
          <cell r="G49">
            <v>116160</v>
          </cell>
          <cell r="H49">
            <v>98.311778816300006</v>
          </cell>
          <cell r="I49">
            <v>391</v>
          </cell>
          <cell r="J49">
            <v>5</v>
          </cell>
        </row>
        <row r="50">
          <cell r="A50">
            <v>1843</v>
          </cell>
          <cell r="B50">
            <v>5069002</v>
          </cell>
          <cell r="C50" t="str">
            <v>www.lassuranceretraite.fr</v>
          </cell>
          <cell r="D50" t="str">
            <v>01/07/2019 00:00:00</v>
          </cell>
          <cell r="E50" t="str">
            <v>30/09/2019 23:59:59</v>
          </cell>
          <cell r="F50">
            <v>6764424</v>
          </cell>
          <cell r="G50">
            <v>116160</v>
          </cell>
          <cell r="H50">
            <v>98.311771210100005</v>
          </cell>
          <cell r="I50">
            <v>334</v>
          </cell>
          <cell r="J50">
            <v>5</v>
          </cell>
        </row>
        <row r="51">
          <cell r="A51">
            <v>1844</v>
          </cell>
          <cell r="B51">
            <v>5075047</v>
          </cell>
          <cell r="C51" t="str">
            <v>www.lassuranceretraite.fr</v>
          </cell>
          <cell r="D51" t="str">
            <v>01/07/2019 00:00:00</v>
          </cell>
          <cell r="E51" t="str">
            <v>30/09/2019 23:59:59</v>
          </cell>
          <cell r="F51">
            <v>6764423</v>
          </cell>
          <cell r="G51">
            <v>116160</v>
          </cell>
          <cell r="H51">
            <v>98.311770964800004</v>
          </cell>
          <cell r="I51">
            <v>435</v>
          </cell>
          <cell r="J51">
            <v>4</v>
          </cell>
        </row>
        <row r="52">
          <cell r="A52">
            <v>906</v>
          </cell>
          <cell r="B52">
            <v>5059987</v>
          </cell>
          <cell r="C52" t="str">
            <v>teleservices.ac-nantes.fr</v>
          </cell>
          <cell r="D52" t="str">
            <v>01/07/2019 00:00:00</v>
          </cell>
          <cell r="E52" t="str">
            <v>30/09/2019 23:59:59</v>
          </cell>
          <cell r="F52">
            <v>6875600</v>
          </cell>
          <cell r="G52">
            <v>4980</v>
          </cell>
          <cell r="H52">
            <v>99.927622380700001</v>
          </cell>
          <cell r="I52">
            <v>686</v>
          </cell>
          <cell r="J52">
            <v>7</v>
          </cell>
        </row>
        <row r="53">
          <cell r="A53">
            <v>916</v>
          </cell>
          <cell r="B53">
            <v>5059989</v>
          </cell>
          <cell r="C53" t="str">
            <v>teleservices.ac-nantes.fr</v>
          </cell>
          <cell r="D53" t="str">
            <v>01/07/2019 00:00:00</v>
          </cell>
          <cell r="E53" t="str">
            <v>30/09/2019 23:59:59</v>
          </cell>
          <cell r="F53">
            <v>6875999</v>
          </cell>
          <cell r="G53">
            <v>4620</v>
          </cell>
          <cell r="H53">
            <v>99.932854878300006</v>
          </cell>
          <cell r="I53">
            <v>623</v>
          </cell>
          <cell r="J53">
            <v>7</v>
          </cell>
        </row>
        <row r="54">
          <cell r="A54">
            <v>1828</v>
          </cell>
          <cell r="B54">
            <v>5091415</v>
          </cell>
          <cell r="C54" t="str">
            <v>teleservices.ac-nantes.fr</v>
          </cell>
          <cell r="D54" t="str">
            <v>01/07/2019 00:00:00</v>
          </cell>
          <cell r="E54" t="str">
            <v>30/09/2019 23:59:59</v>
          </cell>
          <cell r="F54">
            <v>6875668</v>
          </cell>
          <cell r="G54">
            <v>4920</v>
          </cell>
          <cell r="H54">
            <v>99.9284944833</v>
          </cell>
          <cell r="I54">
            <v>633</v>
          </cell>
          <cell r="J54">
            <v>7</v>
          </cell>
        </row>
        <row r="55">
          <cell r="A55">
            <v>1831</v>
          </cell>
          <cell r="B55">
            <v>5091441</v>
          </cell>
          <cell r="C55" t="str">
            <v>teleservices.ac-nantes.fr</v>
          </cell>
          <cell r="D55" t="str">
            <v>01/07/2019 00:00:00</v>
          </cell>
          <cell r="E55" t="str">
            <v>30/09/2019 23:59:59</v>
          </cell>
          <cell r="F55">
            <v>6875980</v>
          </cell>
          <cell r="G55">
            <v>4620</v>
          </cell>
          <cell r="H55">
            <v>99.932854692899994</v>
          </cell>
          <cell r="I55">
            <v>653</v>
          </cell>
          <cell r="J55">
            <v>7</v>
          </cell>
        </row>
        <row r="56">
          <cell r="A56">
            <v>910</v>
          </cell>
          <cell r="B56">
            <v>5091445</v>
          </cell>
          <cell r="C56" t="str">
            <v>teleservices.ac-nantes.fr</v>
          </cell>
          <cell r="D56" t="str">
            <v>01/07/2019 00:00:00</v>
          </cell>
          <cell r="E56" t="str">
            <v>30/09/2019 23:59:59</v>
          </cell>
          <cell r="F56">
            <v>6876009</v>
          </cell>
          <cell r="G56">
            <v>4620</v>
          </cell>
          <cell r="H56">
            <v>99.9328549759</v>
          </cell>
          <cell r="I56">
            <v>641</v>
          </cell>
          <cell r="J56">
            <v>7</v>
          </cell>
        </row>
        <row r="57">
          <cell r="A57">
            <v>913</v>
          </cell>
          <cell r="B57">
            <v>5091447</v>
          </cell>
          <cell r="C57" t="str">
            <v>teleservices.ac-nantes.fr</v>
          </cell>
          <cell r="D57" t="str">
            <v>01/07/2019 00:00:00</v>
          </cell>
          <cell r="E57" t="str">
            <v>30/09/2019 23:59:59</v>
          </cell>
          <cell r="F57">
            <v>6875229</v>
          </cell>
          <cell r="G57">
            <v>5220</v>
          </cell>
          <cell r="H57">
            <v>99.924132858199997</v>
          </cell>
          <cell r="I57">
            <v>624</v>
          </cell>
          <cell r="J57">
            <v>7</v>
          </cell>
        </row>
        <row r="58">
          <cell r="A58">
            <v>897</v>
          </cell>
          <cell r="B58">
            <v>5091449</v>
          </cell>
          <cell r="C58" t="str">
            <v>teleservices.ac-nantes.fr</v>
          </cell>
          <cell r="D58" t="str">
            <v>01/07/2019 00:00:00</v>
          </cell>
          <cell r="E58" t="str">
            <v>30/09/2019 23:59:59</v>
          </cell>
          <cell r="F58">
            <v>6875874</v>
          </cell>
          <cell r="G58">
            <v>4740</v>
          </cell>
          <cell r="H58">
            <v>99.931110799099997</v>
          </cell>
          <cell r="I58">
            <v>670</v>
          </cell>
          <cell r="J58">
            <v>7</v>
          </cell>
        </row>
        <row r="59">
          <cell r="A59">
            <v>912</v>
          </cell>
          <cell r="B59">
            <v>5091462</v>
          </cell>
          <cell r="C59" t="str">
            <v>teleservices.ac-nantes.fr</v>
          </cell>
          <cell r="D59" t="str">
            <v>01/07/2019 00:00:00</v>
          </cell>
          <cell r="E59" t="str">
            <v>30/09/2019 23:59:59</v>
          </cell>
          <cell r="F59">
            <v>6875780</v>
          </cell>
          <cell r="G59">
            <v>4800</v>
          </cell>
          <cell r="H59">
            <v>99.930238439199996</v>
          </cell>
          <cell r="I59">
            <v>628</v>
          </cell>
          <cell r="J59">
            <v>7</v>
          </cell>
        </row>
        <row r="60">
          <cell r="A60">
            <v>917</v>
          </cell>
          <cell r="B60">
            <v>5091465</v>
          </cell>
          <cell r="C60" t="str">
            <v>teleservices.ac-nantes.fr</v>
          </cell>
          <cell r="D60" t="str">
            <v>01/07/2019 00:00:00</v>
          </cell>
          <cell r="E60" t="str">
            <v>30/09/2019 23:59:59</v>
          </cell>
          <cell r="F60">
            <v>6875711</v>
          </cell>
          <cell r="G60">
            <v>4920</v>
          </cell>
          <cell r="H60">
            <v>99.928494930200003</v>
          </cell>
          <cell r="I60">
            <v>646</v>
          </cell>
          <cell r="J60">
            <v>7</v>
          </cell>
        </row>
        <row r="61">
          <cell r="A61">
            <v>899</v>
          </cell>
          <cell r="B61">
            <v>5091466</v>
          </cell>
          <cell r="C61" t="str">
            <v>teleservices.ac-nantes.fr</v>
          </cell>
          <cell r="D61" t="str">
            <v>01/07/2019 00:00:00</v>
          </cell>
          <cell r="E61" t="str">
            <v>30/09/2019 23:59:59</v>
          </cell>
          <cell r="F61">
            <v>6875977</v>
          </cell>
          <cell r="G61">
            <v>4620</v>
          </cell>
          <cell r="H61">
            <v>99.932854663599997</v>
          </cell>
          <cell r="I61">
            <v>636</v>
          </cell>
          <cell r="J61">
            <v>7</v>
          </cell>
        </row>
        <row r="62">
          <cell r="A62">
            <v>1663</v>
          </cell>
          <cell r="B62">
            <v>5091468</v>
          </cell>
          <cell r="C62" t="str">
            <v>mondmp.dmp.gouv.fr</v>
          </cell>
          <cell r="D62" t="str">
            <v>01/07/2019 00:00:00</v>
          </cell>
          <cell r="E62" t="str">
            <v>30/09/2019 23:59:59</v>
          </cell>
          <cell r="F62">
            <v>6880214</v>
          </cell>
          <cell r="G62">
            <v>420</v>
          </cell>
          <cell r="H62">
            <v>99.993895911300001</v>
          </cell>
          <cell r="I62">
            <v>1003</v>
          </cell>
          <cell r="J62">
            <v>2</v>
          </cell>
        </row>
        <row r="63">
          <cell r="A63">
            <v>1667</v>
          </cell>
          <cell r="B63">
            <v>5091470</v>
          </cell>
          <cell r="C63" t="str">
            <v>www.cesu.urssaf.fr</v>
          </cell>
          <cell r="D63" t="str">
            <v>01/07/2019 00:00:00</v>
          </cell>
          <cell r="E63" t="str">
            <v>30/09/2019 23:59:59</v>
          </cell>
          <cell r="F63">
            <v>6869345</v>
          </cell>
          <cell r="G63">
            <v>11280</v>
          </cell>
          <cell r="H63">
            <v>99.836061404299997</v>
          </cell>
          <cell r="I63">
            <v>284</v>
          </cell>
          <cell r="J63">
            <v>7</v>
          </cell>
        </row>
        <row r="64">
          <cell r="A64">
            <v>824</v>
          </cell>
          <cell r="B64">
            <v>5091476</v>
          </cell>
          <cell r="C64" t="str">
            <v>www.telepaiement.dgfip.finances.gouv.fr</v>
          </cell>
          <cell r="D64" t="str">
            <v>01/07/2019 00:00:00</v>
          </cell>
          <cell r="E64" t="str">
            <v>30/09/2019 23:59:59</v>
          </cell>
          <cell r="F64">
            <v>6879972</v>
          </cell>
          <cell r="G64">
            <v>660</v>
          </cell>
          <cell r="H64">
            <v>99.990407857899996</v>
          </cell>
          <cell r="I64">
            <v>255</v>
          </cell>
          <cell r="J64">
            <v>9</v>
          </cell>
        </row>
        <row r="65">
          <cell r="A65">
            <v>870</v>
          </cell>
          <cell r="B65">
            <v>5091478</v>
          </cell>
          <cell r="C65" t="str">
            <v>bases-marques.inpi.fr</v>
          </cell>
          <cell r="D65" t="str">
            <v>01/07/2019 00:00:00</v>
          </cell>
          <cell r="E65" t="str">
            <v>30/09/2019 23:59:59</v>
          </cell>
          <cell r="F65">
            <v>6880407</v>
          </cell>
          <cell r="G65">
            <v>180</v>
          </cell>
          <cell r="H65">
            <v>99.997383944099994</v>
          </cell>
          <cell r="I65">
            <v>411</v>
          </cell>
          <cell r="J65">
            <v>8</v>
          </cell>
        </row>
        <row r="66">
          <cell r="A66">
            <v>753</v>
          </cell>
          <cell r="B66">
            <v>5091483</v>
          </cell>
          <cell r="C66" t="str">
            <v>www.chorus-pro.gouv.fr</v>
          </cell>
          <cell r="D66" t="str">
            <v>01/07/2019 00:00:00</v>
          </cell>
          <cell r="E66" t="str">
            <v>30/09/2019 23:59:59</v>
          </cell>
          <cell r="F66">
            <v>6865767</v>
          </cell>
          <cell r="G66">
            <v>14853</v>
          </cell>
          <cell r="H66">
            <v>99.784132825200004</v>
          </cell>
          <cell r="I66">
            <v>643</v>
          </cell>
          <cell r="J66">
            <v>5</v>
          </cell>
        </row>
        <row r="67">
          <cell r="A67">
            <v>848</v>
          </cell>
          <cell r="B67">
            <v>5091516</v>
          </cell>
          <cell r="C67" t="str">
            <v>www.le-recensement-et-moi.fr</v>
          </cell>
          <cell r="D67" t="str">
            <v>01/07/2019 00:00:00</v>
          </cell>
          <cell r="E67" t="str">
            <v>30/09/2019 23:59:59</v>
          </cell>
          <cell r="F67">
            <v>6880009</v>
          </cell>
          <cell r="G67">
            <v>60</v>
          </cell>
          <cell r="H67">
            <v>99.999127915700001</v>
          </cell>
          <cell r="I67">
            <v>387</v>
          </cell>
          <cell r="J67">
            <v>9</v>
          </cell>
        </row>
        <row r="68">
          <cell r="A68">
            <v>756</v>
          </cell>
          <cell r="B68">
            <v>5091517</v>
          </cell>
          <cell r="C68" t="str">
            <v>www.marches-publics.gouv.fr</v>
          </cell>
          <cell r="D68" t="str">
            <v>01/07/2019 00:00:00</v>
          </cell>
          <cell r="E68" t="str">
            <v>30/09/2019 23:59:59</v>
          </cell>
          <cell r="F68">
            <v>6688991</v>
          </cell>
          <cell r="G68">
            <v>191460</v>
          </cell>
          <cell r="H68">
            <v>97.217333573000005</v>
          </cell>
          <cell r="I68">
            <v>579</v>
          </cell>
          <cell r="J68">
            <v>2</v>
          </cell>
        </row>
        <row r="69">
          <cell r="A69">
            <v>871</v>
          </cell>
          <cell r="B69">
            <v>5091520</v>
          </cell>
          <cell r="C69" t="str">
            <v>bases-modeles.inpi.fr</v>
          </cell>
          <cell r="D69" t="str">
            <v>01/07/2019 00:00:00</v>
          </cell>
          <cell r="E69" t="str">
            <v>30/09/2019 23:59:59</v>
          </cell>
          <cell r="F69">
            <v>6879959</v>
          </cell>
          <cell r="G69">
            <v>480</v>
          </cell>
          <cell r="H69">
            <v>99.993023700999998</v>
          </cell>
          <cell r="I69">
            <v>524</v>
          </cell>
          <cell r="J69">
            <v>8</v>
          </cell>
        </row>
        <row r="70">
          <cell r="A70">
            <v>1720</v>
          </cell>
          <cell r="B70">
            <v>5091524</v>
          </cell>
          <cell r="C70" t="str">
            <v>www.certificat-air.gouv.fr</v>
          </cell>
          <cell r="D70" t="str">
            <v>01/07/2019 00:00:00</v>
          </cell>
          <cell r="E70" t="str">
            <v>30/09/2019 23:59:59</v>
          </cell>
          <cell r="F70">
            <v>6855202</v>
          </cell>
          <cell r="G70">
            <v>25380</v>
          </cell>
          <cell r="H70">
            <v>99.631135854500002</v>
          </cell>
          <cell r="I70">
            <v>273</v>
          </cell>
          <cell r="J70">
            <v>7</v>
          </cell>
        </row>
        <row r="71">
          <cell r="A71">
            <v>358</v>
          </cell>
          <cell r="B71">
            <v>5091526</v>
          </cell>
          <cell r="C71" t="str">
            <v>www.demande-logement-social.gouv.fr</v>
          </cell>
          <cell r="D71" t="str">
            <v>01/07/2019 00:00:00</v>
          </cell>
          <cell r="E71" t="str">
            <v>30/09/2019 23:59:59</v>
          </cell>
          <cell r="F71">
            <v>6878738</v>
          </cell>
          <cell r="G71">
            <v>1680</v>
          </cell>
          <cell r="H71">
            <v>99.975582878799997</v>
          </cell>
          <cell r="I71">
            <v>520</v>
          </cell>
          <cell r="J71">
            <v>8</v>
          </cell>
        </row>
        <row r="72">
          <cell r="A72">
            <v>1818</v>
          </cell>
          <cell r="B72">
            <v>5091527</v>
          </cell>
          <cell r="C72" t="str">
            <v>www.demande-logement-social.gouv.fr</v>
          </cell>
          <cell r="D72" t="str">
            <v>01/07/2019 00:00:00</v>
          </cell>
          <cell r="E72" t="str">
            <v>30/09/2019 23:59:59</v>
          </cell>
          <cell r="F72">
            <v>6879012</v>
          </cell>
          <cell r="G72">
            <v>1620</v>
          </cell>
          <cell r="H72">
            <v>99.976455651199998</v>
          </cell>
          <cell r="I72">
            <v>514</v>
          </cell>
          <cell r="J72">
            <v>8</v>
          </cell>
        </row>
        <row r="73">
          <cell r="A73">
            <v>84</v>
          </cell>
          <cell r="B73">
            <v>5091530</v>
          </cell>
          <cell r="C73" t="str">
            <v>alphatango.aviation-civile.gouv.fr</v>
          </cell>
          <cell r="D73" t="str">
            <v>01/07/2019 00:00:00</v>
          </cell>
          <cell r="E73" t="str">
            <v>30/09/2019 23:59:59</v>
          </cell>
          <cell r="F73">
            <v>6862446</v>
          </cell>
          <cell r="G73">
            <v>18180</v>
          </cell>
          <cell r="H73">
            <v>99.735779854900002</v>
          </cell>
          <cell r="I73">
            <v>481</v>
          </cell>
          <cell r="J73">
            <v>6</v>
          </cell>
        </row>
        <row r="74">
          <cell r="A74">
            <v>397</v>
          </cell>
          <cell r="B74">
            <v>5091534</v>
          </cell>
          <cell r="C74" t="str">
            <v>psl.service-public.fr</v>
          </cell>
          <cell r="D74" t="str">
            <v>01/07/2019 00:00:00</v>
          </cell>
          <cell r="E74" t="str">
            <v>30/09/2019 23:59:59</v>
          </cell>
          <cell r="F74">
            <v>6859991</v>
          </cell>
          <cell r="G74">
            <v>20640</v>
          </cell>
          <cell r="H74">
            <v>99.700027512000005</v>
          </cell>
          <cell r="I74">
            <v>719</v>
          </cell>
          <cell r="J74">
            <v>5</v>
          </cell>
        </row>
        <row r="75">
          <cell r="A75">
            <v>1644</v>
          </cell>
          <cell r="B75">
            <v>5091560</v>
          </cell>
          <cell r="C75" t="str">
            <v>psl.service-public.fr</v>
          </cell>
          <cell r="D75" t="str">
            <v>01/07/2019 00:00:00</v>
          </cell>
          <cell r="E75" t="str">
            <v>30/09/2019 23:59:59</v>
          </cell>
          <cell r="F75">
            <v>6865147</v>
          </cell>
          <cell r="G75">
            <v>15308</v>
          </cell>
          <cell r="H75">
            <v>99.777514713800002</v>
          </cell>
          <cell r="I75">
            <v>573</v>
          </cell>
          <cell r="J75">
            <v>6</v>
          </cell>
        </row>
        <row r="76">
          <cell r="A76">
            <v>1869</v>
          </cell>
          <cell r="B76">
            <v>5091565</v>
          </cell>
          <cell r="C76" t="str">
            <v>psl.service-public.fr</v>
          </cell>
          <cell r="D76" t="str">
            <v>01/07/2019 00:00:00</v>
          </cell>
          <cell r="E76" t="str">
            <v>30/09/2019 23:59:59</v>
          </cell>
          <cell r="F76">
            <v>6861308</v>
          </cell>
          <cell r="G76">
            <v>19144</v>
          </cell>
          <cell r="H76">
            <v>99.721762465599994</v>
          </cell>
          <cell r="I76">
            <v>750</v>
          </cell>
          <cell r="J76">
            <v>5</v>
          </cell>
        </row>
        <row r="77">
          <cell r="A77">
            <v>1879</v>
          </cell>
          <cell r="B77">
            <v>5103844</v>
          </cell>
          <cell r="C77" t="str">
            <v>psl.service-public.fr</v>
          </cell>
          <cell r="D77" t="str">
            <v>01/07/2019 00:00:00</v>
          </cell>
          <cell r="E77" t="str">
            <v>30/09/2019 23:59:59</v>
          </cell>
          <cell r="F77">
            <v>6867176</v>
          </cell>
          <cell r="G77">
            <v>13260</v>
          </cell>
          <cell r="H77">
            <v>99.807279655000002</v>
          </cell>
          <cell r="I77">
            <v>764</v>
          </cell>
          <cell r="J77">
            <v>5</v>
          </cell>
        </row>
        <row r="78">
          <cell r="A78">
            <v>1741</v>
          </cell>
          <cell r="B78">
            <v>5105526</v>
          </cell>
          <cell r="C78" t="str">
            <v>psl.service-public.fr</v>
          </cell>
          <cell r="D78" t="str">
            <v>01/07/2019 00:00:00</v>
          </cell>
          <cell r="E78" t="str">
            <v>30/09/2019 23:59:59</v>
          </cell>
          <cell r="F78">
            <v>6854865</v>
          </cell>
          <cell r="G78">
            <v>25740</v>
          </cell>
          <cell r="H78">
            <v>99.6259049895</v>
          </cell>
          <cell r="I78">
            <v>684</v>
          </cell>
          <cell r="J78">
            <v>5</v>
          </cell>
        </row>
        <row r="79">
          <cell r="A79">
            <v>1742</v>
          </cell>
          <cell r="B79">
            <v>5105528</v>
          </cell>
          <cell r="C79" t="str">
            <v>psl.service-public.fr</v>
          </cell>
          <cell r="D79" t="str">
            <v>01/07/2019 00:00:00</v>
          </cell>
          <cell r="E79" t="str">
            <v>30/09/2019 23:59:59</v>
          </cell>
          <cell r="F79">
            <v>6855523</v>
          </cell>
          <cell r="G79">
            <v>24903</v>
          </cell>
          <cell r="H79">
            <v>99.638060201499997</v>
          </cell>
          <cell r="I79">
            <v>706</v>
          </cell>
          <cell r="J79">
            <v>5</v>
          </cell>
        </row>
        <row r="80">
          <cell r="A80">
            <v>1743</v>
          </cell>
          <cell r="B80">
            <v>5105529</v>
          </cell>
          <cell r="C80" t="str">
            <v>psl.service-public.fr</v>
          </cell>
          <cell r="D80" t="str">
            <v>01/07/2019 00:00:00</v>
          </cell>
          <cell r="E80" t="str">
            <v>30/09/2019 23:59:59</v>
          </cell>
          <cell r="F80">
            <v>6857672</v>
          </cell>
          <cell r="G80">
            <v>22868</v>
          </cell>
          <cell r="H80">
            <v>99.667642365299997</v>
          </cell>
          <cell r="I80">
            <v>711</v>
          </cell>
          <cell r="J80">
            <v>5</v>
          </cell>
        </row>
        <row r="81">
          <cell r="A81">
            <v>1744</v>
          </cell>
          <cell r="B81">
            <v>5105530</v>
          </cell>
          <cell r="C81" t="str">
            <v>psl.service-public.fr</v>
          </cell>
          <cell r="D81" t="str">
            <v>01/07/2019 00:00:00</v>
          </cell>
          <cell r="E81" t="str">
            <v>30/09/2019 23:59:59</v>
          </cell>
          <cell r="F81">
            <v>6856537</v>
          </cell>
          <cell r="G81">
            <v>24060</v>
          </cell>
          <cell r="H81">
            <v>99.650321040500003</v>
          </cell>
          <cell r="I81">
            <v>742</v>
          </cell>
          <cell r="J81">
            <v>5</v>
          </cell>
        </row>
        <row r="82">
          <cell r="A82">
            <v>1745</v>
          </cell>
          <cell r="B82">
            <v>5105535</v>
          </cell>
          <cell r="C82" t="str">
            <v>psl.service-public.fr</v>
          </cell>
          <cell r="D82" t="str">
            <v>01/07/2019 00:00:00</v>
          </cell>
          <cell r="E82" t="str">
            <v>30/09/2019 23:59:59</v>
          </cell>
          <cell r="F82">
            <v>6851893</v>
          </cell>
          <cell r="G82">
            <v>28741</v>
          </cell>
          <cell r="H82">
            <v>99.582291399300004</v>
          </cell>
          <cell r="I82">
            <v>765</v>
          </cell>
          <cell r="J82">
            <v>5</v>
          </cell>
        </row>
        <row r="83">
          <cell r="A83">
            <v>291</v>
          </cell>
          <cell r="B83">
            <v>5091538</v>
          </cell>
          <cell r="C83" t="str">
            <v>cites.application.developpement-durable.gouv.fr</v>
          </cell>
          <cell r="D83" t="str">
            <v>01/07/2019 00:00:00</v>
          </cell>
          <cell r="E83" t="str">
            <v>30/09/2019 23:59:59</v>
          </cell>
          <cell r="F83">
            <v>6878984</v>
          </cell>
          <cell r="G83">
            <v>1620</v>
          </cell>
          <cell r="H83">
            <v>99.976455555399994</v>
          </cell>
          <cell r="I83">
            <v>604</v>
          </cell>
          <cell r="J83">
            <v>7</v>
          </cell>
        </row>
        <row r="84">
          <cell r="A84">
            <v>108</v>
          </cell>
          <cell r="B84">
            <v>5091541</v>
          </cell>
          <cell r="C84" t="str">
            <v>popr.stitch.aviation-civile.gouv.fr</v>
          </cell>
          <cell r="D84" t="str">
            <v>01/07/2019 00:00:00</v>
          </cell>
          <cell r="E84" t="str">
            <v>30/09/2019 23:59:59</v>
          </cell>
          <cell r="F84">
            <v>6765343</v>
          </cell>
          <cell r="G84">
            <v>115080</v>
          </cell>
          <cell r="H84">
            <v>98.327428415399993</v>
          </cell>
          <cell r="I84">
            <v>591</v>
          </cell>
          <cell r="J84">
            <v>4</v>
          </cell>
        </row>
        <row r="85">
          <cell r="A85">
            <v>123</v>
          </cell>
          <cell r="B85">
            <v>5091544</v>
          </cell>
          <cell r="C85" t="str">
            <v>monprojet.anah.gouv.fr</v>
          </cell>
          <cell r="D85" t="str">
            <v>01/07/2019 00:00:00</v>
          </cell>
          <cell r="E85" t="str">
            <v>30/09/2019 23:59:59</v>
          </cell>
          <cell r="F85">
            <v>6878520</v>
          </cell>
          <cell r="G85">
            <v>1920</v>
          </cell>
          <cell r="H85">
            <v>99.972094807900007</v>
          </cell>
          <cell r="I85">
            <v>306</v>
          </cell>
          <cell r="J85">
            <v>9</v>
          </cell>
        </row>
        <row r="86">
          <cell r="A86">
            <v>359</v>
          </cell>
          <cell r="B86">
            <v>5091564</v>
          </cell>
          <cell r="C86" t="str">
            <v>spls.application.logement.gouv.fr</v>
          </cell>
          <cell r="D86" t="str">
            <v>01/07/2019 00:00:00</v>
          </cell>
          <cell r="E86" t="str">
            <v>30/09/2019 23:59:59</v>
          </cell>
          <cell r="F86">
            <v>6879514</v>
          </cell>
          <cell r="G86">
            <v>1080</v>
          </cell>
          <cell r="H86">
            <v>99.984303680799997</v>
          </cell>
          <cell r="I86">
            <v>459</v>
          </cell>
          <cell r="J86">
            <v>8</v>
          </cell>
        </row>
        <row r="87">
          <cell r="A87">
            <v>1869</v>
          </cell>
          <cell r="B87">
            <v>5091566</v>
          </cell>
          <cell r="C87" t="str">
            <v>www.cnil.fr</v>
          </cell>
          <cell r="D87" t="str">
            <v>01/07/2019 00:00:00</v>
          </cell>
          <cell r="E87" t="str">
            <v>30/09/2019 23:59:59</v>
          </cell>
          <cell r="F87">
            <v>6879690</v>
          </cell>
          <cell r="G87">
            <v>540</v>
          </cell>
          <cell r="H87">
            <v>99.992151425200007</v>
          </cell>
          <cell r="I87">
            <v>304</v>
          </cell>
          <cell r="J87">
            <v>9</v>
          </cell>
        </row>
        <row r="88">
          <cell r="A88">
            <v>1872</v>
          </cell>
          <cell r="B88">
            <v>5091571</v>
          </cell>
          <cell r="C88" t="str">
            <v>www.cnil.fr</v>
          </cell>
          <cell r="D88" t="str">
            <v>01/07/2019 00:00:00</v>
          </cell>
          <cell r="E88" t="str">
            <v>30/09/2019 23:59:59</v>
          </cell>
          <cell r="F88">
            <v>6879635</v>
          </cell>
          <cell r="G88">
            <v>961</v>
          </cell>
          <cell r="H88">
            <v>99.986033186699999</v>
          </cell>
          <cell r="I88">
            <v>302</v>
          </cell>
          <cell r="J88">
            <v>9</v>
          </cell>
        </row>
        <row r="89">
          <cell r="A89">
            <v>1870</v>
          </cell>
          <cell r="B89">
            <v>5091567</v>
          </cell>
          <cell r="C89" t="str">
            <v>formulaire.defenseurdesdroits.fr</v>
          </cell>
          <cell r="D89" t="str">
            <v>01/07/2019 00:00:00</v>
          </cell>
          <cell r="E89" t="str">
            <v>30/09/2019 23:59:59</v>
          </cell>
          <cell r="F89">
            <v>6869880</v>
          </cell>
          <cell r="G89">
            <v>10380</v>
          </cell>
          <cell r="H89">
            <v>99.849133608299994</v>
          </cell>
          <cell r="I89">
            <v>227</v>
          </cell>
          <cell r="J89">
            <v>7</v>
          </cell>
        </row>
        <row r="90">
          <cell r="A90">
            <v>1871</v>
          </cell>
          <cell r="B90">
            <v>5091569</v>
          </cell>
          <cell r="C90" t="str">
            <v>www.journal-officiel.gouv.fr</v>
          </cell>
          <cell r="D90" t="str">
            <v>01/07/2019 00:00:00</v>
          </cell>
          <cell r="E90" t="str">
            <v>30/09/2019 23:59:59</v>
          </cell>
          <cell r="F90">
            <v>6880547</v>
          </cell>
          <cell r="G90">
            <v>60</v>
          </cell>
          <cell r="H90">
            <v>99.999127983899996</v>
          </cell>
          <cell r="I90">
            <v>280</v>
          </cell>
          <cell r="J90">
            <v>9</v>
          </cell>
        </row>
        <row r="91">
          <cell r="A91">
            <v>1873</v>
          </cell>
          <cell r="B91">
            <v>5091572</v>
          </cell>
          <cell r="C91" t="str">
            <v>pass.culture.fr</v>
          </cell>
          <cell r="D91" t="str">
            <v>01/07/2019 00:00:00</v>
          </cell>
          <cell r="E91" t="str">
            <v>30/09/2019 23:59:59</v>
          </cell>
          <cell r="F91">
            <v>6876068</v>
          </cell>
          <cell r="G91">
            <v>4530</v>
          </cell>
          <cell r="H91">
            <v>99.934162699200002</v>
          </cell>
          <cell r="I91">
            <v>266</v>
          </cell>
          <cell r="J91">
            <v>9</v>
          </cell>
        </row>
        <row r="92">
          <cell r="A92">
            <v>1873</v>
          </cell>
          <cell r="B92">
            <v>5105545</v>
          </cell>
          <cell r="C92" t="str">
            <v>pass.culture.fr</v>
          </cell>
          <cell r="D92" t="str">
            <v>01/07/2019 00:00:00</v>
          </cell>
          <cell r="E92" t="str">
            <v>30/09/2019 23:59:59</v>
          </cell>
          <cell r="F92">
            <v>6875653</v>
          </cell>
          <cell r="G92">
            <v>4800</v>
          </cell>
          <cell r="H92">
            <v>99.930237151499995</v>
          </cell>
          <cell r="I92">
            <v>268</v>
          </cell>
          <cell r="J92">
            <v>9</v>
          </cell>
        </row>
        <row r="93">
          <cell r="A93">
            <v>1874</v>
          </cell>
          <cell r="B93">
            <v>5091574</v>
          </cell>
          <cell r="C93" t="str">
            <v>mesdemarches.culture.gouv.fr</v>
          </cell>
          <cell r="D93" t="str">
            <v>01/07/2019 00:00:00</v>
          </cell>
          <cell r="E93" t="str">
            <v>30/09/2019 23:59:59</v>
          </cell>
          <cell r="F93">
            <v>6853627</v>
          </cell>
          <cell r="G93">
            <v>27000</v>
          </cell>
          <cell r="H93">
            <v>99.607593901000001</v>
          </cell>
          <cell r="I93">
            <v>525</v>
          </cell>
          <cell r="J93">
            <v>6</v>
          </cell>
        </row>
        <row r="94">
          <cell r="A94">
            <v>1875</v>
          </cell>
          <cell r="B94">
            <v>5091576</v>
          </cell>
          <cell r="C94" t="str">
            <v>mesdemarches.culture.gouv.fr</v>
          </cell>
          <cell r="D94" t="str">
            <v>01/07/2019 00:00:00</v>
          </cell>
          <cell r="E94" t="str">
            <v>30/09/2019 23:59:59</v>
          </cell>
          <cell r="F94">
            <v>6854135</v>
          </cell>
          <cell r="G94">
            <v>26460</v>
          </cell>
          <cell r="H94">
            <v>99.615440234499999</v>
          </cell>
          <cell r="I94">
            <v>515</v>
          </cell>
          <cell r="J94">
            <v>6</v>
          </cell>
        </row>
        <row r="95">
          <cell r="A95">
            <v>1877</v>
          </cell>
          <cell r="B95">
            <v>5091585</v>
          </cell>
          <cell r="C95" t="str">
            <v>mesdemarches.culture.gouv.fr</v>
          </cell>
          <cell r="D95" t="str">
            <v>01/07/2019 00:00:00</v>
          </cell>
          <cell r="E95" t="str">
            <v>30/09/2019 23:59:59</v>
          </cell>
          <cell r="F95">
            <v>6853574</v>
          </cell>
          <cell r="G95">
            <v>27060</v>
          </cell>
          <cell r="H95">
            <v>99.606722287500006</v>
          </cell>
          <cell r="I95">
            <v>225</v>
          </cell>
          <cell r="J95">
            <v>7</v>
          </cell>
        </row>
        <row r="96">
          <cell r="A96">
            <v>1876</v>
          </cell>
          <cell r="B96">
            <v>5091577</v>
          </cell>
          <cell r="C96" t="str">
            <v>preinsc.archi.fr</v>
          </cell>
          <cell r="D96" t="str">
            <v>01/07/2019 00:00:00</v>
          </cell>
          <cell r="E96" t="str">
            <v>30/09/2019 23:59:59</v>
          </cell>
          <cell r="F96">
            <v>6870069</v>
          </cell>
          <cell r="G96">
            <v>10560</v>
          </cell>
          <cell r="H96">
            <v>99.846525659199997</v>
          </cell>
          <cell r="I96">
            <v>227</v>
          </cell>
          <cell r="J96">
            <v>7</v>
          </cell>
        </row>
        <row r="97">
          <cell r="A97">
            <v>1659</v>
          </cell>
          <cell r="B97">
            <v>5091593</v>
          </cell>
          <cell r="C97" t="str">
            <v>entreprise.pole-emploi.fr</v>
          </cell>
          <cell r="D97" t="str">
            <v>01/07/2019 00:00:00</v>
          </cell>
          <cell r="E97" t="str">
            <v>30/09/2019 23:59:59</v>
          </cell>
          <cell r="F97">
            <v>6879930</v>
          </cell>
          <cell r="G97">
            <v>660</v>
          </cell>
          <cell r="H97">
            <v>99.990407799300002</v>
          </cell>
          <cell r="I97">
            <v>354</v>
          </cell>
          <cell r="J97">
            <v>9</v>
          </cell>
        </row>
        <row r="98">
          <cell r="A98">
            <v>1679</v>
          </cell>
          <cell r="B98">
            <v>5091601</v>
          </cell>
          <cell r="C98" t="str">
            <v>entreprise.pole-emploi.fr</v>
          </cell>
          <cell r="D98" t="str">
            <v>01/07/2019 00:00:00</v>
          </cell>
          <cell r="E98" t="str">
            <v>30/09/2019 23:59:59</v>
          </cell>
          <cell r="F98">
            <v>6880138</v>
          </cell>
          <cell r="G98">
            <v>480</v>
          </cell>
          <cell r="H98">
            <v>99.993023882399996</v>
          </cell>
          <cell r="I98">
            <v>359</v>
          </cell>
          <cell r="J98">
            <v>9</v>
          </cell>
        </row>
        <row r="99">
          <cell r="A99">
            <v>1690</v>
          </cell>
          <cell r="B99">
            <v>5091597</v>
          </cell>
          <cell r="C99" t="str">
            <v>candidat.pole-emploi.fr</v>
          </cell>
          <cell r="D99" t="str">
            <v>01/07/2019 00:00:00</v>
          </cell>
          <cell r="E99" t="str">
            <v>30/09/2019 23:59:59</v>
          </cell>
          <cell r="F99">
            <v>6877951</v>
          </cell>
          <cell r="G99">
            <v>2640</v>
          </cell>
          <cell r="H99">
            <v>99.961631202899994</v>
          </cell>
          <cell r="I99">
            <v>533</v>
          </cell>
          <cell r="J99">
            <v>8</v>
          </cell>
        </row>
        <row r="100">
          <cell r="A100">
            <v>1674</v>
          </cell>
          <cell r="B100">
            <v>5091602</v>
          </cell>
          <cell r="C100" t="str">
            <v>www.moncompteactivite.gouv.fr</v>
          </cell>
          <cell r="D100" t="str">
            <v>01/07/2019 00:00:00</v>
          </cell>
          <cell r="E100" t="str">
            <v>30/09/2019 23:59:59</v>
          </cell>
          <cell r="F100">
            <v>6875612</v>
          </cell>
          <cell r="G100">
            <v>4980</v>
          </cell>
          <cell r="H100">
            <v>99.927622506899993</v>
          </cell>
          <cell r="I100">
            <v>340</v>
          </cell>
          <cell r="J100">
            <v>9</v>
          </cell>
        </row>
        <row r="101">
          <cell r="A101">
            <v>54</v>
          </cell>
          <cell r="B101">
            <v>5091607</v>
          </cell>
          <cell r="C101" t="str">
            <v>www.sipsi.travail.gouv.fr</v>
          </cell>
          <cell r="D101" t="str">
            <v>01/07/2019 00:00:00</v>
          </cell>
          <cell r="E101" t="str">
            <v>30/09/2019 23:59:59</v>
          </cell>
          <cell r="F101">
            <v>6803259</v>
          </cell>
          <cell r="G101">
            <v>77340</v>
          </cell>
          <cell r="H101">
            <v>98.875969955499997</v>
          </cell>
          <cell r="I101">
            <v>239</v>
          </cell>
          <cell r="J101">
            <v>5</v>
          </cell>
        </row>
        <row r="102">
          <cell r="A102">
            <v>1675</v>
          </cell>
          <cell r="B102">
            <v>5091621</v>
          </cell>
          <cell r="C102" t="str">
            <v>sylae.asp-public.fr</v>
          </cell>
          <cell r="D102" t="str">
            <v>01/07/2019 00:00:00</v>
          </cell>
          <cell r="E102" t="str">
            <v>30/09/2019 23:59:59</v>
          </cell>
          <cell r="F102">
            <v>6878632</v>
          </cell>
          <cell r="G102">
            <v>1980</v>
          </cell>
          <cell r="H102">
            <v>99.97122349</v>
          </cell>
          <cell r="I102">
            <v>356</v>
          </cell>
          <cell r="J102">
            <v>9</v>
          </cell>
        </row>
        <row r="103">
          <cell r="A103">
            <v>1671</v>
          </cell>
          <cell r="B103">
            <v>5091622</v>
          </cell>
          <cell r="C103" t="str">
            <v>www.telerc.travail.gouv.fr</v>
          </cell>
          <cell r="D103" t="str">
            <v>01/07/2019 00:00:00</v>
          </cell>
          <cell r="E103" t="str">
            <v>30/09/2019 23:59:59</v>
          </cell>
          <cell r="F103">
            <v>6795483</v>
          </cell>
          <cell r="G103">
            <v>85143</v>
          </cell>
          <cell r="H103">
            <v>98.762568987199998</v>
          </cell>
          <cell r="I103">
            <v>386</v>
          </cell>
          <cell r="J103">
            <v>5</v>
          </cell>
        </row>
        <row r="104">
          <cell r="A104">
            <v>1678</v>
          </cell>
          <cell r="B104">
            <v>5091623</v>
          </cell>
          <cell r="C104" t="str">
            <v>www.alternance.emploi.gouv.fr</v>
          </cell>
          <cell r="D104" t="str">
            <v>01/07/2019 00:00:00</v>
          </cell>
          <cell r="E104" t="str">
            <v>30/09/2019 23:59:59</v>
          </cell>
          <cell r="F104">
            <v>6878664</v>
          </cell>
          <cell r="G104">
            <v>1980</v>
          </cell>
          <cell r="H104">
            <v>99.9712236238</v>
          </cell>
          <cell r="I104">
            <v>566</v>
          </cell>
          <cell r="J104">
            <v>8</v>
          </cell>
        </row>
        <row r="105">
          <cell r="A105">
            <v>8</v>
          </cell>
          <cell r="B105">
            <v>5091626</v>
          </cell>
          <cell r="C105" t="str">
            <v>www.alternance.emploi.gouv.fr</v>
          </cell>
          <cell r="D105" t="str">
            <v>01/07/2019 00:00:00</v>
          </cell>
          <cell r="E105" t="str">
            <v>30/09/2019 23:59:59</v>
          </cell>
          <cell r="F105">
            <v>6878463</v>
          </cell>
          <cell r="G105">
            <v>2160</v>
          </cell>
          <cell r="H105">
            <v>99.968607493799993</v>
          </cell>
          <cell r="I105">
            <v>574</v>
          </cell>
          <cell r="J105">
            <v>8</v>
          </cell>
        </row>
        <row r="106">
          <cell r="A106">
            <v>1676</v>
          </cell>
          <cell r="B106">
            <v>5091629</v>
          </cell>
          <cell r="C106" t="str">
            <v>www.alternance.emploi.gouv.fr</v>
          </cell>
          <cell r="D106" t="str">
            <v>01/07/2019 00:00:00</v>
          </cell>
          <cell r="E106" t="str">
            <v>30/09/2019 23:59:59</v>
          </cell>
          <cell r="F106">
            <v>6878506</v>
          </cell>
          <cell r="G106">
            <v>2100</v>
          </cell>
          <cell r="H106">
            <v>99.969479432499995</v>
          </cell>
          <cell r="I106">
            <v>562</v>
          </cell>
          <cell r="J106">
            <v>8</v>
          </cell>
        </row>
        <row r="107">
          <cell r="A107">
            <v>6</v>
          </cell>
          <cell r="B107">
            <v>5091627</v>
          </cell>
          <cell r="C107" t="str">
            <v>www.teledoeth.travail.gouv.fr</v>
          </cell>
          <cell r="D107" t="str">
            <v>01/07/2019 00:00:00</v>
          </cell>
          <cell r="E107" t="str">
            <v>30/09/2019 23:59:59</v>
          </cell>
          <cell r="F107">
            <v>6874893</v>
          </cell>
          <cell r="G107">
            <v>5700</v>
          </cell>
          <cell r="H107">
            <v>99.917158303099995</v>
          </cell>
          <cell r="I107">
            <v>287</v>
          </cell>
          <cell r="J107">
            <v>9</v>
          </cell>
        </row>
        <row r="108">
          <cell r="A108">
            <v>1847</v>
          </cell>
          <cell r="B108">
            <v>5091628</v>
          </cell>
          <cell r="C108" t="str">
            <v>www.teleaccords.travail-emploi.gouv.fr</v>
          </cell>
          <cell r="D108" t="str">
            <v>01/07/2019 00:00:00</v>
          </cell>
          <cell r="E108" t="str">
            <v>30/09/2019 23:59:59</v>
          </cell>
          <cell r="F108">
            <v>6841274</v>
          </cell>
          <cell r="G108">
            <v>39127</v>
          </cell>
          <cell r="H108">
            <v>99.431326749700006</v>
          </cell>
          <cell r="I108">
            <v>297</v>
          </cell>
          <cell r="J108">
            <v>6</v>
          </cell>
        </row>
        <row r="109">
          <cell r="A109">
            <v>1670</v>
          </cell>
          <cell r="B109">
            <v>5091631</v>
          </cell>
          <cell r="C109" t="str">
            <v>activitepartielle.emploi.gouv.fr</v>
          </cell>
          <cell r="D109" t="str">
            <v>01/07/2019 00:00:00</v>
          </cell>
          <cell r="E109" t="str">
            <v>30/09/2019 23:59:59</v>
          </cell>
          <cell r="F109">
            <v>6877337</v>
          </cell>
          <cell r="G109">
            <v>3300</v>
          </cell>
          <cell r="H109">
            <v>99.952039324300003</v>
          </cell>
          <cell r="I109">
            <v>581</v>
          </cell>
          <cell r="J109">
            <v>8</v>
          </cell>
        </row>
        <row r="110">
          <cell r="A110">
            <v>1848</v>
          </cell>
          <cell r="B110">
            <v>5091638</v>
          </cell>
          <cell r="C110" t="str">
            <v>www2.telepac.agriculture.gouv.fr</v>
          </cell>
          <cell r="D110" t="str">
            <v>01/07/2019 00:00:00</v>
          </cell>
          <cell r="E110" t="str">
            <v>30/09/2019 23:59:59</v>
          </cell>
          <cell r="F110">
            <v>6878317</v>
          </cell>
          <cell r="G110">
            <v>2312</v>
          </cell>
          <cell r="H110">
            <v>99.966398420800004</v>
          </cell>
          <cell r="I110">
            <v>305</v>
          </cell>
          <cell r="J110">
            <v>9</v>
          </cell>
        </row>
        <row r="111">
          <cell r="A111">
            <v>1849</v>
          </cell>
          <cell r="B111">
            <v>5091639</v>
          </cell>
          <cell r="C111" t="str">
            <v>www2.telepac.agriculture.gouv.fr</v>
          </cell>
          <cell r="D111" t="str">
            <v>01/07/2019 00:00:00</v>
          </cell>
          <cell r="E111" t="str">
            <v>30/09/2019 23:59:59</v>
          </cell>
          <cell r="F111">
            <v>6879015</v>
          </cell>
          <cell r="G111">
            <v>1620</v>
          </cell>
          <cell r="H111">
            <v>99.976455661399996</v>
          </cell>
          <cell r="I111">
            <v>302</v>
          </cell>
          <cell r="J111">
            <v>9</v>
          </cell>
        </row>
        <row r="112">
          <cell r="A112">
            <v>1850</v>
          </cell>
          <cell r="B112">
            <v>5091663</v>
          </cell>
          <cell r="C112" t="str">
            <v>www2.telepac.agriculture.gouv.fr</v>
          </cell>
          <cell r="D112" t="str">
            <v>01/07/2019 00:00:00</v>
          </cell>
          <cell r="E112" t="str">
            <v>30/09/2019 23:59:59</v>
          </cell>
          <cell r="F112">
            <v>6878512</v>
          </cell>
          <cell r="G112">
            <v>2100</v>
          </cell>
          <cell r="H112">
            <v>99.9694794591</v>
          </cell>
          <cell r="I112">
            <v>303</v>
          </cell>
          <cell r="J112">
            <v>9</v>
          </cell>
        </row>
        <row r="113">
          <cell r="A113">
            <v>1851</v>
          </cell>
          <cell r="B113">
            <v>5091676</v>
          </cell>
          <cell r="C113" t="str">
            <v>www2.telepac.agriculture.gouv.fr</v>
          </cell>
          <cell r="D113" t="str">
            <v>01/07/2019 00:00:00</v>
          </cell>
          <cell r="E113" t="str">
            <v>30/09/2019 23:59:59</v>
          </cell>
          <cell r="F113">
            <v>6878894</v>
          </cell>
          <cell r="G113">
            <v>1740</v>
          </cell>
          <cell r="H113">
            <v>99.974711632699993</v>
          </cell>
          <cell r="I113">
            <v>299</v>
          </cell>
          <cell r="J113">
            <v>9</v>
          </cell>
        </row>
        <row r="114">
          <cell r="A114">
            <v>1852</v>
          </cell>
          <cell r="B114">
            <v>5091680</v>
          </cell>
          <cell r="C114" t="str">
            <v>www2.telepac.agriculture.gouv.fr</v>
          </cell>
          <cell r="D114" t="str">
            <v>01/07/2019 00:00:00</v>
          </cell>
          <cell r="E114" t="str">
            <v>30/09/2019 23:59:59</v>
          </cell>
          <cell r="F114">
            <v>6878932</v>
          </cell>
          <cell r="G114">
            <v>1680</v>
          </cell>
          <cell r="H114">
            <v>99.975583567300006</v>
          </cell>
          <cell r="I114">
            <v>318</v>
          </cell>
          <cell r="J114">
            <v>9</v>
          </cell>
        </row>
        <row r="115">
          <cell r="A115">
            <v>1853</v>
          </cell>
          <cell r="B115">
            <v>5091682</v>
          </cell>
          <cell r="C115" t="str">
            <v>www2.telepac.agriculture.gouv.fr</v>
          </cell>
          <cell r="D115" t="str">
            <v>01/07/2019 00:00:00</v>
          </cell>
          <cell r="E115" t="str">
            <v>30/09/2019 23:59:59</v>
          </cell>
          <cell r="F115">
            <v>6878764</v>
          </cell>
          <cell r="G115">
            <v>1860</v>
          </cell>
          <cell r="H115">
            <v>99.972967568100003</v>
          </cell>
          <cell r="I115">
            <v>304</v>
          </cell>
          <cell r="J115">
            <v>9</v>
          </cell>
        </row>
        <row r="116">
          <cell r="A116">
            <v>1854</v>
          </cell>
          <cell r="B116">
            <v>5091690</v>
          </cell>
          <cell r="C116" t="str">
            <v>www2.telepac.agriculture.gouv.fr</v>
          </cell>
          <cell r="D116" t="str">
            <v>01/07/2019 00:00:00</v>
          </cell>
          <cell r="E116" t="str">
            <v>30/09/2019 23:59:59</v>
          </cell>
          <cell r="F116">
            <v>6879081</v>
          </cell>
          <cell r="G116">
            <v>1560</v>
          </cell>
          <cell r="H116">
            <v>99.977327693700005</v>
          </cell>
          <cell r="I116">
            <v>295</v>
          </cell>
          <cell r="J116">
            <v>9</v>
          </cell>
        </row>
        <row r="117">
          <cell r="A117">
            <v>1855</v>
          </cell>
          <cell r="B117">
            <v>5091699</v>
          </cell>
          <cell r="C117" t="str">
            <v>www2.telepac.agriculture.gouv.fr</v>
          </cell>
          <cell r="D117" t="str">
            <v>01/07/2019 00:00:00</v>
          </cell>
          <cell r="E117" t="str">
            <v>30/09/2019 23:59:59</v>
          </cell>
          <cell r="F117">
            <v>6878757</v>
          </cell>
          <cell r="G117">
            <v>1860</v>
          </cell>
          <cell r="H117">
            <v>99.972967540599996</v>
          </cell>
          <cell r="I117">
            <v>300</v>
          </cell>
          <cell r="J117">
            <v>9</v>
          </cell>
        </row>
        <row r="118">
          <cell r="A118">
            <v>1856</v>
          </cell>
          <cell r="B118">
            <v>5091706</v>
          </cell>
          <cell r="C118" t="str">
            <v>www2.telepac.agriculture.gouv.fr</v>
          </cell>
          <cell r="D118" t="str">
            <v>01/07/2019 00:00:00</v>
          </cell>
          <cell r="E118" t="str">
            <v>30/09/2019 23:59:59</v>
          </cell>
          <cell r="F118">
            <v>6878254</v>
          </cell>
          <cell r="G118">
            <v>2340</v>
          </cell>
          <cell r="H118">
            <v>99.965991308300005</v>
          </cell>
          <cell r="I118">
            <v>328</v>
          </cell>
          <cell r="J118">
            <v>9</v>
          </cell>
        </row>
        <row r="119">
          <cell r="A119">
            <v>1857</v>
          </cell>
          <cell r="B119">
            <v>5091711</v>
          </cell>
          <cell r="C119" t="str">
            <v>www2.telepac.agriculture.gouv.fr</v>
          </cell>
          <cell r="D119" t="str">
            <v>01/07/2019 00:00:00</v>
          </cell>
          <cell r="E119" t="str">
            <v>30/09/2019 23:59:59</v>
          </cell>
          <cell r="F119">
            <v>6878528</v>
          </cell>
          <cell r="G119">
            <v>2100</v>
          </cell>
          <cell r="H119">
            <v>99.969479530100003</v>
          </cell>
          <cell r="I119">
            <v>295</v>
          </cell>
          <cell r="J119">
            <v>9</v>
          </cell>
        </row>
        <row r="120">
          <cell r="A120">
            <v>1858</v>
          </cell>
          <cell r="B120">
            <v>5091714</v>
          </cell>
          <cell r="C120" t="str">
            <v>www2.telepac.agriculture.gouv.fr</v>
          </cell>
          <cell r="D120" t="str">
            <v>01/07/2019 00:00:00</v>
          </cell>
          <cell r="E120" t="str">
            <v>30/09/2019 23:59:59</v>
          </cell>
          <cell r="F120">
            <v>6878863</v>
          </cell>
          <cell r="G120">
            <v>1740</v>
          </cell>
          <cell r="H120">
            <v>99.974711518700005</v>
          </cell>
          <cell r="I120">
            <v>305</v>
          </cell>
          <cell r="J120">
            <v>9</v>
          </cell>
        </row>
        <row r="121">
          <cell r="A121">
            <v>1859</v>
          </cell>
          <cell r="B121">
            <v>5091730</v>
          </cell>
          <cell r="C121" t="str">
            <v>www2.telepac.agriculture.gouv.fr</v>
          </cell>
          <cell r="D121" t="str">
            <v>01/07/2019 00:00:00</v>
          </cell>
          <cell r="E121" t="str">
            <v>30/09/2019 23:59:59</v>
          </cell>
          <cell r="F121">
            <v>6878704</v>
          </cell>
          <cell r="G121">
            <v>1860</v>
          </cell>
          <cell r="H121">
            <v>99.972967332300001</v>
          </cell>
          <cell r="I121">
            <v>283</v>
          </cell>
          <cell r="J121">
            <v>9</v>
          </cell>
        </row>
        <row r="122">
          <cell r="A122">
            <v>1307</v>
          </cell>
          <cell r="B122">
            <v>5091658</v>
          </cell>
          <cell r="C122" t="str">
            <v>chorus-pro.gouv.fr</v>
          </cell>
          <cell r="D122" t="str">
            <v>01/07/2019 00:00:00</v>
          </cell>
          <cell r="E122" t="str">
            <v>30/09/2019 23:59:59</v>
          </cell>
          <cell r="F122">
            <v>6869075</v>
          </cell>
          <cell r="G122">
            <v>11552</v>
          </cell>
          <cell r="H122">
            <v>99.8321083238</v>
          </cell>
          <cell r="I122">
            <v>399</v>
          </cell>
          <cell r="J122">
            <v>7</v>
          </cell>
        </row>
        <row r="123">
          <cell r="A123">
            <v>1643</v>
          </cell>
          <cell r="B123">
            <v>5091660</v>
          </cell>
          <cell r="C123" t="str">
            <v>www.service-public.fr</v>
          </cell>
          <cell r="D123" t="str">
            <v>01/07/2019 00:00:00</v>
          </cell>
          <cell r="E123" t="str">
            <v>30/09/2019 23:59:59</v>
          </cell>
          <cell r="F123">
            <v>6879778</v>
          </cell>
          <cell r="G123">
            <v>840</v>
          </cell>
          <cell r="H123">
            <v>99.987791794299994</v>
          </cell>
          <cell r="I123">
            <v>231</v>
          </cell>
          <cell r="J123">
            <v>9</v>
          </cell>
        </row>
        <row r="124">
          <cell r="A124">
            <v>1220</v>
          </cell>
          <cell r="B124">
            <v>5091761</v>
          </cell>
          <cell r="C124" t="str">
            <v>www.service-public.fr</v>
          </cell>
          <cell r="D124" t="str">
            <v>01/07/2019 00:00:00</v>
          </cell>
          <cell r="E124" t="str">
            <v>30/09/2019 23:59:59</v>
          </cell>
          <cell r="F124">
            <v>6879935</v>
          </cell>
          <cell r="G124">
            <v>660</v>
          </cell>
          <cell r="H124">
            <v>99.990407806299999</v>
          </cell>
          <cell r="I124">
            <v>241</v>
          </cell>
          <cell r="J124">
            <v>9</v>
          </cell>
        </row>
        <row r="125">
          <cell r="A125">
            <v>1865</v>
          </cell>
          <cell r="B125">
            <v>5091786</v>
          </cell>
          <cell r="C125" t="str">
            <v>www.service-public.fr</v>
          </cell>
          <cell r="D125" t="str">
            <v>01/07/2019 00:00:00</v>
          </cell>
          <cell r="E125" t="str">
            <v>30/09/2019 23:59:59</v>
          </cell>
          <cell r="F125">
            <v>6879678</v>
          </cell>
          <cell r="G125">
            <v>960</v>
          </cell>
          <cell r="H125">
            <v>99.986047805499993</v>
          </cell>
          <cell r="I125">
            <v>246</v>
          </cell>
          <cell r="J125">
            <v>9</v>
          </cell>
        </row>
        <row r="126">
          <cell r="A126">
            <v>1204</v>
          </cell>
          <cell r="B126">
            <v>5091800</v>
          </cell>
          <cell r="C126" t="str">
            <v>www.service-public.fr</v>
          </cell>
          <cell r="D126" t="str">
            <v>01/07/2019 00:00:00</v>
          </cell>
          <cell r="E126" t="str">
            <v>30/09/2019 23:59:59</v>
          </cell>
          <cell r="F126">
            <v>6879914</v>
          </cell>
          <cell r="G126">
            <v>720</v>
          </cell>
          <cell r="H126">
            <v>99.989535848000003</v>
          </cell>
          <cell r="I126">
            <v>247</v>
          </cell>
          <cell r="J126">
            <v>9</v>
          </cell>
        </row>
        <row r="127">
          <cell r="A127">
            <v>1299</v>
          </cell>
          <cell r="B127">
            <v>5091677</v>
          </cell>
          <cell r="C127" t="str">
            <v>agriculture-portail.6tzen.fr</v>
          </cell>
          <cell r="D127" t="str">
            <v>01/07/2019 00:00:00</v>
          </cell>
          <cell r="E127" t="str">
            <v>30/09/2019 23:59:59</v>
          </cell>
          <cell r="F127">
            <v>6874736</v>
          </cell>
          <cell r="G127">
            <v>5700</v>
          </cell>
          <cell r="H127">
            <v>99.917156412799997</v>
          </cell>
          <cell r="I127">
            <v>223</v>
          </cell>
          <cell r="J127">
            <v>9</v>
          </cell>
        </row>
        <row r="128">
          <cell r="A128">
            <v>1326</v>
          </cell>
          <cell r="B128">
            <v>5091678</v>
          </cell>
          <cell r="C128" t="str">
            <v>agriculture-portail.6tzen.fr</v>
          </cell>
          <cell r="D128" t="str">
            <v>01/07/2019 00:00:00</v>
          </cell>
          <cell r="E128" t="str">
            <v>30/09/2019 23:59:59</v>
          </cell>
          <cell r="F128">
            <v>6874441</v>
          </cell>
          <cell r="G128">
            <v>6180</v>
          </cell>
          <cell r="H128">
            <v>99.910182525699994</v>
          </cell>
          <cell r="I128">
            <v>254</v>
          </cell>
          <cell r="J128">
            <v>9</v>
          </cell>
        </row>
        <row r="129">
          <cell r="A129">
            <v>1344</v>
          </cell>
          <cell r="B129">
            <v>5091685</v>
          </cell>
          <cell r="C129" t="str">
            <v>agriculture-portail.6tzen.fr</v>
          </cell>
          <cell r="D129" t="str">
            <v>01/07/2019 00:00:00</v>
          </cell>
          <cell r="E129" t="str">
            <v>30/09/2019 23:59:59</v>
          </cell>
          <cell r="F129">
            <v>6874107</v>
          </cell>
          <cell r="G129">
            <v>6360</v>
          </cell>
          <cell r="H129">
            <v>99.907564413900005</v>
          </cell>
          <cell r="I129">
            <v>244</v>
          </cell>
          <cell r="J129">
            <v>9</v>
          </cell>
        </row>
        <row r="130">
          <cell r="A130">
            <v>1472</v>
          </cell>
          <cell r="B130">
            <v>5091687</v>
          </cell>
          <cell r="C130" t="str">
            <v>www.msa.fr</v>
          </cell>
          <cell r="D130" t="str">
            <v>01/07/2019 00:00:00</v>
          </cell>
          <cell r="E130" t="str">
            <v>30/09/2019 23:59:59</v>
          </cell>
          <cell r="F130">
            <v>6836831</v>
          </cell>
          <cell r="G130">
            <v>43800</v>
          </cell>
          <cell r="H130">
            <v>99.363430476100007</v>
          </cell>
          <cell r="I130">
            <v>703</v>
          </cell>
          <cell r="J130">
            <v>4</v>
          </cell>
        </row>
        <row r="131">
          <cell r="A131">
            <v>2033</v>
          </cell>
          <cell r="B131">
            <v>5270235</v>
          </cell>
          <cell r="C131" t="str">
            <v>www.msa.fr</v>
          </cell>
          <cell r="D131" t="str">
            <v>01/07/2019 00:00:00</v>
          </cell>
          <cell r="E131" t="str">
            <v>30/09/2019 23:59:59</v>
          </cell>
          <cell r="F131">
            <v>6835971</v>
          </cell>
          <cell r="G131">
            <v>44460</v>
          </cell>
          <cell r="H131">
            <v>99.353819549999997</v>
          </cell>
          <cell r="I131">
            <v>837</v>
          </cell>
          <cell r="J131">
            <v>3</v>
          </cell>
        </row>
        <row r="132">
          <cell r="A132">
            <v>2034</v>
          </cell>
          <cell r="B132">
            <v>5270236</v>
          </cell>
          <cell r="C132" t="str">
            <v>www.msa.fr</v>
          </cell>
          <cell r="D132" t="str">
            <v>01/07/2019 00:00:00</v>
          </cell>
          <cell r="E132" t="str">
            <v>30/09/2019 23:59:59</v>
          </cell>
          <cell r="F132">
            <v>6836024</v>
          </cell>
          <cell r="G132">
            <v>44585</v>
          </cell>
          <cell r="H132">
            <v>99.352019566899997</v>
          </cell>
          <cell r="I132">
            <v>851</v>
          </cell>
          <cell r="J132">
            <v>3</v>
          </cell>
        </row>
        <row r="133">
          <cell r="A133">
            <v>1459</v>
          </cell>
          <cell r="B133">
            <v>5091695</v>
          </cell>
          <cell r="C133" t="str">
            <v>portailweb.franceagrimer.fr</v>
          </cell>
          <cell r="D133" t="str">
            <v>01/07/2019 00:00:00</v>
          </cell>
          <cell r="E133" t="str">
            <v>30/09/2019 23:59:59</v>
          </cell>
          <cell r="F133">
            <v>6879490</v>
          </cell>
          <cell r="G133">
            <v>900</v>
          </cell>
          <cell r="H133">
            <v>99.986919346099995</v>
          </cell>
          <cell r="I133">
            <v>695</v>
          </cell>
          <cell r="J133">
            <v>7</v>
          </cell>
        </row>
        <row r="134">
          <cell r="A134">
            <v>1302</v>
          </cell>
          <cell r="B134">
            <v>5091701</v>
          </cell>
          <cell r="C134" t="str">
            <v>ecoagri.agriculture.gouv.fr</v>
          </cell>
          <cell r="D134" t="str">
            <v>01/07/2019 00:00:00</v>
          </cell>
          <cell r="E134" t="str">
            <v>30/09/2019 23:59:59</v>
          </cell>
          <cell r="F134">
            <v>6863413</v>
          </cell>
          <cell r="G134">
            <v>17040</v>
          </cell>
          <cell r="H134">
            <v>99.752341888000004</v>
          </cell>
          <cell r="I134">
            <v>596</v>
          </cell>
          <cell r="J134">
            <v>6</v>
          </cell>
        </row>
        <row r="135">
          <cell r="A135">
            <v>1821</v>
          </cell>
          <cell r="B135">
            <v>5091734</v>
          </cell>
          <cell r="C135" t="str">
            <v>www.usagers.antai.gouv.fr</v>
          </cell>
          <cell r="D135" t="str">
            <v>01/07/2019 00:00:00</v>
          </cell>
          <cell r="E135" t="str">
            <v>30/09/2019 23:59:59</v>
          </cell>
          <cell r="F135">
            <v>6880581</v>
          </cell>
          <cell r="G135">
            <v>60</v>
          </cell>
          <cell r="H135">
            <v>99.999127988200001</v>
          </cell>
          <cell r="I135">
            <v>283</v>
          </cell>
          <cell r="J135">
            <v>9</v>
          </cell>
        </row>
        <row r="136">
          <cell r="A136">
            <v>1776</v>
          </cell>
          <cell r="B136">
            <v>5091735</v>
          </cell>
          <cell r="C136" t="str">
            <v>passeport.ants.gouv.fr</v>
          </cell>
          <cell r="D136" t="str">
            <v>01/07/2019 00:00:00</v>
          </cell>
          <cell r="E136" t="str">
            <v>30/09/2019 23:59:59</v>
          </cell>
          <cell r="F136">
            <v>6869455</v>
          </cell>
          <cell r="G136">
            <v>11160</v>
          </cell>
          <cell r="H136">
            <v>99.837805196199994</v>
          </cell>
          <cell r="I136">
            <v>1039</v>
          </cell>
          <cell r="J136">
            <v>0</v>
          </cell>
        </row>
        <row r="137">
          <cell r="A137">
            <v>1732</v>
          </cell>
          <cell r="B137">
            <v>5091736</v>
          </cell>
          <cell r="C137" t="str">
            <v>passeport.ants.gouv.fr</v>
          </cell>
          <cell r="D137" t="str">
            <v>01/07/2019 00:00:00</v>
          </cell>
          <cell r="E137" t="str">
            <v>30/09/2019 23:59:59</v>
          </cell>
          <cell r="F137">
            <v>6869974</v>
          </cell>
          <cell r="G137">
            <v>10631</v>
          </cell>
          <cell r="H137">
            <v>99.845493237900001</v>
          </cell>
          <cell r="I137">
            <v>1419</v>
          </cell>
          <cell r="J137">
            <v>0</v>
          </cell>
        </row>
        <row r="138">
          <cell r="A138">
            <v>1196</v>
          </cell>
          <cell r="B138">
            <v>5091742</v>
          </cell>
          <cell r="C138" t="str">
            <v>france-visas.gouv.fr</v>
          </cell>
          <cell r="D138" t="str">
            <v>01/07/2019 00:00:00</v>
          </cell>
          <cell r="E138" t="str">
            <v>30/09/2019 23:59:59</v>
          </cell>
          <cell r="F138">
            <v>6839971</v>
          </cell>
          <cell r="G138">
            <v>40680</v>
          </cell>
          <cell r="H138">
            <v>99.408776872999994</v>
          </cell>
          <cell r="I138">
            <v>359</v>
          </cell>
          <cell r="J138">
            <v>6</v>
          </cell>
        </row>
        <row r="139">
          <cell r="A139">
            <v>1197</v>
          </cell>
          <cell r="B139">
            <v>5091789</v>
          </cell>
          <cell r="C139" t="str">
            <v>france-visas.gouv.fr</v>
          </cell>
          <cell r="D139" t="str">
            <v>01/07/2019 00:00:00</v>
          </cell>
          <cell r="E139" t="str">
            <v>30/09/2019 23:59:59</v>
          </cell>
          <cell r="F139">
            <v>6839942</v>
          </cell>
          <cell r="G139">
            <v>40701</v>
          </cell>
          <cell r="H139">
            <v>99.408470981600004</v>
          </cell>
          <cell r="I139">
            <v>322</v>
          </cell>
          <cell r="J139">
            <v>6</v>
          </cell>
        </row>
        <row r="140">
          <cell r="A140">
            <v>1822</v>
          </cell>
          <cell r="B140">
            <v>5091747</v>
          </cell>
          <cell r="C140" t="str">
            <v>www.antai.gouv.fr</v>
          </cell>
          <cell r="D140" t="str">
            <v>01/07/2019 00:00:00</v>
          </cell>
          <cell r="E140" t="str">
            <v>30/09/2019 23:59:59</v>
          </cell>
          <cell r="F140">
            <v>6880608</v>
          </cell>
          <cell r="G140">
            <v>0</v>
          </cell>
          <cell r="H140">
            <v>100</v>
          </cell>
          <cell r="I140">
            <v>317</v>
          </cell>
          <cell r="J140">
            <v>9</v>
          </cell>
        </row>
        <row r="141">
          <cell r="A141">
            <v>1860</v>
          </cell>
          <cell r="B141">
            <v>5091751</v>
          </cell>
          <cell r="C141" t="str">
            <v>permisdeconduire.ants.gouv.fr</v>
          </cell>
          <cell r="D141" t="str">
            <v>01/07/2019 00:00:00</v>
          </cell>
          <cell r="E141" t="str">
            <v>30/09/2019 23:59:59</v>
          </cell>
          <cell r="F141">
            <v>6867040</v>
          </cell>
          <cell r="G141">
            <v>13380</v>
          </cell>
          <cell r="H141">
            <v>99.805535127200002</v>
          </cell>
          <cell r="I141">
            <v>1440</v>
          </cell>
          <cell r="J141">
            <v>0</v>
          </cell>
        </row>
        <row r="142">
          <cell r="A142">
            <v>1861</v>
          </cell>
          <cell r="B142">
            <v>5091752</v>
          </cell>
          <cell r="C142" t="str">
            <v>permisdeconduire.ants.gouv.fr</v>
          </cell>
          <cell r="D142" t="str">
            <v>01/07/2019 00:00:00</v>
          </cell>
          <cell r="E142" t="str">
            <v>30/09/2019 23:59:59</v>
          </cell>
          <cell r="F142">
            <v>6867986</v>
          </cell>
          <cell r="G142">
            <v>12616</v>
          </cell>
          <cell r="H142">
            <v>99.816643950599996</v>
          </cell>
          <cell r="I142">
            <v>1543</v>
          </cell>
          <cell r="J142">
            <v>0</v>
          </cell>
        </row>
        <row r="143">
          <cell r="A143">
            <v>1862</v>
          </cell>
          <cell r="B143">
            <v>5091757</v>
          </cell>
          <cell r="C143" t="str">
            <v>permisdeconduire.ants.gouv.fr</v>
          </cell>
          <cell r="D143" t="str">
            <v>01/07/2019 00:00:00</v>
          </cell>
          <cell r="E143" t="str">
            <v>30/09/2019 23:59:59</v>
          </cell>
          <cell r="F143">
            <v>6867465</v>
          </cell>
          <cell r="G143">
            <v>13140</v>
          </cell>
          <cell r="H143">
            <v>99.809028421199997</v>
          </cell>
          <cell r="I143">
            <v>1482</v>
          </cell>
          <cell r="J143">
            <v>0</v>
          </cell>
        </row>
        <row r="144">
          <cell r="A144">
            <v>1864</v>
          </cell>
          <cell r="B144">
            <v>5091771</v>
          </cell>
          <cell r="C144" t="str">
            <v>permisdeconduire.ants.gouv.fr</v>
          </cell>
          <cell r="D144" t="str">
            <v>01/07/2019 00:00:00</v>
          </cell>
          <cell r="E144" t="str">
            <v>30/09/2019 23:59:59</v>
          </cell>
          <cell r="F144">
            <v>6867822</v>
          </cell>
          <cell r="G144">
            <v>12600</v>
          </cell>
          <cell r="H144">
            <v>99.816871697699995</v>
          </cell>
          <cell r="I144">
            <v>1491</v>
          </cell>
          <cell r="J144">
            <v>0</v>
          </cell>
        </row>
        <row r="145">
          <cell r="A145">
            <v>1866</v>
          </cell>
          <cell r="B145">
            <v>5091788</v>
          </cell>
          <cell r="C145" t="str">
            <v>permisdeconduire.ants.gouv.fr</v>
          </cell>
          <cell r="D145" t="str">
            <v>01/07/2019 00:00:00</v>
          </cell>
          <cell r="E145" t="str">
            <v>30/09/2019 23:59:59</v>
          </cell>
          <cell r="F145">
            <v>6868249</v>
          </cell>
          <cell r="G145">
            <v>12360</v>
          </cell>
          <cell r="H145">
            <v>99.820364738099997</v>
          </cell>
          <cell r="I145">
            <v>1510</v>
          </cell>
          <cell r="J145">
            <v>0</v>
          </cell>
        </row>
        <row r="146">
          <cell r="A146">
            <v>1244</v>
          </cell>
          <cell r="B146">
            <v>5091797</v>
          </cell>
          <cell r="C146" t="str">
            <v>permisdeconduire.ants.gouv.fr</v>
          </cell>
          <cell r="D146" t="str">
            <v>01/07/2019 00:00:00</v>
          </cell>
          <cell r="E146" t="str">
            <v>30/09/2019 23:59:59</v>
          </cell>
          <cell r="F146">
            <v>6868337</v>
          </cell>
          <cell r="G146">
            <v>12300</v>
          </cell>
          <cell r="H146">
            <v>99.821237481400004</v>
          </cell>
          <cell r="I146">
            <v>1499</v>
          </cell>
          <cell r="J146">
            <v>0</v>
          </cell>
        </row>
        <row r="147">
          <cell r="A147">
            <v>1242</v>
          </cell>
          <cell r="B147">
            <v>5091944</v>
          </cell>
          <cell r="C147" t="str">
            <v>permisdeconduire.ants.gouv.fr</v>
          </cell>
          <cell r="D147" t="str">
            <v>01/07/2019 00:00:00</v>
          </cell>
          <cell r="E147" t="str">
            <v>30/09/2019 23:59:59</v>
          </cell>
          <cell r="F147">
            <v>6868484</v>
          </cell>
          <cell r="G147">
            <v>12120</v>
          </cell>
          <cell r="H147">
            <v>99.823852673399998</v>
          </cell>
          <cell r="I147">
            <v>1517</v>
          </cell>
          <cell r="J147">
            <v>0</v>
          </cell>
        </row>
        <row r="148">
          <cell r="A148">
            <v>1242</v>
          </cell>
          <cell r="B148">
            <v>5091948</v>
          </cell>
          <cell r="C148" t="str">
            <v>permisdeconduire.ants.gouv.fr</v>
          </cell>
          <cell r="D148" t="str">
            <v>01/07/2019 00:00:00</v>
          </cell>
          <cell r="E148" t="str">
            <v>30/09/2019 23:59:59</v>
          </cell>
          <cell r="F148">
            <v>6868163</v>
          </cell>
          <cell r="G148">
            <v>12480</v>
          </cell>
          <cell r="H148">
            <v>99.818621602700006</v>
          </cell>
          <cell r="I148">
            <v>1460</v>
          </cell>
          <cell r="J148">
            <v>0</v>
          </cell>
        </row>
        <row r="149">
          <cell r="A149">
            <v>1730</v>
          </cell>
          <cell r="B149">
            <v>5091950</v>
          </cell>
          <cell r="C149" t="str">
            <v>permisdeconduire.ants.gouv.fr</v>
          </cell>
          <cell r="D149" t="str">
            <v>01/07/2019 00:00:00</v>
          </cell>
          <cell r="E149" t="str">
            <v>30/09/2019 23:59:59</v>
          </cell>
          <cell r="F149">
            <v>6868380</v>
          </cell>
          <cell r="G149">
            <v>12240</v>
          </cell>
          <cell r="H149">
            <v>99.822109054099997</v>
          </cell>
          <cell r="I149">
            <v>1600</v>
          </cell>
          <cell r="J149">
            <v>0</v>
          </cell>
        </row>
        <row r="150">
          <cell r="A150">
            <v>1207</v>
          </cell>
          <cell r="B150">
            <v>5091753</v>
          </cell>
          <cell r="C150" t="str">
            <v>ants.gouv.fr</v>
          </cell>
          <cell r="D150" t="str">
            <v>01/07/2019 00:00:00</v>
          </cell>
          <cell r="E150" t="str">
            <v>30/09/2019 23:59:59</v>
          </cell>
          <cell r="F150">
            <v>6869548</v>
          </cell>
          <cell r="G150">
            <v>11100</v>
          </cell>
          <cell r="H150">
            <v>99.838677985000004</v>
          </cell>
          <cell r="I150">
            <v>1156</v>
          </cell>
          <cell r="J150">
            <v>0</v>
          </cell>
        </row>
        <row r="151">
          <cell r="A151">
            <v>1731</v>
          </cell>
          <cell r="B151">
            <v>5091780</v>
          </cell>
          <cell r="C151" t="str">
            <v>ants.gouv.fr</v>
          </cell>
          <cell r="D151" t="str">
            <v>01/07/2019 00:00:00</v>
          </cell>
          <cell r="E151" t="str">
            <v>30/09/2019 23:59:59</v>
          </cell>
          <cell r="F151">
            <v>6867643</v>
          </cell>
          <cell r="G151">
            <v>12960</v>
          </cell>
          <cell r="H151">
            <v>99.811644415499998</v>
          </cell>
          <cell r="I151">
            <v>1371</v>
          </cell>
          <cell r="J151">
            <v>0</v>
          </cell>
        </row>
        <row r="152">
          <cell r="A152">
            <v>1261</v>
          </cell>
          <cell r="B152">
            <v>5091932</v>
          </cell>
          <cell r="C152" t="str">
            <v>ants.gouv.fr</v>
          </cell>
          <cell r="D152" t="str">
            <v>01/07/2019 00:00:00</v>
          </cell>
          <cell r="E152" t="str">
            <v>30/09/2019 23:59:59</v>
          </cell>
          <cell r="F152">
            <v>6867354</v>
          </cell>
          <cell r="G152">
            <v>13080</v>
          </cell>
          <cell r="H152">
            <v>99.809895713000003</v>
          </cell>
          <cell r="I152">
            <v>1367</v>
          </cell>
          <cell r="J152">
            <v>0</v>
          </cell>
        </row>
        <row r="153">
          <cell r="A153">
            <v>1863</v>
          </cell>
          <cell r="B153">
            <v>5091769</v>
          </cell>
          <cell r="C153" t="str">
            <v>invite.contacts-demarches.interieur.gouv.fr</v>
          </cell>
          <cell r="D153" t="str">
            <v>01/07/2019 00:00:00</v>
          </cell>
          <cell r="E153" t="str">
            <v>30/09/2019 23:59:59</v>
          </cell>
          <cell r="F153">
            <v>0</v>
          </cell>
          <cell r="G153">
            <v>6880649</v>
          </cell>
          <cell r="H153">
            <v>0</v>
          </cell>
          <cell r="I153">
            <v>0</v>
          </cell>
          <cell r="J153">
            <v>-2</v>
          </cell>
        </row>
        <row r="154">
          <cell r="A154">
            <v>1198</v>
          </cell>
          <cell r="B154">
            <v>5091774</v>
          </cell>
          <cell r="C154" t="str">
            <v>www.pre-plainte-en-ligne.gouv.fr</v>
          </cell>
          <cell r="D154" t="str">
            <v>01/07/2019 00:00:00</v>
          </cell>
          <cell r="E154" t="str">
            <v>30/09/2019 23:59:59</v>
          </cell>
          <cell r="F154">
            <v>6880577</v>
          </cell>
          <cell r="G154">
            <v>60</v>
          </cell>
          <cell r="H154">
            <v>99.999127987700007</v>
          </cell>
          <cell r="I154">
            <v>293</v>
          </cell>
          <cell r="J154">
            <v>9</v>
          </cell>
        </row>
        <row r="155">
          <cell r="A155">
            <v>1268</v>
          </cell>
          <cell r="B155">
            <v>5091787</v>
          </cell>
          <cell r="C155" t="str">
            <v>www.televideoprotection.interieur.gouv.fr</v>
          </cell>
          <cell r="D155" t="str">
            <v>01/07/2019 00:00:00</v>
          </cell>
          <cell r="E155" t="str">
            <v>30/09/2019 23:59:59</v>
          </cell>
          <cell r="F155">
            <v>6877208</v>
          </cell>
          <cell r="G155">
            <v>3000</v>
          </cell>
          <cell r="H155">
            <v>99.956396667099995</v>
          </cell>
          <cell r="I155">
            <v>439</v>
          </cell>
          <cell r="J155">
            <v>8</v>
          </cell>
        </row>
        <row r="156">
          <cell r="A156">
            <v>1291</v>
          </cell>
          <cell r="B156">
            <v>5091806</v>
          </cell>
          <cell r="C156" t="str">
            <v>immatriculation.ants.gouv.fr</v>
          </cell>
          <cell r="D156" t="str">
            <v>01/07/2019 00:00:00</v>
          </cell>
          <cell r="E156" t="str">
            <v>30/09/2019 23:59:59</v>
          </cell>
          <cell r="F156">
            <v>6867675</v>
          </cell>
          <cell r="G156">
            <v>12776</v>
          </cell>
          <cell r="H156">
            <v>99.814314497699996</v>
          </cell>
          <cell r="I156">
            <v>2317</v>
          </cell>
          <cell r="J156">
            <v>0</v>
          </cell>
        </row>
        <row r="157">
          <cell r="A157">
            <v>1258</v>
          </cell>
          <cell r="B157">
            <v>5091808</v>
          </cell>
          <cell r="C157" t="str">
            <v>immatriculation.ants.gouv.fr</v>
          </cell>
          <cell r="D157" t="str">
            <v>01/07/2019 00:00:00</v>
          </cell>
          <cell r="E157" t="str">
            <v>30/09/2019 23:59:59</v>
          </cell>
          <cell r="F157">
            <v>6867520</v>
          </cell>
          <cell r="G157">
            <v>13080</v>
          </cell>
          <cell r="H157">
            <v>99.809900299399999</v>
          </cell>
          <cell r="I157">
            <v>2385</v>
          </cell>
          <cell r="J157">
            <v>0</v>
          </cell>
        </row>
        <row r="158">
          <cell r="A158">
            <v>1258</v>
          </cell>
          <cell r="B158">
            <v>5091809</v>
          </cell>
          <cell r="C158" t="str">
            <v>immatriculation.ants.gouv.fr</v>
          </cell>
          <cell r="D158" t="str">
            <v>01/07/2019 00:00:00</v>
          </cell>
          <cell r="E158" t="str">
            <v>30/09/2019 23:59:59</v>
          </cell>
          <cell r="F158">
            <v>6867810</v>
          </cell>
          <cell r="G158">
            <v>12780</v>
          </cell>
          <cell r="H158">
            <v>99.814260114299998</v>
          </cell>
          <cell r="I158">
            <v>2260</v>
          </cell>
          <cell r="J158">
            <v>0</v>
          </cell>
        </row>
        <row r="159">
          <cell r="A159">
            <v>1731</v>
          </cell>
          <cell r="B159">
            <v>5091935</v>
          </cell>
          <cell r="C159" t="str">
            <v>immatriculation.ants.gouv.fr</v>
          </cell>
          <cell r="D159" t="str">
            <v>01/07/2019 00:00:00</v>
          </cell>
          <cell r="E159" t="str">
            <v>30/09/2019 23:59:59</v>
          </cell>
          <cell r="F159">
            <v>6867805</v>
          </cell>
          <cell r="G159">
            <v>12840</v>
          </cell>
          <cell r="H159">
            <v>99.813389587700001</v>
          </cell>
          <cell r="I159">
            <v>2340</v>
          </cell>
          <cell r="J159">
            <v>0</v>
          </cell>
        </row>
        <row r="160">
          <cell r="A160">
            <v>1260</v>
          </cell>
          <cell r="B160">
            <v>5092016</v>
          </cell>
          <cell r="C160" t="str">
            <v>immatriculation.ants.gouv.fr</v>
          </cell>
          <cell r="D160" t="str">
            <v>01/07/2019 00:00:00</v>
          </cell>
          <cell r="E160" t="str">
            <v>30/09/2019 23:59:59</v>
          </cell>
          <cell r="F160">
            <v>6867724</v>
          </cell>
          <cell r="G160">
            <v>12900</v>
          </cell>
          <cell r="H160">
            <v>99.812517004300005</v>
          </cell>
          <cell r="I160">
            <v>2349</v>
          </cell>
          <cell r="J160">
            <v>0</v>
          </cell>
        </row>
        <row r="161">
          <cell r="A161">
            <v>1901</v>
          </cell>
          <cell r="B161">
            <v>5147038</v>
          </cell>
          <cell r="C161" t="str">
            <v>immatriculation.ants.gouv.fr</v>
          </cell>
          <cell r="D161" t="str">
            <v>01/07/2019 00:00:00</v>
          </cell>
          <cell r="E161" t="str">
            <v>30/09/2019 23:59:59</v>
          </cell>
          <cell r="F161">
            <v>6867502</v>
          </cell>
          <cell r="G161">
            <v>13121</v>
          </cell>
          <cell r="H161">
            <v>99.809305058600003</v>
          </cell>
          <cell r="I161">
            <v>2384</v>
          </cell>
          <cell r="J161">
            <v>0</v>
          </cell>
        </row>
        <row r="162">
          <cell r="A162">
            <v>1258</v>
          </cell>
          <cell r="B162">
            <v>5091811</v>
          </cell>
          <cell r="C162" t="str">
            <v>siv.interieur.gouv.fr</v>
          </cell>
          <cell r="D162" t="str">
            <v>01/07/2019 00:00:00</v>
          </cell>
          <cell r="E162" t="str">
            <v>30/09/2019 23:59:59</v>
          </cell>
          <cell r="F162">
            <v>6870209</v>
          </cell>
          <cell r="G162">
            <v>10440</v>
          </cell>
          <cell r="H162">
            <v>99.848270126800003</v>
          </cell>
          <cell r="I162">
            <v>287</v>
          </cell>
          <cell r="J162">
            <v>7</v>
          </cell>
        </row>
        <row r="163">
          <cell r="A163">
            <v>1291</v>
          </cell>
          <cell r="B163">
            <v>5092019</v>
          </cell>
          <cell r="C163" t="str">
            <v>siv.interieur.gouv.fr</v>
          </cell>
          <cell r="D163" t="str">
            <v>01/07/2019 00:00:00</v>
          </cell>
          <cell r="E163" t="str">
            <v>30/09/2019 23:59:59</v>
          </cell>
          <cell r="F163">
            <v>6869893</v>
          </cell>
          <cell r="G163">
            <v>10740</v>
          </cell>
          <cell r="H163">
            <v>99.843909710099993</v>
          </cell>
          <cell r="I163">
            <v>285</v>
          </cell>
          <cell r="J163">
            <v>7</v>
          </cell>
        </row>
        <row r="164">
          <cell r="A164">
            <v>1264</v>
          </cell>
          <cell r="B164">
            <v>5091939</v>
          </cell>
          <cell r="C164" t="str">
            <v>habilitation-siv.interieur.gouv.fr</v>
          </cell>
          <cell r="D164" t="str">
            <v>01/07/2019 00:00:00</v>
          </cell>
          <cell r="E164" t="str">
            <v>30/09/2019 23:59:59</v>
          </cell>
          <cell r="F164">
            <v>6870786</v>
          </cell>
          <cell r="G164">
            <v>9840</v>
          </cell>
          <cell r="H164">
            <v>99.856989756499999</v>
          </cell>
          <cell r="I164">
            <v>286</v>
          </cell>
          <cell r="J164">
            <v>7</v>
          </cell>
        </row>
        <row r="165">
          <cell r="A165">
            <v>1803</v>
          </cell>
          <cell r="B165">
            <v>5091956</v>
          </cell>
          <cell r="C165" t="str">
            <v>www.securite-routiere.gouv.fr</v>
          </cell>
          <cell r="D165" t="str">
            <v>01/07/2019 00:00:00</v>
          </cell>
          <cell r="E165" t="str">
            <v>30/09/2019 23:59:59</v>
          </cell>
          <cell r="F165">
            <v>6879125</v>
          </cell>
          <cell r="G165">
            <v>1500</v>
          </cell>
          <cell r="H165">
            <v>99.978199654799994</v>
          </cell>
          <cell r="I165">
            <v>759</v>
          </cell>
          <cell r="J165">
            <v>7</v>
          </cell>
        </row>
        <row r="166">
          <cell r="A166">
            <v>1867</v>
          </cell>
          <cell r="B166">
            <v>5091959</v>
          </cell>
          <cell r="C166" t="str">
            <v>histovec.interieur.gouv.fr</v>
          </cell>
          <cell r="D166" t="str">
            <v>01/07/2019 00:00:00</v>
          </cell>
          <cell r="E166" t="str">
            <v>30/09/2019 23:59:59</v>
          </cell>
          <cell r="F166">
            <v>6866188</v>
          </cell>
          <cell r="G166">
            <v>14280</v>
          </cell>
          <cell r="H166">
            <v>99.792455978299998</v>
          </cell>
          <cell r="I166">
            <v>339</v>
          </cell>
          <cell r="J166">
            <v>7</v>
          </cell>
        </row>
        <row r="167">
          <cell r="A167">
            <v>831</v>
          </cell>
          <cell r="B167">
            <v>5091991</v>
          </cell>
          <cell r="C167" t="str">
            <v>www.impots.gouv.fr</v>
          </cell>
          <cell r="D167" t="str">
            <v>01/07/2019 00:00:00</v>
          </cell>
          <cell r="E167" t="str">
            <v>30/09/2019 23:59:59</v>
          </cell>
          <cell r="F167">
            <v>6880434</v>
          </cell>
          <cell r="G167">
            <v>0</v>
          </cell>
          <cell r="H167">
            <v>100</v>
          </cell>
          <cell r="I167">
            <v>178</v>
          </cell>
          <cell r="J167">
            <v>10</v>
          </cell>
        </row>
        <row r="168">
          <cell r="A168">
            <v>823</v>
          </cell>
          <cell r="B168">
            <v>5091997</v>
          </cell>
          <cell r="C168" t="str">
            <v>www.impots.gouv.fr</v>
          </cell>
          <cell r="D168" t="str">
            <v>01/07/2019 00:00:00</v>
          </cell>
          <cell r="E168" t="str">
            <v>30/09/2019 23:59:59</v>
          </cell>
          <cell r="F168">
            <v>6880611</v>
          </cell>
          <cell r="G168">
            <v>0</v>
          </cell>
          <cell r="H168">
            <v>100</v>
          </cell>
          <cell r="I168">
            <v>297</v>
          </cell>
          <cell r="J168">
            <v>9</v>
          </cell>
        </row>
        <row r="169">
          <cell r="A169">
            <v>834</v>
          </cell>
          <cell r="B169">
            <v>5091999</v>
          </cell>
          <cell r="C169" t="str">
            <v>www.impots.gouv.fr</v>
          </cell>
          <cell r="D169" t="str">
            <v>01/07/2019 00:00:00</v>
          </cell>
          <cell r="E169" t="str">
            <v>30/09/2019 23:59:59</v>
          </cell>
          <cell r="F169">
            <v>6880628</v>
          </cell>
          <cell r="G169">
            <v>0</v>
          </cell>
          <cell r="H169">
            <v>100</v>
          </cell>
          <cell r="I169">
            <v>192</v>
          </cell>
          <cell r="J169">
            <v>10</v>
          </cell>
        </row>
        <row r="170">
          <cell r="A170">
            <v>1726</v>
          </cell>
          <cell r="B170">
            <v>5092003</v>
          </cell>
          <cell r="C170" t="str">
            <v>www.impots.gouv.fr</v>
          </cell>
          <cell r="D170" t="str">
            <v>01/07/2019 00:00:00</v>
          </cell>
          <cell r="E170" t="str">
            <v>30/09/2019 23:59:59</v>
          </cell>
          <cell r="F170">
            <v>6880438</v>
          </cell>
          <cell r="G170">
            <v>0</v>
          </cell>
          <cell r="H170">
            <v>100</v>
          </cell>
          <cell r="I170">
            <v>185</v>
          </cell>
          <cell r="J170">
            <v>10</v>
          </cell>
        </row>
        <row r="171">
          <cell r="A171">
            <v>840</v>
          </cell>
          <cell r="B171">
            <v>5091995</v>
          </cell>
          <cell r="C171" t="str">
            <v>www.amendes.gouv.fr</v>
          </cell>
          <cell r="D171" t="str">
            <v>01/07/2019 00:00:00</v>
          </cell>
          <cell r="E171" t="str">
            <v>30/09/2019 23:59:59</v>
          </cell>
          <cell r="F171">
            <v>6863435</v>
          </cell>
          <cell r="G171">
            <v>17220</v>
          </cell>
          <cell r="H171">
            <v>99.749733128599999</v>
          </cell>
          <cell r="I171">
            <v>612</v>
          </cell>
          <cell r="J171">
            <v>5</v>
          </cell>
        </row>
        <row r="172">
          <cell r="A172">
            <v>1868</v>
          </cell>
          <cell r="B172">
            <v>5091998</v>
          </cell>
          <cell r="C172" t="str">
            <v>www.cadastre.gouv.fr</v>
          </cell>
          <cell r="D172" t="str">
            <v>01/07/2019 00:00:00</v>
          </cell>
          <cell r="E172" t="str">
            <v>30/09/2019 23:59:59</v>
          </cell>
          <cell r="F172">
            <v>6880610</v>
          </cell>
          <cell r="G172">
            <v>0</v>
          </cell>
          <cell r="H172">
            <v>100</v>
          </cell>
          <cell r="I172">
            <v>226</v>
          </cell>
          <cell r="J172">
            <v>9</v>
          </cell>
        </row>
        <row r="173">
          <cell r="A173">
            <v>841</v>
          </cell>
          <cell r="B173">
            <v>5092002</v>
          </cell>
          <cell r="C173" t="str">
            <v>timbres.impots.gouv.fr</v>
          </cell>
          <cell r="D173" t="str">
            <v>01/07/2019 00:00:00</v>
          </cell>
          <cell r="E173" t="str">
            <v>30/09/2019 23:59:59</v>
          </cell>
          <cell r="F173">
            <v>6878376</v>
          </cell>
          <cell r="G173">
            <v>2280</v>
          </cell>
          <cell r="H173">
            <v>99.966863624599995</v>
          </cell>
          <cell r="I173">
            <v>251</v>
          </cell>
          <cell r="J173">
            <v>9</v>
          </cell>
        </row>
        <row r="174">
          <cell r="A174">
            <v>19</v>
          </cell>
          <cell r="B174">
            <v>5091635</v>
          </cell>
          <cell r="C174" t="str">
            <v>www.portail-pse-rcc.emploi.gouv.fr</v>
          </cell>
          <cell r="D174" t="str">
            <v>01/07/2019 00:00:00</v>
          </cell>
          <cell r="E174" t="str">
            <v>30/09/2019 23:59:59</v>
          </cell>
          <cell r="F174">
            <v>6718756</v>
          </cell>
          <cell r="G174">
            <v>161880</v>
          </cell>
          <cell r="H174">
            <v>97.647310510200001</v>
          </cell>
          <cell r="I174">
            <v>370</v>
          </cell>
          <cell r="J174">
            <v>3</v>
          </cell>
        </row>
        <row r="175">
          <cell r="A175">
            <v>886</v>
          </cell>
          <cell r="B175">
            <v>5104275</v>
          </cell>
          <cell r="C175" t="str">
            <v>www.cned.fr</v>
          </cell>
          <cell r="D175" t="str">
            <v>01/07/2019 00:00:00</v>
          </cell>
          <cell r="E175" t="str">
            <v>30/09/2019 23:59:59</v>
          </cell>
          <cell r="F175">
            <v>6867918</v>
          </cell>
          <cell r="G175">
            <v>12720</v>
          </cell>
          <cell r="H175">
            <v>99.815133422200006</v>
          </cell>
          <cell r="I175">
            <v>505</v>
          </cell>
          <cell r="J175">
            <v>6</v>
          </cell>
        </row>
        <row r="176">
          <cell r="A176">
            <v>500</v>
          </cell>
          <cell r="B176">
            <v>5091542</v>
          </cell>
          <cell r="C176" t="str">
            <v>authentification.din.developpement-durable.gouv.fr</v>
          </cell>
          <cell r="D176" t="str">
            <v>01/07/2019 00:00:00</v>
          </cell>
          <cell r="E176" t="str">
            <v>30/09/2019 23:59:59</v>
          </cell>
          <cell r="F176">
            <v>6879221</v>
          </cell>
          <cell r="G176">
            <v>1440</v>
          </cell>
          <cell r="H176">
            <v>99.979071778100007</v>
          </cell>
          <cell r="I176">
            <v>518</v>
          </cell>
          <cell r="J176">
            <v>8</v>
          </cell>
        </row>
        <row r="177">
          <cell r="A177">
            <v>1748</v>
          </cell>
          <cell r="B177">
            <v>5105519</v>
          </cell>
          <cell r="C177" t="str">
            <v>recrutement.aefe.fr</v>
          </cell>
          <cell r="D177" t="str">
            <v>01/07/2019 00:00:00</v>
          </cell>
          <cell r="E177" t="str">
            <v>30/09/2019 23:59:59</v>
          </cell>
          <cell r="F177">
            <v>0</v>
          </cell>
          <cell r="G177">
            <v>6880603</v>
          </cell>
          <cell r="H177">
            <v>0</v>
          </cell>
          <cell r="I177">
            <v>0</v>
          </cell>
          <cell r="J177">
            <v>-2</v>
          </cell>
        </row>
        <row r="178">
          <cell r="A178">
            <v>1733</v>
          </cell>
          <cell r="B178">
            <v>5105520</v>
          </cell>
          <cell r="C178" t="str">
            <v>pastel.diplomatie.gouv.fr</v>
          </cell>
          <cell r="D178" t="str">
            <v>01/07/2019 00:00:00</v>
          </cell>
          <cell r="E178" t="str">
            <v>30/09/2019 23:59:59</v>
          </cell>
          <cell r="F178">
            <v>6880380</v>
          </cell>
          <cell r="G178">
            <v>240</v>
          </cell>
          <cell r="H178">
            <v>99.996511942200001</v>
          </cell>
          <cell r="I178">
            <v>243</v>
          </cell>
          <cell r="J178">
            <v>9</v>
          </cell>
        </row>
        <row r="179">
          <cell r="A179">
            <v>1736</v>
          </cell>
          <cell r="B179">
            <v>5105521</v>
          </cell>
          <cell r="C179" t="str">
            <v>pastel.diplomatie.gouv.fr</v>
          </cell>
          <cell r="D179" t="str">
            <v>01/07/2019 00:00:00</v>
          </cell>
          <cell r="E179" t="str">
            <v>30/09/2019 23:59:59</v>
          </cell>
          <cell r="F179">
            <v>6880430</v>
          </cell>
          <cell r="G179">
            <v>180</v>
          </cell>
          <cell r="H179">
            <v>99.997383952899995</v>
          </cell>
          <cell r="I179">
            <v>214</v>
          </cell>
          <cell r="J179">
            <v>9</v>
          </cell>
        </row>
        <row r="180">
          <cell r="A180">
            <v>1737</v>
          </cell>
          <cell r="B180">
            <v>5105525</v>
          </cell>
          <cell r="C180" t="str">
            <v>pastel.diplomatie.gouv.fr</v>
          </cell>
          <cell r="D180" t="str">
            <v>01/07/2019 00:00:00</v>
          </cell>
          <cell r="E180" t="str">
            <v>30/09/2019 23:59:59</v>
          </cell>
          <cell r="F180">
            <v>6880403</v>
          </cell>
          <cell r="G180">
            <v>240</v>
          </cell>
          <cell r="H180">
            <v>99.996511953899997</v>
          </cell>
          <cell r="I180">
            <v>196</v>
          </cell>
          <cell r="J180">
            <v>10</v>
          </cell>
        </row>
        <row r="181">
          <cell r="A181">
            <v>1746</v>
          </cell>
          <cell r="B181">
            <v>5105566</v>
          </cell>
          <cell r="C181" t="str">
            <v>pastel.diplomatie.gouv.fr</v>
          </cell>
          <cell r="D181" t="str">
            <v>01/07/2019 00:00:00</v>
          </cell>
          <cell r="E181" t="str">
            <v>30/09/2019 23:59:59</v>
          </cell>
          <cell r="F181">
            <v>6880433</v>
          </cell>
          <cell r="G181">
            <v>180</v>
          </cell>
          <cell r="H181">
            <v>99.997383954</v>
          </cell>
          <cell r="I181">
            <v>552</v>
          </cell>
          <cell r="J181">
            <v>8</v>
          </cell>
        </row>
        <row r="182">
          <cell r="A182">
            <v>1735</v>
          </cell>
          <cell r="B182">
            <v>5130915</v>
          </cell>
          <cell r="C182" t="str">
            <v>pastel.diplomatie.gouv.fr</v>
          </cell>
          <cell r="D182" t="str">
            <v>01/07/2019 00:00:00</v>
          </cell>
          <cell r="E182" t="str">
            <v>30/09/2019 23:59:59</v>
          </cell>
          <cell r="F182">
            <v>6880410</v>
          </cell>
          <cell r="G182">
            <v>240</v>
          </cell>
          <cell r="H182">
            <v>99.996511957400003</v>
          </cell>
          <cell r="I182">
            <v>213</v>
          </cell>
          <cell r="J182">
            <v>9</v>
          </cell>
        </row>
        <row r="183">
          <cell r="A183">
            <v>872</v>
          </cell>
          <cell r="B183">
            <v>5133045</v>
          </cell>
          <cell r="C183" t="str">
            <v>bases-brevets.inpi.fr</v>
          </cell>
          <cell r="D183" t="str">
            <v>01/07/2019 00:00:00</v>
          </cell>
          <cell r="E183" t="str">
            <v>30/09/2019 23:59:59</v>
          </cell>
          <cell r="F183">
            <v>6876158</v>
          </cell>
          <cell r="G183">
            <v>4500</v>
          </cell>
          <cell r="H183">
            <v>99.934599278199997</v>
          </cell>
          <cell r="I183">
            <v>1053</v>
          </cell>
          <cell r="J183">
            <v>2</v>
          </cell>
        </row>
        <row r="184">
          <cell r="A184">
            <v>1894</v>
          </cell>
          <cell r="B184">
            <v>5133257</v>
          </cell>
          <cell r="C184" t="str">
            <v>immatriculation.ants.gouv.fr</v>
          </cell>
          <cell r="D184" t="str">
            <v>01/07/2019 00:00:00</v>
          </cell>
          <cell r="E184" t="str">
            <v>30/09/2019 23:59:59</v>
          </cell>
          <cell r="F184">
            <v>6868305</v>
          </cell>
          <cell r="G184">
            <v>12300</v>
          </cell>
          <cell r="H184">
            <v>99.821236650000003</v>
          </cell>
          <cell r="I184">
            <v>2293</v>
          </cell>
          <cell r="J184">
            <v>0</v>
          </cell>
        </row>
        <row r="185">
          <cell r="A185">
            <v>1902</v>
          </cell>
          <cell r="B185">
            <v>5147040</v>
          </cell>
          <cell r="C185" t="str">
            <v>siv.interieur.gouv.fr</v>
          </cell>
          <cell r="D185" t="str">
            <v>01/07/2019 00:00:00</v>
          </cell>
          <cell r="E185" t="str">
            <v>30/09/2019 23:59:59</v>
          </cell>
          <cell r="F185">
            <v>0</v>
          </cell>
          <cell r="G185">
            <v>6880610</v>
          </cell>
          <cell r="H185">
            <v>0</v>
          </cell>
          <cell r="I185">
            <v>0</v>
          </cell>
          <cell r="J185">
            <v>-2</v>
          </cell>
        </row>
        <row r="186">
          <cell r="A186">
            <v>1289</v>
          </cell>
          <cell r="B186">
            <v>5159373</v>
          </cell>
          <cell r="C186" t="str">
            <v>psl.service-public.fr</v>
          </cell>
          <cell r="D186" t="str">
            <v>01/07/2019 00:00:00</v>
          </cell>
          <cell r="E186" t="str">
            <v>30/09/2019 23:59:59</v>
          </cell>
          <cell r="F186">
            <v>6861426</v>
          </cell>
          <cell r="G186">
            <v>19203</v>
          </cell>
          <cell r="H186">
            <v>99.7209121434</v>
          </cell>
          <cell r="I186">
            <v>778</v>
          </cell>
          <cell r="J186">
            <v>5</v>
          </cell>
        </row>
        <row r="187">
          <cell r="A187">
            <v>846</v>
          </cell>
          <cell r="B187">
            <v>5162543</v>
          </cell>
          <cell r="C187" t="str">
            <v>www.tipi.budget.gouv.fr</v>
          </cell>
          <cell r="D187" t="str">
            <v>01/07/2019 00:00:00</v>
          </cell>
          <cell r="E187" t="str">
            <v>30/09/2019 23:59:59</v>
          </cell>
          <cell r="F187">
            <v>6880401</v>
          </cell>
          <cell r="G187">
            <v>240</v>
          </cell>
          <cell r="H187">
            <v>99.996511952899994</v>
          </cell>
          <cell r="I187">
            <v>243</v>
          </cell>
          <cell r="J187">
            <v>9</v>
          </cell>
        </row>
        <row r="188">
          <cell r="A188">
            <v>1946</v>
          </cell>
          <cell r="B188">
            <v>5235968</v>
          </cell>
          <cell r="C188" t="str">
            <v>immatriculation.ants.gouv.fr</v>
          </cell>
          <cell r="D188" t="str">
            <v>01/07/2019 00:00:00</v>
          </cell>
          <cell r="E188" t="str">
            <v>30/09/2019 23:59:59</v>
          </cell>
          <cell r="F188">
            <v>6867976</v>
          </cell>
          <cell r="G188">
            <v>12480</v>
          </cell>
          <cell r="H188">
            <v>99.818616673099996</v>
          </cell>
          <cell r="I188">
            <v>2331</v>
          </cell>
          <cell r="J188">
            <v>0</v>
          </cell>
        </row>
        <row r="189">
          <cell r="A189">
            <v>1976</v>
          </cell>
          <cell r="B189">
            <v>5258809</v>
          </cell>
          <cell r="C189" t="str">
            <v>forms.guichet-entreprises.fr</v>
          </cell>
          <cell r="D189" t="str">
            <v>01/07/2019 00:00:00</v>
          </cell>
          <cell r="E189" t="str">
            <v>30/09/2019 23:59:59</v>
          </cell>
          <cell r="F189">
            <v>6879074</v>
          </cell>
          <cell r="G189">
            <v>1560</v>
          </cell>
          <cell r="H189">
            <v>99.977327670700006</v>
          </cell>
          <cell r="I189">
            <v>481</v>
          </cell>
          <cell r="J189">
            <v>8</v>
          </cell>
        </row>
        <row r="190">
          <cell r="A190">
            <v>2031</v>
          </cell>
          <cell r="B190">
            <v>5269160</v>
          </cell>
          <cell r="C190" t="str">
            <v>www.mesdroitssociaux.gouv.fr</v>
          </cell>
          <cell r="D190" t="str">
            <v>01/07/2019 00:00:00</v>
          </cell>
          <cell r="E190" t="str">
            <v>30/09/2019 23:59:59</v>
          </cell>
          <cell r="F190">
            <v>6879146</v>
          </cell>
          <cell r="G190">
            <v>1500</v>
          </cell>
          <cell r="H190">
            <v>99.978199721400003</v>
          </cell>
          <cell r="I190">
            <v>464</v>
          </cell>
          <cell r="J190">
            <v>8</v>
          </cell>
        </row>
        <row r="191">
          <cell r="A191">
            <v>1972</v>
          </cell>
          <cell r="B191">
            <v>5339295</v>
          </cell>
          <cell r="C191" t="str">
            <v>citoyens.telerecours.fr</v>
          </cell>
          <cell r="D191" t="str">
            <v>01/07/2019 00:00:00</v>
          </cell>
          <cell r="E191" t="str">
            <v>30/09/2019 23:59:59</v>
          </cell>
          <cell r="F191">
            <v>5455320</v>
          </cell>
          <cell r="G191">
            <v>780</v>
          </cell>
          <cell r="H191">
            <v>99.985704074300003</v>
          </cell>
          <cell r="I191">
            <v>532</v>
          </cell>
          <cell r="J191">
            <v>8</v>
          </cell>
        </row>
        <row r="192">
          <cell r="A192">
            <v>1834</v>
          </cell>
          <cell r="B192">
            <v>5339618</v>
          </cell>
          <cell r="C192" t="str">
            <v>diplome.gouv.fr</v>
          </cell>
          <cell r="D192" t="str">
            <v>01/07/2019 00:00:00</v>
          </cell>
          <cell r="E192" t="str">
            <v>30/09/2019 23:59:59</v>
          </cell>
          <cell r="F192">
            <v>5448240</v>
          </cell>
          <cell r="G192">
            <v>60</v>
          </cell>
          <cell r="H192">
            <v>99.998898739099999</v>
          </cell>
          <cell r="I192">
            <v>947</v>
          </cell>
          <cell r="J192">
            <v>6</v>
          </cell>
        </row>
        <row r="193">
          <cell r="A193">
            <v>922</v>
          </cell>
          <cell r="B193">
            <v>5339620</v>
          </cell>
          <cell r="C193" t="str">
            <v>diplome.gouv.fr</v>
          </cell>
          <cell r="D193" t="str">
            <v>01/07/2019 00:00:00</v>
          </cell>
          <cell r="E193" t="str">
            <v>30/09/2019 23:59:59</v>
          </cell>
          <cell r="F193">
            <v>5448240</v>
          </cell>
          <cell r="G193">
            <v>0</v>
          </cell>
          <cell r="H193">
            <v>100</v>
          </cell>
          <cell r="I193">
            <v>914</v>
          </cell>
          <cell r="J193">
            <v>6</v>
          </cell>
        </row>
      </sheetData>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ormulaire.defenseurdesdroits.fr/code/afficher.php?ETAPE=accueil_2016" TargetMode="External"/><Relationship Id="rId13" Type="http://schemas.openxmlformats.org/officeDocument/2006/relationships/hyperlink" Target="https://www.lassuranceretraite.fr/portail-services-ihm/index.html" TargetMode="External"/><Relationship Id="rId18" Type="http://schemas.openxmlformats.org/officeDocument/2006/relationships/hyperlink" Target="https://presaje.sga.defense.gouv.fr/" TargetMode="External"/><Relationship Id="rId26" Type="http://schemas.openxmlformats.org/officeDocument/2006/relationships/hyperlink" Target="https://www.douane.gouv.fr/service-en-ligne/consultation-bordereaux-de-vente-en-detaxe-pablo-o" TargetMode="External"/><Relationship Id="rId39" Type="http://schemas.openxmlformats.org/officeDocument/2006/relationships/hyperlink" Target="https://bases-brevets.inpi.fr/fr/accueil.html" TargetMode="External"/><Relationship Id="rId3" Type="http://schemas.openxmlformats.org/officeDocument/2006/relationships/hyperlink" Target="https://assure.ameli.fr/PortailAS/appmanager/PortailAS/assure?_nfpb=true&amp;_pageLabel=as_attestation_paiement_ij_page" TargetMode="External"/><Relationship Id="rId21" Type="http://schemas.openxmlformats.org/officeDocument/2006/relationships/hyperlink" Target="https://www.telerc.travail.gouv.fr/" TargetMode="External"/><Relationship Id="rId34" Type="http://schemas.openxmlformats.org/officeDocument/2006/relationships/hyperlink" Target="https://www.douane.gouv.fr/service-en-ligne/systeme-de-controle-des-exportations-ecs" TargetMode="External"/><Relationship Id="rId7" Type="http://schemas.openxmlformats.org/officeDocument/2006/relationships/hyperlink" Target="https://pastel.diplomatie.gouv.fr/fildariane/dyn/public/login.html" TargetMode="External"/><Relationship Id="rId12" Type="http://schemas.openxmlformats.org/officeDocument/2006/relationships/hyperlink" Target="https://www.lassuranceretraite.fr/portail-services-ihm/index.html" TargetMode="External"/><Relationship Id="rId17" Type="http://schemas.openxmlformats.org/officeDocument/2006/relationships/hyperlink" Target="https://presaje.sga.defense.gouv.fr/" TargetMode="External"/><Relationship Id="rId25" Type="http://schemas.openxmlformats.org/officeDocument/2006/relationships/hyperlink" Target="https://www.cesu.urssaf.fr/decla/index.html?page=page_adhesion_futur_employeur&amp;LANG=FR" TargetMode="External"/><Relationship Id="rId33" Type="http://schemas.openxmlformats.org/officeDocument/2006/relationships/hyperlink" Target="https://www.douane.gouv.fr/service-en-ligne/declaration-en-douane-fret-express-delta-x" TargetMode="External"/><Relationship Id="rId38" Type="http://schemas.openxmlformats.org/officeDocument/2006/relationships/hyperlink" Target="http://www.le-recensement-et-moi.fr/rpetmoi/accueil" TargetMode="External"/><Relationship Id="rId2" Type="http://schemas.openxmlformats.org/officeDocument/2006/relationships/hyperlink" Target="https://assure.ameli.fr/PortailAS/appmanager/PortailAS/assure?_nfpb=true&amp;_pageLabel=as_declarer_naissance_page" TargetMode="External"/><Relationship Id="rId16" Type="http://schemas.openxmlformats.org/officeDocument/2006/relationships/hyperlink" Target="https://agriculture-portail.6tzen.fr/default/requests/Cerfa13984/" TargetMode="External"/><Relationship Id="rId20" Type="http://schemas.openxmlformats.org/officeDocument/2006/relationships/hyperlink" Target="https://www.sipsi.travail.gouv.fr/SipsiCasFo/login?service=https%3A%2F%2Fwww.sipsi.travail.gouv.fr%2FSipsiFO" TargetMode="External"/><Relationship Id="rId29" Type="http://schemas.openxmlformats.org/officeDocument/2006/relationships/hyperlink" Target="https://www.douane.gouv.fr/service-en-ligne/declaration-fiscale-sur-les-vins-et-alcools-ciel" TargetMode="External"/><Relationship Id="rId1" Type="http://schemas.openxmlformats.org/officeDocument/2006/relationships/hyperlink" Target="https://www.qlweb-caf.fr/" TargetMode="External"/><Relationship Id="rId6" Type="http://schemas.openxmlformats.org/officeDocument/2006/relationships/hyperlink" Target="http://www.securite-routiere.gouv.fr/permis-de-conduire/resultats-du-permis-de-conduire" TargetMode="External"/><Relationship Id="rId11" Type="http://schemas.openxmlformats.org/officeDocument/2006/relationships/hyperlink" Target="https://www.portail-pse-rcc.emploi.gouv.fr/PortailPublic/jcms/j_5/fr/accueil" TargetMode="External"/><Relationship Id="rId24" Type="http://schemas.openxmlformats.org/officeDocument/2006/relationships/hyperlink" Target="https://oedipp.application.developpement-durable.gouv.fr/" TargetMode="External"/><Relationship Id="rId32" Type="http://schemas.openxmlformats.org/officeDocument/2006/relationships/hyperlink" Target="https://www.douane.gouv.fr/service-en-ligne/systeme-de-controle-des-importations-ics" TargetMode="External"/><Relationship Id="rId37" Type="http://schemas.openxmlformats.org/officeDocument/2006/relationships/hyperlink" Target="https://www.douane.gouv.fr/service-en-ligne/mouvements-de-produits-soumis-accise-emcs-gamma" TargetMode="External"/><Relationship Id="rId40" Type="http://schemas.openxmlformats.org/officeDocument/2006/relationships/printerSettings" Target="../printerSettings/printerSettings1.bin"/><Relationship Id="rId5" Type="http://schemas.openxmlformats.org/officeDocument/2006/relationships/hyperlink" Target="https://entreprise.pole-emploi.fr/accueil/descriptiondemarches" TargetMode="External"/><Relationship Id="rId15" Type="http://schemas.openxmlformats.org/officeDocument/2006/relationships/hyperlink" Target="https://agriculture-portail.6tzen.fr/default/requests/Cerfa13995/" TargetMode="External"/><Relationship Id="rId23" Type="http://schemas.openxmlformats.org/officeDocument/2006/relationships/hyperlink" Target="https://www.monespace.justice.fr/authentification" TargetMode="External"/><Relationship Id="rId28" Type="http://schemas.openxmlformats.org/officeDocument/2006/relationships/hyperlink" Target="https://www.douane.gouv.fr/service-en-ligne/declaration-en-ligne-avec-traitement-automatise-prise-en-charge-delta-p" TargetMode="External"/><Relationship Id="rId36" Type="http://schemas.openxmlformats.org/officeDocument/2006/relationships/hyperlink" Target="https://transit.pro.douane.gouv.fr/natweb.nw/gi_dti/LIBGIDTI.E0" TargetMode="External"/><Relationship Id="rId10" Type="http://schemas.openxmlformats.org/officeDocument/2006/relationships/hyperlink" Target="https://citoyens.telerecours.fr/" TargetMode="External"/><Relationship Id="rId19" Type="http://schemas.openxmlformats.org/officeDocument/2006/relationships/hyperlink" Target="https://france-visas.gouv.fr/" TargetMode="External"/><Relationship Id="rId31" Type="http://schemas.openxmlformats.org/officeDocument/2006/relationships/hyperlink" Target="https://www.douane.gouv.fr/service-en-ligne/declaration-en-douane-fret-traditionnel-delta-g" TargetMode="External"/><Relationship Id="rId4" Type="http://schemas.openxmlformats.org/officeDocument/2006/relationships/hyperlink" Target="https://assure.ameli.fr/PortailAS/appmanager/PortailAS/assure?_nfpb=true&amp;_pageLabel=as_carte_euro_assu_maladie_page" TargetMode="External"/><Relationship Id="rId9" Type="http://schemas.openxmlformats.org/officeDocument/2006/relationships/hyperlink" Target="https://designations.cnil.fr/dpo/" TargetMode="External"/><Relationship Id="rId14" Type="http://schemas.openxmlformats.org/officeDocument/2006/relationships/hyperlink" Target="https://www.chorus-pro.gouv.fr/" TargetMode="External"/><Relationship Id="rId22" Type="http://schemas.openxmlformats.org/officeDocument/2006/relationships/hyperlink" Target="https://agriculture-portail.6tzen.fr/default/requests/Cerfa12530/" TargetMode="External"/><Relationship Id="rId27" Type="http://schemas.openxmlformats.org/officeDocument/2006/relationships/hyperlink" Target="https://www.douane.gouv.fr/service-en-ligne/ouverture?code_teleservice=RITA_ENCYCLOPEDIE&amp;sid=&amp;app=38" TargetMode="External"/><Relationship Id="rId30" Type="http://schemas.openxmlformats.org/officeDocument/2006/relationships/hyperlink" Target="https://www.douane.gouv.fr/service-en-ligne/ouverture?code_teleservice=DEB_SUR_PRO_DOUANE&amp;sid=&amp;app=53" TargetMode="External"/><Relationship Id="rId35" Type="http://schemas.openxmlformats.org/officeDocument/2006/relationships/hyperlink" Target="https://www.douane.gouv.fr/service-en-ligne/ouverture?code_teleservice=DES&amp;sid=&amp;app=6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agriculture-portail.6tzen.fr/default/requests/Cerfa13995/" TargetMode="External"/><Relationship Id="rId18" Type="http://schemas.openxmlformats.org/officeDocument/2006/relationships/hyperlink" Target="https://psl.service-public.fr/mademarche/DOC/demarche?execution=e2s1" TargetMode="External"/><Relationship Id="rId26" Type="http://schemas.openxmlformats.org/officeDocument/2006/relationships/hyperlink" Target="https://www.portail-pse-rcc.emploi.gouv.fr/PortailPublic/jcms/j_5/fr/accueil" TargetMode="External"/><Relationship Id="rId39" Type="http://schemas.openxmlformats.org/officeDocument/2006/relationships/hyperlink" Target="http://cvec.etudiant.gouv.fr/" TargetMode="External"/><Relationship Id="rId21" Type="http://schemas.openxmlformats.org/officeDocument/2006/relationships/hyperlink" Target="https://oedipp.application.developpement-durable.gouv.fr/" TargetMode="External"/><Relationship Id="rId34" Type="http://schemas.openxmlformats.org/officeDocument/2006/relationships/hyperlink" Target="https://psl.service-public.fr/pro_mademarche/DICPE/demarche?execution=e1s1" TargetMode="External"/><Relationship Id="rId42" Type="http://schemas.openxmlformats.org/officeDocument/2006/relationships/hyperlink" Target="https://www.lassuranceretraite.fr/portail-services-ihm/index.html" TargetMode="External"/><Relationship Id="rId47" Type="http://schemas.openxmlformats.org/officeDocument/2006/relationships/hyperlink" Target="https://preinsc.archi.fr/taiga/cnd/index.php" TargetMode="External"/><Relationship Id="rId50" Type="http://schemas.openxmlformats.org/officeDocument/2006/relationships/hyperlink" Target="https://www.antai.gouv.fr/dossier-infraction?lang=fr" TargetMode="External"/><Relationship Id="rId55" Type="http://schemas.openxmlformats.org/officeDocument/2006/relationships/hyperlink" Target="https://dossiersco.beta.gouv.fr/" TargetMode="External"/><Relationship Id="rId63" Type="http://schemas.openxmlformats.org/officeDocument/2006/relationships/hyperlink" Target="https://passeport.ants.gouv.fr/Services-associes/Realiser-une-pre-demande-de-carte-nationale-d-identite-CNI" TargetMode="External"/><Relationship Id="rId68" Type="http://schemas.openxmlformats.org/officeDocument/2006/relationships/hyperlink" Target="http://invite.contacts-demarches.interieur.gouv.fr/" TargetMode="External"/><Relationship Id="rId76" Type="http://schemas.openxmlformats.org/officeDocument/2006/relationships/hyperlink" Target="https://presaje.sga.defense.gouv.fr/" TargetMode="External"/><Relationship Id="rId7" Type="http://schemas.openxmlformats.org/officeDocument/2006/relationships/hyperlink" Target="https://pastel.diplomatie.gouv.fr/fildariane/dyn/public/login.html" TargetMode="External"/><Relationship Id="rId71" Type="http://schemas.openxmlformats.org/officeDocument/2006/relationships/hyperlink" Target="https://france-visas.gouv.fr/" TargetMode="External"/><Relationship Id="rId2" Type="http://schemas.openxmlformats.org/officeDocument/2006/relationships/hyperlink" Target="https://assure.ameli.fr/PortailAS/appmanager/PortailAS/assure?_nfpb=true&amp;_pageLabel=as_declarer_naissance_page" TargetMode="External"/><Relationship Id="rId16" Type="http://schemas.openxmlformats.org/officeDocument/2006/relationships/hyperlink" Target="https://www.certificat-air.gouv.fr/" TargetMode="External"/><Relationship Id="rId29" Type="http://schemas.openxmlformats.org/officeDocument/2006/relationships/hyperlink" Target="https://wwwd.caf.fr/" TargetMode="External"/><Relationship Id="rId11" Type="http://schemas.openxmlformats.org/officeDocument/2006/relationships/hyperlink" Target="https://wwwd.caf.fr/wps/portal/caffr/aidesetservices/lesservicesenligne/faireunedemandedeprestation/demanderlaprimedactivite/" TargetMode="External"/><Relationship Id="rId24" Type="http://schemas.openxmlformats.org/officeDocument/2006/relationships/hyperlink" Target="https://www.moncompteactivite.gouv.fr/cpa-public/" TargetMode="External"/><Relationship Id="rId32" Type="http://schemas.openxmlformats.org/officeDocument/2006/relationships/hyperlink" Target="https://assure.ameli.fr/PortailAS/appmanager/PortailAS/assure?_nfpb=true&amp;_pageLabel=as_mod_adresse_postale_page" TargetMode="External"/><Relationship Id="rId37" Type="http://schemas.openxmlformats.org/officeDocument/2006/relationships/hyperlink" Target="https://portailweb.franceagrimer.fr/portail/" TargetMode="External"/><Relationship Id="rId40" Type="http://schemas.openxmlformats.org/officeDocument/2006/relationships/hyperlink" Target="http://www.grandeecolenumerique.fr/" TargetMode="External"/><Relationship Id="rId45" Type="http://schemas.openxmlformats.org/officeDocument/2006/relationships/hyperlink" Target="https://psl.service-public.fr/mademarche/JeChangeDeCoordonnees/demarche?execution=e1s1" TargetMode="External"/><Relationship Id="rId53" Type="http://schemas.openxmlformats.org/officeDocument/2006/relationships/hyperlink" Target="https://pastel.diplomatie.gouv.fr/dali/index2.html" TargetMode="External"/><Relationship Id="rId58" Type="http://schemas.openxmlformats.org/officeDocument/2006/relationships/hyperlink" Target="http://www.le-recensement-et-moi.fr/rpetmoi/accueil" TargetMode="External"/><Relationship Id="rId66" Type="http://schemas.openxmlformats.org/officeDocument/2006/relationships/hyperlink" Target="https://permisdeconduire.ants.gouv.fr/Services-associes/Effectuer-une-pre-demande-de-permis-de-conduire" TargetMode="External"/><Relationship Id="rId74" Type="http://schemas.openxmlformats.org/officeDocument/2006/relationships/hyperlink" Target="https://ants.gouv.fr/monespace/s-inscrire" TargetMode="External"/><Relationship Id="rId5" Type="http://schemas.openxmlformats.org/officeDocument/2006/relationships/hyperlink" Target="https://www.cesu.urssaf.fr/decla/index.html?page=page_adhesion_futur_employeur&amp;LANG=FR" TargetMode="External"/><Relationship Id="rId15" Type="http://schemas.openxmlformats.org/officeDocument/2006/relationships/hyperlink" Target="https://casier-judiciaire.justice.gouv.fr/mai-web-b3-presentation/pages/creation/orientation.xhtml?cid=1" TargetMode="External"/><Relationship Id="rId23" Type="http://schemas.openxmlformats.org/officeDocument/2006/relationships/hyperlink" Target="https://entreprise.pole-emploi.fr/depot-offre/descriptionoffre" TargetMode="External"/><Relationship Id="rId28" Type="http://schemas.openxmlformats.org/officeDocument/2006/relationships/hyperlink" Target="https://www.mademandederetraitenligne.fr/" TargetMode="External"/><Relationship Id="rId36" Type="http://schemas.openxmlformats.org/officeDocument/2006/relationships/hyperlink" Target="https://www.msa.fr/lfy" TargetMode="External"/><Relationship Id="rId49" Type="http://schemas.openxmlformats.org/officeDocument/2006/relationships/hyperlink" Target="https://www.usagers.antai.gouv.fr/demarches/saisienumero?lang=fr" TargetMode="External"/><Relationship Id="rId57" Type="http://schemas.openxmlformats.org/officeDocument/2006/relationships/hyperlink" Target="https://bases-modeles.inpi.fr/" TargetMode="External"/><Relationship Id="rId61" Type="http://schemas.openxmlformats.org/officeDocument/2006/relationships/hyperlink" Target="https://immatriculation.ants.gouv.fr/" TargetMode="External"/><Relationship Id="rId10" Type="http://schemas.openxmlformats.org/officeDocument/2006/relationships/hyperlink" Target="https://wwwd.caf.fr/wps/portal/caffr/aidesetservices/lesservicesenligne/faireunedemandedeprestation/demanderlaideaulogement" TargetMode="External"/><Relationship Id="rId19" Type="http://schemas.openxmlformats.org/officeDocument/2006/relationships/hyperlink" Target="https://cites.application.developpement-durable.gouv.fr/" TargetMode="External"/><Relationship Id="rId31" Type="http://schemas.openxmlformats.org/officeDocument/2006/relationships/hyperlink" Target="https://wwwd.caf.fr/wps/portal/caffr/aidesetservices/lesservicesenligne/faireunedemandedeprestation" TargetMode="External"/><Relationship Id="rId44" Type="http://schemas.openxmlformats.org/officeDocument/2006/relationships/hyperlink" Target="https://educonnect.education.gouv.fr/" TargetMode="External"/><Relationship Id="rId52" Type="http://schemas.openxmlformats.org/officeDocument/2006/relationships/hyperlink" Target="https://recrutement.aefe.fr/residents/" TargetMode="External"/><Relationship Id="rId60" Type="http://schemas.openxmlformats.org/officeDocument/2006/relationships/hyperlink" Target="https://forms.guichet-entreprises.fr/profilEntreprisesV3?execution=e4s1" TargetMode="External"/><Relationship Id="rId65" Type="http://schemas.openxmlformats.org/officeDocument/2006/relationships/hyperlink" Target="https://www.pre-plainte-en-ligne.gouv.fr/" TargetMode="External"/><Relationship Id="rId73" Type="http://schemas.openxmlformats.org/officeDocument/2006/relationships/hyperlink" Target="http://www.securite-routiere.gouv.fr/permis-de-conduire/resultats-du-permis-de-conduire" TargetMode="External"/><Relationship Id="rId4" Type="http://schemas.openxmlformats.org/officeDocument/2006/relationships/hyperlink" Target="https://assure.ameli.fr/PortailAS/appmanager/PortailAS/assure?_nfpb=true&amp;_pageLabel=as_carte_euro_assu_maladie_page" TargetMode="External"/><Relationship Id="rId9" Type="http://schemas.openxmlformats.org/officeDocument/2006/relationships/hyperlink" Target="https://designations.cnil.fr/dpo/" TargetMode="External"/><Relationship Id="rId14" Type="http://schemas.openxmlformats.org/officeDocument/2006/relationships/hyperlink" Target="https://mesdemarches.culture.gouv.fr/" TargetMode="External"/><Relationship Id="rId22" Type="http://schemas.openxmlformats.org/officeDocument/2006/relationships/hyperlink" Target="https://monprojet.anah.gouv.fr/" TargetMode="External"/><Relationship Id="rId27" Type="http://schemas.openxmlformats.org/officeDocument/2006/relationships/hyperlink" Target="https://wwwd.caf.fr/wps/portal/caffr/aidesetservices/lesservicesenligne/faireunedemandedeprestation/demanderlaideaulogement" TargetMode="External"/><Relationship Id="rId30" Type="http://schemas.openxmlformats.org/officeDocument/2006/relationships/hyperlink" Target="https://www.registrenationaldesrefus.fr/" TargetMode="External"/><Relationship Id="rId35" Type="http://schemas.openxmlformats.org/officeDocument/2006/relationships/hyperlink" Target="https://spls.application.logement.gouv.fr/" TargetMode="External"/><Relationship Id="rId43" Type="http://schemas.openxmlformats.org/officeDocument/2006/relationships/hyperlink" Target="https://agriculture-portail.6tzen.fr/default/requests/Cerfa13984/" TargetMode="External"/><Relationship Id="rId48" Type="http://schemas.openxmlformats.org/officeDocument/2006/relationships/hyperlink" Target="https://immatriculation.ants.gouv.fr/" TargetMode="External"/><Relationship Id="rId56" Type="http://schemas.openxmlformats.org/officeDocument/2006/relationships/hyperlink" Target="https://pro.douane.gouv.fr/" TargetMode="External"/><Relationship Id="rId64" Type="http://schemas.openxmlformats.org/officeDocument/2006/relationships/hyperlink" Target="https://www.service-public.fr/compte/se-connecter?targetUrl=/loginSuccessFromSp&amp;typeCompte=particulier&amp;authenticationType=france_connect" TargetMode="External"/><Relationship Id="rId69" Type="http://schemas.openxmlformats.org/officeDocument/2006/relationships/hyperlink" Target="https://www.service-public.fr/compte/se-connecter?targetUrl=/loginSuccessFromSp&amp;typeCompte=particulier" TargetMode="External"/><Relationship Id="rId8" Type="http://schemas.openxmlformats.org/officeDocument/2006/relationships/hyperlink" Target="https://formulaire.defenseurdesdroits.fr/code/afficher.php?ETAPE=accueil_2016" TargetMode="External"/><Relationship Id="rId51" Type="http://schemas.openxmlformats.org/officeDocument/2006/relationships/hyperlink" Target="https://www.televideoprotection.interieur.gouv.fr/gup/PhpVideo/TeleDeclaration/cnxAccueil.php" TargetMode="External"/><Relationship Id="rId72" Type="http://schemas.openxmlformats.org/officeDocument/2006/relationships/hyperlink" Target="https://siv.interieur.gouv.fr/map-usg-ui/do/accueil_certificat" TargetMode="External"/><Relationship Id="rId3" Type="http://schemas.openxmlformats.org/officeDocument/2006/relationships/hyperlink" Target="https://assure.ameli.fr/PortailAS/appmanager/PortailAS/assure?_nfpb=true&amp;_pageLabel=as_attestation_paiement_ij_page" TargetMode="External"/><Relationship Id="rId12" Type="http://schemas.openxmlformats.org/officeDocument/2006/relationships/hyperlink" Target="https://www2.telepac.agriculture.gouv.fr/telepac/auth/accueil.action" TargetMode="External"/><Relationship Id="rId17" Type="http://schemas.openxmlformats.org/officeDocument/2006/relationships/hyperlink" Target="https://alphatango.aviation-civile.gouv.fr/" TargetMode="External"/><Relationship Id="rId25" Type="http://schemas.openxmlformats.org/officeDocument/2006/relationships/hyperlink" Target="https://www.sipsi.travail.gouv.fr/SipsiCasFo/login?service=https%3A%2F%2Fwww.sipsi.travail.gouv.fr%2FSipsiFO" TargetMode="External"/><Relationship Id="rId33" Type="http://schemas.openxmlformats.org/officeDocument/2006/relationships/hyperlink" Target="https://wwwd.caf.fr/wps/portal/caffr/login/" TargetMode="External"/><Relationship Id="rId38" Type="http://schemas.openxmlformats.org/officeDocument/2006/relationships/hyperlink" Target="https://agriculture-portail.6tzen.fr/default/requests/Cerfa12530/" TargetMode="External"/><Relationship Id="rId46" Type="http://schemas.openxmlformats.org/officeDocument/2006/relationships/hyperlink" Target="https://pass.culture.fr/" TargetMode="External"/><Relationship Id="rId59" Type="http://schemas.openxmlformats.org/officeDocument/2006/relationships/hyperlink" Target="http://www.amendes.gouv.fr/" TargetMode="External"/><Relationship Id="rId67" Type="http://schemas.openxmlformats.org/officeDocument/2006/relationships/hyperlink" Target="https://permisdeconduire.ants.gouv.fr/" TargetMode="External"/><Relationship Id="rId20" Type="http://schemas.openxmlformats.org/officeDocument/2006/relationships/hyperlink" Target="https://popr.stitch.aviation-civile.gouv.fr/portail/" TargetMode="External"/><Relationship Id="rId41" Type="http://schemas.openxmlformats.org/officeDocument/2006/relationships/hyperlink" Target="https://www.lassuranceretraite.fr/portail-services-ihm/index.html" TargetMode="External"/><Relationship Id="rId54" Type="http://schemas.openxmlformats.org/officeDocument/2006/relationships/hyperlink" Target="https://pastel.diplomatie.gouv.fr/transparenceext/transparence_emplois_reseau_etranger.php" TargetMode="External"/><Relationship Id="rId62" Type="http://schemas.openxmlformats.org/officeDocument/2006/relationships/hyperlink" Target="https://immatriculation.ants.gouv.fr/" TargetMode="External"/><Relationship Id="rId70" Type="http://schemas.openxmlformats.org/officeDocument/2006/relationships/hyperlink" Target="https://www.service-public.fr/compte/se-connecter?targetUrl=/loginSuccessFromSp&amp;typeCompte=association" TargetMode="External"/><Relationship Id="rId75" Type="http://schemas.openxmlformats.org/officeDocument/2006/relationships/hyperlink" Target="https://presaje.sga.defense.gouv.fr/" TargetMode="External"/><Relationship Id="rId1" Type="http://schemas.openxmlformats.org/officeDocument/2006/relationships/hyperlink" Target="https://www.qlweb-caf.fr/" TargetMode="External"/><Relationship Id="rId6" Type="http://schemas.openxmlformats.org/officeDocument/2006/relationships/hyperlink" Target="https://entreprise.pole-emploi.fr/accueil/descriptiondemarch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60"/>
  <sheetViews>
    <sheetView tabSelected="1" zoomScale="70" zoomScaleNormal="70" workbookViewId="0">
      <selection activeCell="T8" sqref="T8"/>
    </sheetView>
  </sheetViews>
  <sheetFormatPr baseColWidth="10" defaultColWidth="8.796875" defaultRowHeight="15.6" x14ac:dyDescent="0.3"/>
  <cols>
    <col min="1" max="1" width="2.5" style="1" customWidth="1"/>
    <col min="2" max="2" width="5.09765625" style="2" customWidth="1"/>
    <col min="3" max="3" width="18.296875" style="3" customWidth="1"/>
    <col min="4" max="4" width="84.5" style="4" customWidth="1"/>
    <col min="5" max="5" width="14.796875" style="5" customWidth="1"/>
    <col min="6" max="6" width="17.796875" style="5" customWidth="1"/>
    <col min="7" max="7" width="13.8984375" style="6" customWidth="1"/>
    <col min="8" max="8" width="11" style="7" hidden="1" customWidth="1"/>
    <col min="9" max="9" width="15.09765625" style="6" hidden="1" customWidth="1"/>
    <col min="10" max="10" width="13.59765625" style="8" customWidth="1"/>
    <col min="11" max="11" width="13.8984375" style="9" customWidth="1"/>
    <col min="12" max="12" width="11" style="10" hidden="1" customWidth="1"/>
    <col min="13" max="13" width="15.59765625" style="11" customWidth="1"/>
    <col min="14" max="16" width="15.296875" style="6" customWidth="1"/>
    <col min="17" max="19" width="14.796875" customWidth="1"/>
    <col min="20" max="20" width="34.19921875" style="45" customWidth="1"/>
    <col min="21" max="21" width="24.09765625" style="12" customWidth="1"/>
    <col min="22" max="22" width="8.8984375" style="12" customWidth="1"/>
    <col min="23" max="23" width="15.3984375" style="15" customWidth="1"/>
    <col min="24" max="24" width="87.796875" style="16" customWidth="1"/>
    <col min="25" max="25" width="24.19921875" style="17" customWidth="1"/>
    <col min="26" max="26" width="8.69921875" style="1" customWidth="1"/>
    <col min="27" max="27" width="7.296875" style="1" customWidth="1"/>
    <col min="28" max="28" width="4.69921875" style="1" customWidth="1"/>
    <col min="29" max="34" width="11.19921875" style="1" customWidth="1"/>
    <col min="35" max="1024" width="10.59765625" customWidth="1"/>
  </cols>
  <sheetData>
    <row r="1" spans="1:34" ht="33.6" x14ac:dyDescent="0.65">
      <c r="D1" s="18" t="s">
        <v>0</v>
      </c>
    </row>
    <row r="2" spans="1:34" ht="21" x14ac:dyDescent="0.3">
      <c r="D2" s="357" t="s">
        <v>1023</v>
      </c>
      <c r="E2" s="11"/>
      <c r="F2" s="11"/>
      <c r="G2" s="11"/>
      <c r="H2" s="11"/>
      <c r="I2" s="11"/>
      <c r="J2" s="11"/>
      <c r="K2" s="11"/>
    </row>
    <row r="3" spans="1:34" ht="16.2" thickBot="1" x14ac:dyDescent="0.35">
      <c r="B3" s="359"/>
      <c r="C3" s="209"/>
      <c r="D3" s="19"/>
      <c r="E3" s="20"/>
      <c r="F3" s="20"/>
      <c r="G3" s="21"/>
      <c r="H3" s="22"/>
      <c r="I3" s="21"/>
      <c r="J3" s="23"/>
      <c r="K3" s="24"/>
      <c r="L3" s="25"/>
      <c r="M3" s="26"/>
      <c r="N3" s="21"/>
      <c r="O3" s="21"/>
      <c r="P3" s="21"/>
      <c r="Q3" s="27"/>
      <c r="R3" s="45"/>
      <c r="S3" s="27"/>
      <c r="T3" s="27"/>
      <c r="U3" s="28"/>
      <c r="V3" s="28"/>
    </row>
    <row r="4" spans="1:34" s="37" customFormat="1" ht="199.5" customHeight="1" thickBot="1" x14ac:dyDescent="0.35">
      <c r="A4" s="29"/>
      <c r="B4" s="358" t="s">
        <v>2</v>
      </c>
      <c r="C4" s="356" t="s">
        <v>3</v>
      </c>
      <c r="D4" s="219" t="s">
        <v>4</v>
      </c>
      <c r="E4" s="219" t="s">
        <v>5</v>
      </c>
      <c r="F4" s="396" t="s">
        <v>1044</v>
      </c>
      <c r="G4" s="229" t="s">
        <v>7</v>
      </c>
      <c r="H4" s="230" t="s">
        <v>8</v>
      </c>
      <c r="I4" s="229" t="s">
        <v>9</v>
      </c>
      <c r="J4" s="225" t="s">
        <v>10</v>
      </c>
      <c r="K4" s="226" t="s">
        <v>11</v>
      </c>
      <c r="L4" s="227" t="s">
        <v>12</v>
      </c>
      <c r="M4" s="228" t="s">
        <v>1045</v>
      </c>
      <c r="N4" s="228" t="s">
        <v>1046</v>
      </c>
      <c r="O4" s="228" t="s">
        <v>1047</v>
      </c>
      <c r="P4" s="228" t="s">
        <v>1048</v>
      </c>
      <c r="Q4" s="507" t="s">
        <v>1049</v>
      </c>
      <c r="R4" s="393" t="s">
        <v>1050</v>
      </c>
      <c r="S4" s="503" t="s">
        <v>1051</v>
      </c>
      <c r="T4" s="550"/>
      <c r="U4" s="30" t="s">
        <v>18</v>
      </c>
      <c r="V4" s="30" t="s">
        <v>19</v>
      </c>
      <c r="W4" s="33" t="s">
        <v>23</v>
      </c>
      <c r="X4" s="34" t="s">
        <v>24</v>
      </c>
      <c r="Y4" s="35" t="s">
        <v>25</v>
      </c>
      <c r="Z4" s="36"/>
      <c r="AA4" s="36"/>
      <c r="AB4" s="36"/>
      <c r="AC4" s="36"/>
      <c r="AD4" s="36"/>
      <c r="AE4" s="36"/>
      <c r="AF4" s="36"/>
      <c r="AG4" s="36"/>
      <c r="AH4" s="36"/>
    </row>
    <row r="5" spans="1:34" ht="16.2" customHeight="1" x14ac:dyDescent="0.3">
      <c r="B5" s="628" t="s">
        <v>26</v>
      </c>
      <c r="C5" s="630" t="s">
        <v>27</v>
      </c>
      <c r="D5" s="452" t="s">
        <v>28</v>
      </c>
      <c r="E5" s="383" t="s">
        <v>29</v>
      </c>
      <c r="F5" s="587" t="s">
        <v>1052</v>
      </c>
      <c r="G5" s="221" t="s">
        <v>31</v>
      </c>
      <c r="H5" s="220"/>
      <c r="I5" s="220" t="s">
        <v>31</v>
      </c>
      <c r="J5" s="222">
        <v>5900000</v>
      </c>
      <c r="K5" s="223" t="str">
        <f>IF(W5="n/a","n/a",IF(W5="n/c","n/c",IF(J5="n/c","n/c",W5/J5)))</f>
        <v>n/c</v>
      </c>
      <c r="L5" s="224"/>
      <c r="M5" s="224" t="s">
        <v>32</v>
      </c>
      <c r="N5" s="220" t="s">
        <v>31</v>
      </c>
      <c r="O5" s="220" t="s">
        <v>31</v>
      </c>
      <c r="P5" s="220" t="s">
        <v>31</v>
      </c>
      <c r="Q5" s="508" t="str">
        <f>IF(F5="non","n/a",IF(ISERROR(VLOOKUP(Y5,Pingdom_02_10_2019!$A$2:$J$255,10,FALSE)),"A venir",VLOOKUP(Y5,Pingdom_02_10_2019!$A$2:$J$255,10,FALSE)))</f>
        <v>A venir</v>
      </c>
      <c r="R5" s="412" t="str">
        <f>VLOOKUP(Y5,' DLNUF_24_10_2019'!Z$8:BB$252,29,FALSE)</f>
        <v>Non mesuré</v>
      </c>
      <c r="S5" s="545" t="s">
        <v>32</v>
      </c>
      <c r="T5" s="173"/>
      <c r="U5" s="549" t="s">
        <v>33</v>
      </c>
      <c r="V5" s="46" t="s">
        <v>27</v>
      </c>
      <c r="W5" s="48" t="s">
        <v>31</v>
      </c>
      <c r="X5" s="46"/>
      <c r="Y5" s="49">
        <v>881</v>
      </c>
    </row>
    <row r="6" spans="1:34" ht="16.2" customHeight="1" x14ac:dyDescent="0.3">
      <c r="B6" s="629"/>
      <c r="C6" s="631"/>
      <c r="D6" s="431" t="s">
        <v>965</v>
      </c>
      <c r="E6" s="40" t="s">
        <v>54</v>
      </c>
      <c r="F6" s="220" t="s">
        <v>1052</v>
      </c>
      <c r="G6" s="367">
        <v>2020</v>
      </c>
      <c r="H6" s="38"/>
      <c r="I6" s="38">
        <v>2020</v>
      </c>
      <c r="J6" s="42">
        <v>1600000</v>
      </c>
      <c r="K6" s="43">
        <f>IF(W6="n/a","n/a",IF(W6="n/c","n/c",IF(J6="n/c","n/c",W6/J6)))</f>
        <v>4.6000000000000001E-4</v>
      </c>
      <c r="L6" s="44"/>
      <c r="M6" s="44" t="s">
        <v>32</v>
      </c>
      <c r="N6" s="38" t="s">
        <v>41</v>
      </c>
      <c r="O6" s="38" t="s">
        <v>38</v>
      </c>
      <c r="P6" s="38" t="s">
        <v>41</v>
      </c>
      <c r="Q6" s="509">
        <f>IF(F6="non","n/a",IF(ISERROR(VLOOKUP(Y6,Pingdom_02_10_2019!$A$2:$J$255,10,FALSE)),"A venir",VLOOKUP(Y6,Pingdom_02_10_2019!$A$2:$J$255,10,FALSE)))</f>
        <v>9</v>
      </c>
      <c r="R6" s="412" t="str">
        <f>VLOOKUP(Y6,' DLNUF_24_10_2019'!Z$8:BB$252,29,FALSE)</f>
        <v>Non mesuré</v>
      </c>
      <c r="S6" s="546" t="s">
        <v>32</v>
      </c>
      <c r="T6" s="173"/>
      <c r="U6" s="549" t="s">
        <v>33</v>
      </c>
      <c r="V6" s="46" t="s">
        <v>27</v>
      </c>
      <c r="W6" s="374">
        <v>736</v>
      </c>
      <c r="X6" s="46" t="s">
        <v>68</v>
      </c>
      <c r="Y6" s="49">
        <v>1792</v>
      </c>
    </row>
    <row r="7" spans="1:34" ht="16.2" customHeight="1" x14ac:dyDescent="0.3">
      <c r="B7" s="629"/>
      <c r="C7" s="631"/>
      <c r="D7" s="431" t="s">
        <v>70</v>
      </c>
      <c r="E7" s="40" t="s">
        <v>54</v>
      </c>
      <c r="F7" s="38" t="s">
        <v>41</v>
      </c>
      <c r="G7" s="360">
        <v>43862</v>
      </c>
      <c r="H7" s="38"/>
      <c r="I7" s="54">
        <v>44075</v>
      </c>
      <c r="J7" s="42">
        <v>600000</v>
      </c>
      <c r="K7" s="43" t="str">
        <f>IF(W7="n/a","n/a",IF(W7="n/c","n/c",IF(J7="n/c","n/c",W7/J7)))</f>
        <v>n/a</v>
      </c>
      <c r="L7" s="44"/>
      <c r="M7" s="52" t="s">
        <v>46</v>
      </c>
      <c r="N7" s="51" t="s">
        <v>46</v>
      </c>
      <c r="O7" s="51" t="s">
        <v>46</v>
      </c>
      <c r="P7" s="51" t="s">
        <v>46</v>
      </c>
      <c r="Q7" s="509" t="str">
        <f>IF(F7="non","n/a",IF(ISERROR(VLOOKUP(Y7,Pingdom_02_10_2019!$A$2:$J$255,10,FALSE)),"A venir",VLOOKUP(Y7,Pingdom_02_10_2019!$A$2:$J$255,10,FALSE)))</f>
        <v>n/a</v>
      </c>
      <c r="R7" s="412" t="str">
        <f>VLOOKUP(Y7,' DLNUF_24_10_2019'!Z$8:BB$252,29,FALSE)</f>
        <v>n/a</v>
      </c>
      <c r="S7" s="546" t="s">
        <v>32</v>
      </c>
      <c r="T7" s="173"/>
      <c r="U7" s="549" t="s">
        <v>33</v>
      </c>
      <c r="V7" s="46" t="s">
        <v>27</v>
      </c>
      <c r="W7" s="48" t="s">
        <v>46</v>
      </c>
      <c r="X7" s="46" t="s">
        <v>72</v>
      </c>
      <c r="Y7" s="49">
        <v>1793</v>
      </c>
    </row>
    <row r="8" spans="1:34" ht="16.2" customHeight="1" x14ac:dyDescent="0.3">
      <c r="B8" s="629"/>
      <c r="C8" s="631"/>
      <c r="D8" s="431" t="s">
        <v>73</v>
      </c>
      <c r="E8" s="40" t="s">
        <v>74</v>
      </c>
      <c r="F8" s="38" t="s">
        <v>41</v>
      </c>
      <c r="G8" s="360">
        <v>43922</v>
      </c>
      <c r="H8" s="38"/>
      <c r="I8" s="54">
        <v>44075</v>
      </c>
      <c r="J8" s="42">
        <v>600000</v>
      </c>
      <c r="K8" s="43" t="str">
        <f>IF(W8="n/a","n/a",IF(W8="n/c","n/c",IF(J8="n/c","n/c",W8/J8)))</f>
        <v>n/a</v>
      </c>
      <c r="L8" s="44"/>
      <c r="M8" s="52" t="s">
        <v>46</v>
      </c>
      <c r="N8" s="51" t="s">
        <v>46</v>
      </c>
      <c r="O8" s="51" t="s">
        <v>46</v>
      </c>
      <c r="P8" s="51" t="s">
        <v>46</v>
      </c>
      <c r="Q8" s="509" t="str">
        <f>IF(F8="non","n/a",IF(ISERROR(VLOOKUP(Y8,Pingdom_02_10_2019!$A$2:$J$255,10,FALSE)),"A venir",VLOOKUP(Y8,Pingdom_02_10_2019!$A$2:$J$255,10,FALSE)))</f>
        <v>n/a</v>
      </c>
      <c r="R8" s="412" t="str">
        <f>VLOOKUP(Y8,' DLNUF_24_10_2019'!Z$8:BB$252,29,FALSE)</f>
        <v>n/a</v>
      </c>
      <c r="S8" s="546" t="s">
        <v>32</v>
      </c>
      <c r="T8" s="173"/>
      <c r="U8" s="549" t="s">
        <v>33</v>
      </c>
      <c r="V8" s="46" t="s">
        <v>27</v>
      </c>
      <c r="W8" s="48" t="s">
        <v>46</v>
      </c>
      <c r="X8" s="46" t="s">
        <v>72</v>
      </c>
      <c r="Y8" s="49">
        <v>909</v>
      </c>
    </row>
    <row r="9" spans="1:34" ht="16.2" customHeight="1" x14ac:dyDescent="0.3">
      <c r="A9" s="210"/>
      <c r="B9" s="629"/>
      <c r="C9" s="631"/>
      <c r="D9" s="431" t="s">
        <v>75</v>
      </c>
      <c r="E9" s="40" t="s">
        <v>57</v>
      </c>
      <c r="F9" s="38" t="s">
        <v>55</v>
      </c>
      <c r="G9" s="41" t="s">
        <v>31</v>
      </c>
      <c r="H9" s="38"/>
      <c r="I9" s="38" t="s">
        <v>31</v>
      </c>
      <c r="J9" s="42">
        <v>600000</v>
      </c>
      <c r="K9" s="43">
        <f>IF(W9="n/a","n/a",IF(W9="n/c","n/c",IF(J9="n/c","n/c",W9/J9)))</f>
        <v>0.34</v>
      </c>
      <c r="L9" s="44"/>
      <c r="M9" s="44" t="s">
        <v>32</v>
      </c>
      <c r="N9" s="38" t="s">
        <v>38</v>
      </c>
      <c r="O9" s="38" t="s">
        <v>38</v>
      </c>
      <c r="P9" s="38" t="s">
        <v>41</v>
      </c>
      <c r="Q9" s="509">
        <f>IF(F9="non","n/a",IF(ISERROR(VLOOKUP(Y9,Pingdom_02_10_2019!$A$2:$J$255,10,FALSE)),"A venir",VLOOKUP(Y9,Pingdom_02_10_2019!$A$2:$J$255,10,FALSE)))</f>
        <v>7</v>
      </c>
      <c r="R9" s="412" t="str">
        <f>VLOOKUP(Y9,' DLNUF_24_10_2019'!Z$8:BB$252,29,FALSE)</f>
        <v>Non mesuré</v>
      </c>
      <c r="S9" s="546" t="s">
        <v>32</v>
      </c>
      <c r="T9" s="173"/>
      <c r="U9" s="549" t="s">
        <v>33</v>
      </c>
      <c r="V9" s="46" t="s">
        <v>27</v>
      </c>
      <c r="W9" s="375">
        <v>204000</v>
      </c>
      <c r="X9" s="53" t="s">
        <v>52</v>
      </c>
      <c r="Y9" s="49">
        <v>910</v>
      </c>
    </row>
    <row r="10" spans="1:34" ht="16.2" customHeight="1" x14ac:dyDescent="0.3">
      <c r="A10" s="210"/>
      <c r="B10" s="629"/>
      <c r="C10" s="631"/>
      <c r="D10" s="431" t="s">
        <v>77</v>
      </c>
      <c r="E10" s="40" t="s">
        <v>57</v>
      </c>
      <c r="F10" s="38" t="s">
        <v>41</v>
      </c>
      <c r="G10" s="367">
        <v>2020</v>
      </c>
      <c r="H10" s="38"/>
      <c r="I10" s="38">
        <v>2020</v>
      </c>
      <c r="J10" s="42">
        <v>600000</v>
      </c>
      <c r="K10" s="43" t="str">
        <f>IF(W10="n/a","n/a",IF(W10="n/c","n/c",IF(J10="n/c","n/c",W10/J10)))</f>
        <v>n/a</v>
      </c>
      <c r="L10" s="44"/>
      <c r="M10" s="52" t="s">
        <v>46</v>
      </c>
      <c r="N10" s="51" t="s">
        <v>46</v>
      </c>
      <c r="O10" s="51" t="s">
        <v>46</v>
      </c>
      <c r="P10" s="51" t="s">
        <v>46</v>
      </c>
      <c r="Q10" s="509" t="str">
        <f>IF(F10="non","n/a",IF(ISERROR(VLOOKUP(Y10,Pingdom_02_10_2019!$A$2:$J$255,10,FALSE)),"A venir",VLOOKUP(Y10,Pingdom_02_10_2019!$A$2:$J$255,10,FALSE)))</f>
        <v>n/a</v>
      </c>
      <c r="R10" s="412" t="str">
        <f>VLOOKUP(Y10,' DLNUF_24_10_2019'!Z$8:BB$252,29,FALSE)</f>
        <v>n/a</v>
      </c>
      <c r="S10" s="546" t="s">
        <v>32</v>
      </c>
      <c r="T10" s="173"/>
      <c r="U10" s="549" t="s">
        <v>33</v>
      </c>
      <c r="V10" s="46" t="s">
        <v>27</v>
      </c>
      <c r="W10" s="48" t="s">
        <v>46</v>
      </c>
      <c r="X10" s="53" t="s">
        <v>52</v>
      </c>
      <c r="Y10" s="49">
        <v>913</v>
      </c>
    </row>
    <row r="11" spans="1:34" ht="16.2" customHeight="1" x14ac:dyDescent="0.3">
      <c r="A11" s="210"/>
      <c r="B11" s="629"/>
      <c r="C11" s="631"/>
      <c r="D11" s="431" t="s">
        <v>851</v>
      </c>
      <c r="E11" s="40" t="s">
        <v>57</v>
      </c>
      <c r="F11" s="38" t="s">
        <v>41</v>
      </c>
      <c r="G11" s="367">
        <v>2020</v>
      </c>
      <c r="H11" s="38"/>
      <c r="I11" s="38"/>
      <c r="J11" s="42">
        <v>600000</v>
      </c>
      <c r="K11" s="43" t="s">
        <v>46</v>
      </c>
      <c r="L11" s="52"/>
      <c r="M11" s="51" t="s">
        <v>46</v>
      </c>
      <c r="N11" s="51" t="s">
        <v>46</v>
      </c>
      <c r="O11" s="51" t="s">
        <v>46</v>
      </c>
      <c r="P11" s="51" t="s">
        <v>46</v>
      </c>
      <c r="Q11" s="509" t="str">
        <f>IF(F11="non","n/a",IF(ISERROR(VLOOKUP(Y11,Pingdom_02_10_2019!$A$2:$J$255,10,FALSE)),"A venir",VLOOKUP(Y11,Pingdom_02_10_2019!$A$2:$J$255,10,FALSE)))</f>
        <v>n/a</v>
      </c>
      <c r="R11" s="412" t="str">
        <f>VLOOKUP(Y11,' DLNUF_24_10_2019'!Z$8:BB$252,29,FALSE)</f>
        <v>n/a</v>
      </c>
      <c r="S11" s="546" t="s">
        <v>32</v>
      </c>
      <c r="T11" s="173"/>
      <c r="U11" s="549" t="s">
        <v>33</v>
      </c>
      <c r="V11" s="46" t="s">
        <v>27</v>
      </c>
      <c r="W11" s="48" t="s">
        <v>46</v>
      </c>
      <c r="X11" s="53" t="s">
        <v>52</v>
      </c>
      <c r="Y11" s="49">
        <v>2158</v>
      </c>
    </row>
    <row r="12" spans="1:34" ht="16.2" customHeight="1" x14ac:dyDescent="0.3">
      <c r="B12" s="629"/>
      <c r="C12" s="631"/>
      <c r="D12" s="431" t="s">
        <v>60</v>
      </c>
      <c r="E12" s="40" t="s">
        <v>61</v>
      </c>
      <c r="F12" s="38" t="s">
        <v>38</v>
      </c>
      <c r="G12" s="50" t="s">
        <v>39</v>
      </c>
      <c r="H12" s="38"/>
      <c r="I12" s="51" t="s">
        <v>39</v>
      </c>
      <c r="J12" s="42">
        <v>1000000</v>
      </c>
      <c r="K12" s="43">
        <f>IF(W12="n/a","n/a",IF(W12="n/c","n/c",IF(J12="n/c","n/c",W12/J12)))</f>
        <v>1</v>
      </c>
      <c r="L12" s="44"/>
      <c r="M12" s="44" t="s">
        <v>32</v>
      </c>
      <c r="N12" s="38" t="s">
        <v>41</v>
      </c>
      <c r="O12" s="38" t="s">
        <v>41</v>
      </c>
      <c r="P12" s="38" t="s">
        <v>38</v>
      </c>
      <c r="Q12" s="509">
        <f>IF(F12="non","n/a",IF(ISERROR(VLOOKUP(Y12,Pingdom_02_10_2019!$A$2:$J$255,10,FALSE)),"A venir",VLOOKUP(Y12,Pingdom_02_10_2019!$A$2:$J$255,10,FALSE)))</f>
        <v>9</v>
      </c>
      <c r="R12" s="412" t="str">
        <f>VLOOKUP(Y12,' DLNUF_24_10_2019'!Z$8:BB$252,29,FALSE)</f>
        <v>Non mesuré</v>
      </c>
      <c r="S12" s="546" t="s">
        <v>32</v>
      </c>
      <c r="T12" s="173"/>
      <c r="U12" s="549" t="s">
        <v>33</v>
      </c>
      <c r="V12" s="46" t="s">
        <v>27</v>
      </c>
      <c r="W12" s="375">
        <v>1000000</v>
      </c>
      <c r="X12" s="53" t="s">
        <v>64</v>
      </c>
      <c r="Y12" s="49">
        <v>923</v>
      </c>
    </row>
    <row r="13" spans="1:34" ht="16.2" customHeight="1" x14ac:dyDescent="0.3">
      <c r="A13" s="210"/>
      <c r="B13" s="629"/>
      <c r="C13" s="631"/>
      <c r="D13" s="431" t="s">
        <v>80</v>
      </c>
      <c r="E13" s="40" t="s">
        <v>81</v>
      </c>
      <c r="F13" s="38" t="s">
        <v>38</v>
      </c>
      <c r="G13" s="50" t="s">
        <v>39</v>
      </c>
      <c r="H13" s="38"/>
      <c r="I13" s="51" t="s">
        <v>39</v>
      </c>
      <c r="J13" s="42">
        <v>200000</v>
      </c>
      <c r="K13" s="43" t="str">
        <f>IF(W13="n/a","n/a",IF(W13="n/c","n/c",IF(J13="n/c","n/c",W13/J13)))</f>
        <v>n/c</v>
      </c>
      <c r="L13" s="44"/>
      <c r="M13" s="44" t="s">
        <v>32</v>
      </c>
      <c r="N13" s="38" t="s">
        <v>41</v>
      </c>
      <c r="O13" s="38" t="s">
        <v>38</v>
      </c>
      <c r="P13" s="38" t="s">
        <v>38</v>
      </c>
      <c r="Q13" s="509">
        <f>IF(F13="non","n/a",IF(ISERROR(VLOOKUP(Y13,Pingdom_02_10_2019!$A$2:$J$255,10,FALSE)),"A venir",VLOOKUP(Y13,Pingdom_02_10_2019!$A$2:$J$255,10,FALSE)))</f>
        <v>6</v>
      </c>
      <c r="R13" s="412">
        <f>VLOOKUP(Y13,' DLNUF_24_10_2019'!Z$8:BB$252,29,FALSE)</f>
        <v>2</v>
      </c>
      <c r="S13" s="546" t="s">
        <v>32</v>
      </c>
      <c r="T13" s="173"/>
      <c r="U13" s="549" t="s">
        <v>33</v>
      </c>
      <c r="V13" s="46" t="s">
        <v>27</v>
      </c>
      <c r="W13" s="48" t="s">
        <v>31</v>
      </c>
      <c r="X13" s="53" t="s">
        <v>84</v>
      </c>
      <c r="Y13" s="49">
        <v>886</v>
      </c>
    </row>
    <row r="14" spans="1:34" ht="16.2" customHeight="1" x14ac:dyDescent="0.3">
      <c r="A14" s="210"/>
      <c r="B14" s="629"/>
      <c r="C14" s="631"/>
      <c r="D14" s="431" t="s">
        <v>85</v>
      </c>
      <c r="E14" s="40" t="s">
        <v>45</v>
      </c>
      <c r="F14" s="38" t="s">
        <v>41</v>
      </c>
      <c r="G14" s="360">
        <v>44075</v>
      </c>
      <c r="H14" s="38"/>
      <c r="I14" s="54">
        <v>44075</v>
      </c>
      <c r="J14" s="41">
        <v>1650000</v>
      </c>
      <c r="K14" s="43" t="str">
        <f>IF(W14="n/a","n/a",IF(W14="n/c","n/c",IF(J14="n/c","n/c",W14/J14)))</f>
        <v>n/a</v>
      </c>
      <c r="L14" s="44"/>
      <c r="M14" s="52" t="s">
        <v>46</v>
      </c>
      <c r="N14" s="51" t="s">
        <v>46</v>
      </c>
      <c r="O14" s="51" t="s">
        <v>46</v>
      </c>
      <c r="P14" s="51" t="s">
        <v>46</v>
      </c>
      <c r="Q14" s="509" t="str">
        <f>IF(F14="non","n/a",IF(ISERROR(VLOOKUP(Y14,Pingdom_02_10_2019!$A$2:$J$255,10,FALSE)),"A venir",VLOOKUP(Y14,Pingdom_02_10_2019!$A$2:$J$255,10,FALSE)))</f>
        <v>n/a</v>
      </c>
      <c r="R14" s="412" t="str">
        <f>VLOOKUP(Y14,' DLNUF_24_10_2019'!Z$8:BB$252,29,FALSE)</f>
        <v>n/a</v>
      </c>
      <c r="S14" s="546" t="s">
        <v>32</v>
      </c>
      <c r="T14" s="173"/>
      <c r="U14" s="549" t="s">
        <v>33</v>
      </c>
      <c r="V14" s="46" t="s">
        <v>27</v>
      </c>
      <c r="W14" s="48" t="s">
        <v>46</v>
      </c>
      <c r="X14" s="46" t="s">
        <v>72</v>
      </c>
      <c r="Y14" s="49">
        <v>1833</v>
      </c>
    </row>
    <row r="15" spans="1:34" ht="16.2" customHeight="1" x14ac:dyDescent="0.3">
      <c r="A15" s="210"/>
      <c r="B15" s="629"/>
      <c r="C15" s="631"/>
      <c r="D15" s="431" t="s">
        <v>849</v>
      </c>
      <c r="E15" s="40" t="s">
        <v>99</v>
      </c>
      <c r="F15" s="38" t="s">
        <v>55</v>
      </c>
      <c r="G15" s="41" t="s">
        <v>39</v>
      </c>
      <c r="H15" s="38"/>
      <c r="I15" s="38" t="s">
        <v>31</v>
      </c>
      <c r="J15" s="42">
        <v>1350000</v>
      </c>
      <c r="K15" s="43">
        <f>IF(W15="n/a","n/a",IF(W15="n/c","n/c",IF(J15="n/c","n/c",W15/J15)))</f>
        <v>0.10222222222222223</v>
      </c>
      <c r="L15" s="44"/>
      <c r="M15" s="44" t="s">
        <v>32</v>
      </c>
      <c r="N15" s="38" t="s">
        <v>38</v>
      </c>
      <c r="O15" s="38" t="s">
        <v>38</v>
      </c>
      <c r="P15" s="38" t="s">
        <v>41</v>
      </c>
      <c r="Q15" s="510">
        <f>IF(F15="non","n/a",IF(ISERROR(VLOOKUP(Y15,Pingdom_02_10_2019!$A$2:$J$255,10,FALSE)),"A venir",VLOOKUP(Y15,Pingdom_02_10_2019!$A$2:$J$255,10,FALSE)))</f>
        <v>7</v>
      </c>
      <c r="R15" s="412" t="str">
        <f>VLOOKUP(Y15,' DLNUF_24_10_2019'!Z$8:BB$252,29,FALSE)</f>
        <v>Non mesuré</v>
      </c>
      <c r="S15" s="546" t="s">
        <v>32</v>
      </c>
      <c r="T15" s="173"/>
      <c r="U15" s="549" t="s">
        <v>33</v>
      </c>
      <c r="V15" s="46" t="s">
        <v>27</v>
      </c>
      <c r="W15" s="375">
        <v>138000</v>
      </c>
      <c r="X15" s="53" t="s">
        <v>52</v>
      </c>
      <c r="Y15" s="49">
        <v>897</v>
      </c>
    </row>
    <row r="16" spans="1:34" ht="16.2" customHeight="1" x14ac:dyDescent="0.3">
      <c r="B16" s="629"/>
      <c r="C16" s="631"/>
      <c r="D16" s="431" t="s">
        <v>36</v>
      </c>
      <c r="E16" s="40" t="s">
        <v>37</v>
      </c>
      <c r="F16" s="38" t="s">
        <v>38</v>
      </c>
      <c r="G16" s="50" t="s">
        <v>39</v>
      </c>
      <c r="H16" s="38"/>
      <c r="I16" s="51" t="s">
        <v>39</v>
      </c>
      <c r="J16" s="42">
        <v>5800000</v>
      </c>
      <c r="K16" s="43">
        <f>IF(W16="n/a","n/a",IF(W16="n/c","n/c",IF(J16="n/c","n/c",W16/J16)))</f>
        <v>1.1206896551724138E-2</v>
      </c>
      <c r="L16" s="44"/>
      <c r="M16" s="44" t="s">
        <v>32</v>
      </c>
      <c r="N16" s="38" t="s">
        <v>38</v>
      </c>
      <c r="O16" s="38" t="s">
        <v>40</v>
      </c>
      <c r="P16" s="38" t="s">
        <v>41</v>
      </c>
      <c r="Q16" s="510">
        <f>IF(F16="non","n/a",IF(ISERROR(VLOOKUP(Y16,Pingdom_02_10_2019!$A$2:$J$255,10,FALSE)),"A venir",VLOOKUP(Y16,Pingdom_02_10_2019!$A$2:$J$255,10,FALSE)))</f>
        <v>6</v>
      </c>
      <c r="R16" s="412" t="str">
        <f>VLOOKUP(Y16,' DLNUF_24_10_2019'!Z$8:BB$252,29,FALSE)</f>
        <v>Non mesuré</v>
      </c>
      <c r="S16" s="546" t="s">
        <v>32</v>
      </c>
      <c r="T16" s="173"/>
      <c r="U16" s="549" t="s">
        <v>33</v>
      </c>
      <c r="V16" s="46" t="s">
        <v>27</v>
      </c>
      <c r="W16" s="375">
        <v>65000</v>
      </c>
      <c r="X16" s="46" t="s">
        <v>44</v>
      </c>
      <c r="Y16" s="49">
        <v>1826</v>
      </c>
    </row>
    <row r="17" spans="1:30" ht="16.2" customHeight="1" x14ac:dyDescent="0.3">
      <c r="B17" s="629"/>
      <c r="C17" s="631"/>
      <c r="D17" s="431" t="s">
        <v>49</v>
      </c>
      <c r="E17" s="40" t="s">
        <v>50</v>
      </c>
      <c r="F17" s="38" t="s">
        <v>38</v>
      </c>
      <c r="G17" s="50" t="s">
        <v>39</v>
      </c>
      <c r="H17" s="38"/>
      <c r="I17" s="51" t="s">
        <v>39</v>
      </c>
      <c r="J17" s="42">
        <v>2600000</v>
      </c>
      <c r="K17" s="43">
        <f>IF(W17="n/a","n/a",IF(W17="n/c","n/c",IF(J17="n/c","n/c",W17/J17)))</f>
        <v>0.86538461538461542</v>
      </c>
      <c r="L17" s="44"/>
      <c r="M17" s="44" t="s">
        <v>32</v>
      </c>
      <c r="N17" s="38" t="s">
        <v>38</v>
      </c>
      <c r="O17" s="38" t="s">
        <v>38</v>
      </c>
      <c r="P17" s="38" t="s">
        <v>41</v>
      </c>
      <c r="Q17" s="510">
        <f>IF(F17="non","n/a",IF(ISERROR(VLOOKUP(Y17,Pingdom_02_10_2019!$A$2:$J$255,10,FALSE)),"A venir",VLOOKUP(Y17,Pingdom_02_10_2019!$A$2:$J$255,10,FALSE)))</f>
        <v>7</v>
      </c>
      <c r="R17" s="412" t="str">
        <f>VLOOKUP(Y17,' DLNUF_24_10_2019'!Z$8:BB$252,29,FALSE)</f>
        <v>Non mesuré</v>
      </c>
      <c r="S17" s="546" t="s">
        <v>32</v>
      </c>
      <c r="T17" s="173"/>
      <c r="U17" s="549" t="s">
        <v>33</v>
      </c>
      <c r="V17" s="46" t="s">
        <v>27</v>
      </c>
      <c r="W17" s="375">
        <v>2250000</v>
      </c>
      <c r="X17" s="53" t="s">
        <v>52</v>
      </c>
      <c r="Y17" s="49">
        <v>1828</v>
      </c>
    </row>
    <row r="18" spans="1:30" ht="16.2" customHeight="1" x14ac:dyDescent="0.3">
      <c r="B18" s="629"/>
      <c r="C18" s="631"/>
      <c r="D18" s="431" t="s">
        <v>58</v>
      </c>
      <c r="E18" s="40" t="s">
        <v>53</v>
      </c>
      <c r="F18" s="38" t="s">
        <v>38</v>
      </c>
      <c r="G18" s="50" t="s">
        <v>39</v>
      </c>
      <c r="H18" s="38"/>
      <c r="I18" s="51" t="s">
        <v>39</v>
      </c>
      <c r="J18" s="42">
        <v>1800000</v>
      </c>
      <c r="K18" s="43" t="str">
        <f>IF(W18="n/a","n/a",IF(W18="n/c","n/c",IF(J18="n/c","n/c",W18/J18)))</f>
        <v>n/c</v>
      </c>
      <c r="L18" s="44"/>
      <c r="M18" s="44" t="s">
        <v>32</v>
      </c>
      <c r="N18" s="38" t="s">
        <v>38</v>
      </c>
      <c r="O18" s="38" t="s">
        <v>38</v>
      </c>
      <c r="P18" s="38" t="s">
        <v>41</v>
      </c>
      <c r="Q18" s="510">
        <f>IF(F18="non","n/a",IF(ISERROR(VLOOKUP(Y18,Pingdom_02_10_2019!$A$2:$J$255,10,FALSE)),"A venir",VLOOKUP(Y18,Pingdom_02_10_2019!$A$2:$J$255,10,FALSE)))</f>
        <v>7</v>
      </c>
      <c r="R18" s="412" t="str">
        <f>VLOOKUP(Y18,' DLNUF_24_10_2019'!Z$8:BB$252,29,FALSE)</f>
        <v>Non mesuré</v>
      </c>
      <c r="S18" s="546" t="s">
        <v>32</v>
      </c>
      <c r="T18" s="173"/>
      <c r="U18" s="549" t="s">
        <v>33</v>
      </c>
      <c r="V18" s="46" t="s">
        <v>27</v>
      </c>
      <c r="W18" s="48" t="s">
        <v>31</v>
      </c>
      <c r="X18" s="53" t="s">
        <v>52</v>
      </c>
      <c r="Y18" s="49">
        <v>1831</v>
      </c>
    </row>
    <row r="19" spans="1:30" ht="16.2" customHeight="1" x14ac:dyDescent="0.3">
      <c r="B19" s="629"/>
      <c r="C19" s="631"/>
      <c r="D19" s="431" t="s">
        <v>846</v>
      </c>
      <c r="E19" s="40" t="s">
        <v>120</v>
      </c>
      <c r="F19" s="38" t="s">
        <v>41</v>
      </c>
      <c r="G19" s="367">
        <v>2022</v>
      </c>
      <c r="H19" s="38"/>
      <c r="I19" s="38">
        <v>2022</v>
      </c>
      <c r="J19" s="42">
        <v>9300000</v>
      </c>
      <c r="K19" s="43" t="str">
        <f>IF(W19="n/a","n/a",IF(W19="n/c","n/c",IF(J19="n/c","n/c",W19/J19)))</f>
        <v>n/a</v>
      </c>
      <c r="L19" s="44"/>
      <c r="M19" s="52" t="s">
        <v>46</v>
      </c>
      <c r="N19" s="51" t="s">
        <v>46</v>
      </c>
      <c r="O19" s="51" t="s">
        <v>46</v>
      </c>
      <c r="P19" s="51" t="s">
        <v>46</v>
      </c>
      <c r="Q19" s="510" t="str">
        <f>IF(F19="non","n/a",IF(ISERROR(VLOOKUP(Y19,Pingdom_02_10_2019!$A$2:$J$255,10,FALSE)),"A venir",VLOOKUP(Y19,Pingdom_02_10_2019!$A$2:$J$255,10,FALSE)))</f>
        <v>n/a</v>
      </c>
      <c r="R19" s="412" t="str">
        <f>VLOOKUP(Y19,' DLNUF_24_10_2019'!Z$8:BB$252,29,FALSE)</f>
        <v>n/a</v>
      </c>
      <c r="S19" s="546" t="s">
        <v>32</v>
      </c>
      <c r="T19" s="173"/>
      <c r="U19" s="549" t="s">
        <v>33</v>
      </c>
      <c r="V19" s="46" t="s">
        <v>27</v>
      </c>
      <c r="W19" s="48" t="s">
        <v>46</v>
      </c>
      <c r="X19" s="46"/>
      <c r="Y19" s="49">
        <v>1827</v>
      </c>
      <c r="AD19" s="36"/>
    </row>
    <row r="20" spans="1:30" ht="16.2" customHeight="1" x14ac:dyDescent="0.3">
      <c r="B20" s="629"/>
      <c r="C20" s="631"/>
      <c r="D20" s="431" t="s">
        <v>847</v>
      </c>
      <c r="E20" s="40" t="s">
        <v>99</v>
      </c>
      <c r="F20" s="38" t="s">
        <v>41</v>
      </c>
      <c r="G20" s="367" t="s">
        <v>31</v>
      </c>
      <c r="H20" s="38"/>
      <c r="I20" s="38" t="s">
        <v>31</v>
      </c>
      <c r="J20" s="42">
        <v>9300000</v>
      </c>
      <c r="K20" s="43" t="str">
        <f>IF(W20="n/a","n/a",IF(W20="n/c","n/c",IF(J20="n/c","n/c",W20/J20)))</f>
        <v>n/a</v>
      </c>
      <c r="L20" s="44"/>
      <c r="M20" s="52" t="s">
        <v>46</v>
      </c>
      <c r="N20" s="51" t="s">
        <v>46</v>
      </c>
      <c r="O20" s="51" t="s">
        <v>46</v>
      </c>
      <c r="P20" s="51" t="s">
        <v>46</v>
      </c>
      <c r="Q20" s="510" t="str">
        <f>IF(F20="non","n/a",IF(ISERROR(VLOOKUP(Y20,Pingdom_02_10_2019!$A$2:$J$255,10,FALSE)),"A venir",VLOOKUP(Y20,Pingdom_02_10_2019!$A$2:$J$255,10,FALSE)))</f>
        <v>n/a</v>
      </c>
      <c r="R20" s="412" t="str">
        <f>VLOOKUP(Y20,' DLNUF_24_10_2019'!Z$8:BB$252,29,FALSE)</f>
        <v>n/a</v>
      </c>
      <c r="S20" s="546" t="s">
        <v>32</v>
      </c>
      <c r="T20" s="173"/>
      <c r="U20" s="549" t="s">
        <v>33</v>
      </c>
      <c r="V20" s="46" t="s">
        <v>27</v>
      </c>
      <c r="W20" s="48" t="s">
        <v>46</v>
      </c>
      <c r="X20" s="46"/>
      <c r="Y20" s="49">
        <v>890</v>
      </c>
    </row>
    <row r="21" spans="1:30" ht="16.2" customHeight="1" x14ac:dyDescent="0.3">
      <c r="B21" s="629"/>
      <c r="C21" s="631"/>
      <c r="D21" s="431" t="s">
        <v>845</v>
      </c>
      <c r="E21" s="40" t="s">
        <v>99</v>
      </c>
      <c r="F21" s="38" t="s">
        <v>55</v>
      </c>
      <c r="G21" s="367">
        <v>2022</v>
      </c>
      <c r="H21" s="38"/>
      <c r="I21" s="38" t="s">
        <v>31</v>
      </c>
      <c r="J21" s="42">
        <v>4787400</v>
      </c>
      <c r="K21" s="43" t="str">
        <f>IF(W21="n/a","n/a",IF(W21="n/c","n/c",IF(J21="n/c","n/c",W21/J21)))</f>
        <v>n/c</v>
      </c>
      <c r="L21" s="44"/>
      <c r="M21" s="44" t="s">
        <v>32</v>
      </c>
      <c r="N21" s="38" t="s">
        <v>41</v>
      </c>
      <c r="O21" s="38" t="s">
        <v>31</v>
      </c>
      <c r="P21" s="38" t="s">
        <v>31</v>
      </c>
      <c r="Q21" s="510" t="str">
        <f>IF(F21="non","n/a",IF(ISERROR(VLOOKUP(Y21,Pingdom_02_10_2019!$A$2:$J$255,10,FALSE)),"A venir",VLOOKUP(Y21,Pingdom_02_10_2019!$A$2:$J$255,10,FALSE)))</f>
        <v>A venir</v>
      </c>
      <c r="R21" s="412" t="str">
        <f>VLOOKUP(Y21,' DLNUF_24_10_2019'!Z$8:BB$252,29,FALSE)</f>
        <v>Non mesuré</v>
      </c>
      <c r="S21" s="546" t="s">
        <v>32</v>
      </c>
      <c r="T21" s="173"/>
      <c r="U21" s="549" t="s">
        <v>33</v>
      </c>
      <c r="V21" s="46" t="s">
        <v>27</v>
      </c>
      <c r="W21" s="48" t="s">
        <v>31</v>
      </c>
      <c r="X21" s="46"/>
      <c r="Y21" s="49">
        <v>903</v>
      </c>
    </row>
    <row r="22" spans="1:30" ht="16.8" customHeight="1" x14ac:dyDescent="0.3">
      <c r="A22" s="210"/>
      <c r="B22" s="629"/>
      <c r="C22" s="631"/>
      <c r="D22" s="431" t="s">
        <v>65</v>
      </c>
      <c r="E22" s="40" t="s">
        <v>54</v>
      </c>
      <c r="F22" s="38" t="s">
        <v>38</v>
      </c>
      <c r="G22" s="50" t="s">
        <v>39</v>
      </c>
      <c r="H22" s="38"/>
      <c r="I22" s="51" t="s">
        <v>46</v>
      </c>
      <c r="J22" s="42">
        <v>1000000</v>
      </c>
      <c r="K22" s="43">
        <f>IF(W22="n/a","n/a",IF(W22="n/c","n/c",IF(J22="n/c","n/c",W22/J22)))</f>
        <v>0.44700000000000001</v>
      </c>
      <c r="L22" s="44"/>
      <c r="M22" s="44" t="s">
        <v>32</v>
      </c>
      <c r="N22" s="38" t="s">
        <v>38</v>
      </c>
      <c r="O22" s="38" t="s">
        <v>38</v>
      </c>
      <c r="P22" s="38" t="s">
        <v>41</v>
      </c>
      <c r="Q22" s="510">
        <f>IF(F22="non","n/a",IF(ISERROR(VLOOKUP(Y22,Pingdom_02_10_2019!$A$2:$J$255,10,FALSE)),"A venir",VLOOKUP(Y22,Pingdom_02_10_2019!$A$2:$J$255,10,FALSE)))</f>
        <v>7</v>
      </c>
      <c r="R22" s="412">
        <f>VLOOKUP(Y22,' DLNUF_24_10_2019'!Z$8:BB$252,29,FALSE)</f>
        <v>0</v>
      </c>
      <c r="S22" s="546" t="s">
        <v>32</v>
      </c>
      <c r="T22" s="173"/>
      <c r="U22" s="549" t="s">
        <v>33</v>
      </c>
      <c r="V22" s="46" t="s">
        <v>27</v>
      </c>
      <c r="W22" s="375">
        <v>447000</v>
      </c>
      <c r="X22" s="53" t="s">
        <v>52</v>
      </c>
      <c r="Y22" s="49">
        <v>906</v>
      </c>
    </row>
    <row r="23" spans="1:30" ht="16.2" customHeight="1" x14ac:dyDescent="0.3">
      <c r="A23" s="210"/>
      <c r="B23" s="629"/>
      <c r="C23" s="631"/>
      <c r="D23" s="431" t="s">
        <v>78</v>
      </c>
      <c r="E23" s="40" t="s">
        <v>57</v>
      </c>
      <c r="F23" s="38" t="s">
        <v>38</v>
      </c>
      <c r="G23" s="50" t="s">
        <v>39</v>
      </c>
      <c r="H23" s="38"/>
      <c r="I23" s="51" t="s">
        <v>39</v>
      </c>
      <c r="J23" s="42">
        <v>350000</v>
      </c>
      <c r="K23" s="43">
        <f>IF(W23="n/a","n/a",IF(W23="n/c","n/c",IF(J23="n/c","n/c",W23/J23)))</f>
        <v>0.49428571428571427</v>
      </c>
      <c r="L23" s="44"/>
      <c r="M23" s="44" t="s">
        <v>32</v>
      </c>
      <c r="N23" s="38" t="s">
        <v>38</v>
      </c>
      <c r="O23" s="38" t="s">
        <v>38</v>
      </c>
      <c r="P23" s="38" t="s">
        <v>41</v>
      </c>
      <c r="Q23" s="510">
        <f>IF(F23="non","n/a",IF(ISERROR(VLOOKUP(Y23,Pingdom_02_10_2019!$A$2:$J$255,10,FALSE)),"A venir",VLOOKUP(Y23,Pingdom_02_10_2019!$A$2:$J$255,10,FALSE)))</f>
        <v>7</v>
      </c>
      <c r="R23" s="412">
        <f>VLOOKUP(Y23,' DLNUF_24_10_2019'!Z$8:BB$252,29,FALSE)</f>
        <v>0</v>
      </c>
      <c r="S23" s="546" t="s">
        <v>32</v>
      </c>
      <c r="T23" s="173"/>
      <c r="U23" s="549" t="s">
        <v>33</v>
      </c>
      <c r="V23" s="46" t="s">
        <v>27</v>
      </c>
      <c r="W23" s="375">
        <v>173000</v>
      </c>
      <c r="X23" s="53" t="s">
        <v>52</v>
      </c>
      <c r="Y23" s="49">
        <v>916</v>
      </c>
    </row>
    <row r="24" spans="1:30" ht="16.2" customHeight="1" x14ac:dyDescent="0.3">
      <c r="A24" s="210"/>
      <c r="B24" s="629"/>
      <c r="C24" s="631"/>
      <c r="D24" s="431" t="s">
        <v>848</v>
      </c>
      <c r="E24" s="40" t="s">
        <v>99</v>
      </c>
      <c r="F24" s="38" t="s">
        <v>55</v>
      </c>
      <c r="G24" s="41" t="s">
        <v>31</v>
      </c>
      <c r="H24" s="38"/>
      <c r="I24" s="38" t="s">
        <v>31</v>
      </c>
      <c r="J24" s="42">
        <v>4200000</v>
      </c>
      <c r="K24" s="43">
        <f>IF(W24="n/a","n/a",IF(W24="n/c","n/c",IF(J24="n/c","n/c",W24/J24)))</f>
        <v>2.2619047619047618E-2</v>
      </c>
      <c r="L24" s="44"/>
      <c r="M24" s="44" t="s">
        <v>32</v>
      </c>
      <c r="N24" s="38" t="s">
        <v>38</v>
      </c>
      <c r="O24" s="38" t="s">
        <v>38</v>
      </c>
      <c r="P24" s="38" t="s">
        <v>41</v>
      </c>
      <c r="Q24" s="510">
        <f>IF(F24="non","n/a",IF(ISERROR(VLOOKUP(Y24,Pingdom_02_10_2019!$A$2:$J$255,10,FALSE)),"A venir",VLOOKUP(Y24,Pingdom_02_10_2019!$A$2:$J$255,10,FALSE)))</f>
        <v>7</v>
      </c>
      <c r="R24" s="412" t="str">
        <f>VLOOKUP(Y24,' DLNUF_24_10_2019'!Z$8:BB$252,29,FALSE)</f>
        <v>Non mesuré</v>
      </c>
      <c r="S24" s="546" t="s">
        <v>32</v>
      </c>
      <c r="T24" s="173"/>
      <c r="U24" s="549" t="s">
        <v>33</v>
      </c>
      <c r="V24" s="46" t="s">
        <v>27</v>
      </c>
      <c r="W24" s="375">
        <v>95000</v>
      </c>
      <c r="X24" s="53" t="s">
        <v>52</v>
      </c>
      <c r="Y24" s="49">
        <v>917</v>
      </c>
    </row>
    <row r="25" spans="1:30" ht="16.2" customHeight="1" x14ac:dyDescent="0.3">
      <c r="A25" s="210"/>
      <c r="B25" s="629"/>
      <c r="C25" s="631"/>
      <c r="D25" s="431" t="s">
        <v>850</v>
      </c>
      <c r="E25" s="40" t="s">
        <v>89</v>
      </c>
      <c r="F25" s="38" t="s">
        <v>41</v>
      </c>
      <c r="G25" s="360">
        <v>43769</v>
      </c>
      <c r="H25" s="38"/>
      <c r="I25" s="54">
        <v>43617</v>
      </c>
      <c r="J25" s="42">
        <v>1000000</v>
      </c>
      <c r="K25" s="43" t="str">
        <f>IF(W25="n/a","n/a",IF(W25="n/c","n/c",IF(J25="n/c","n/c",W25/J25)))</f>
        <v>n/a</v>
      </c>
      <c r="L25" s="44"/>
      <c r="M25" s="52" t="s">
        <v>46</v>
      </c>
      <c r="N25" s="51" t="s">
        <v>46</v>
      </c>
      <c r="O25" s="51" t="s">
        <v>46</v>
      </c>
      <c r="P25" s="51" t="s">
        <v>46</v>
      </c>
      <c r="Q25" s="510" t="str">
        <f>IF(F25="non","n/a",IF(ISERROR(VLOOKUP(Y25,Pingdom_02_10_2019!$A$2:$J$255,10,FALSE)),"A venir",VLOOKUP(Y25,Pingdom_02_10_2019!$A$2:$J$255,10,FALSE)))</f>
        <v>n/a</v>
      </c>
      <c r="R25" s="412" t="str">
        <f>VLOOKUP(Y25,' DLNUF_24_10_2019'!Z$8:BB$252,29,FALSE)</f>
        <v>n/a</v>
      </c>
      <c r="S25" s="546" t="s">
        <v>32</v>
      </c>
      <c r="T25" s="173"/>
      <c r="U25" s="549" t="s">
        <v>33</v>
      </c>
      <c r="V25" s="46" t="s">
        <v>27</v>
      </c>
      <c r="W25" s="48" t="s">
        <v>46</v>
      </c>
      <c r="X25" s="46" t="s">
        <v>90</v>
      </c>
      <c r="Y25" s="49">
        <v>921</v>
      </c>
    </row>
    <row r="26" spans="1:30" ht="16.2" customHeight="1" x14ac:dyDescent="0.3">
      <c r="A26" s="210"/>
      <c r="B26" s="629"/>
      <c r="C26" s="631"/>
      <c r="D26" s="431" t="s">
        <v>852</v>
      </c>
      <c r="E26" s="40" t="s">
        <v>91</v>
      </c>
      <c r="F26" s="38" t="s">
        <v>41</v>
      </c>
      <c r="G26" s="360">
        <v>43769</v>
      </c>
      <c r="H26" s="38"/>
      <c r="I26" s="54">
        <v>43617</v>
      </c>
      <c r="J26" s="42">
        <v>1000000</v>
      </c>
      <c r="K26" s="43" t="str">
        <f>IF(W26="n/a","n/a",IF(W26="n/c","n/c",IF(J26="n/c","n/c",W26/J26)))</f>
        <v>n/a</v>
      </c>
      <c r="L26" s="44"/>
      <c r="M26" s="52" t="s">
        <v>46</v>
      </c>
      <c r="N26" s="51" t="s">
        <v>46</v>
      </c>
      <c r="O26" s="51" t="s">
        <v>46</v>
      </c>
      <c r="P26" s="51" t="s">
        <v>46</v>
      </c>
      <c r="Q26" s="510" t="str">
        <f>IF(F26="non","n/a",IF(ISERROR(VLOOKUP(Y26,Pingdom_02_10_2019!$A$2:$J$255,10,FALSE)),"A venir",VLOOKUP(Y26,Pingdom_02_10_2019!$A$2:$J$255,10,FALSE)))</f>
        <v>n/a</v>
      </c>
      <c r="R26" s="412" t="str">
        <f>VLOOKUP(Y26,' DLNUF_24_10_2019'!Z$8:BB$252,29,FALSE)</f>
        <v>n/a</v>
      </c>
      <c r="S26" s="546" t="s">
        <v>32</v>
      </c>
      <c r="T26" s="173"/>
      <c r="U26" s="549" t="s">
        <v>33</v>
      </c>
      <c r="V26" s="46" t="s">
        <v>27</v>
      </c>
      <c r="W26" s="48" t="s">
        <v>46</v>
      </c>
      <c r="X26" s="46" t="s">
        <v>90</v>
      </c>
      <c r="Y26" s="49">
        <v>1834</v>
      </c>
    </row>
    <row r="27" spans="1:30" ht="16.2" customHeight="1" x14ac:dyDescent="0.3">
      <c r="A27" s="210"/>
      <c r="B27" s="629"/>
      <c r="C27" s="632"/>
      <c r="D27" s="431" t="s">
        <v>69</v>
      </c>
      <c r="E27" s="40" t="s">
        <v>54</v>
      </c>
      <c r="F27" s="38" t="s">
        <v>41</v>
      </c>
      <c r="G27" s="41" t="s">
        <v>31</v>
      </c>
      <c r="H27" s="38"/>
      <c r="I27" s="38" t="s">
        <v>31</v>
      </c>
      <c r="J27" s="42">
        <v>625400</v>
      </c>
      <c r="K27" s="43" t="str">
        <f>IF(W27="n/a","n/a",IF(W27="n/c","n/c",IF(J27="n/c","n/c",W27/J27)))</f>
        <v>n/a</v>
      </c>
      <c r="L27" s="44"/>
      <c r="M27" s="52" t="s">
        <v>46</v>
      </c>
      <c r="N27" s="51" t="s">
        <v>46</v>
      </c>
      <c r="O27" s="51" t="s">
        <v>46</v>
      </c>
      <c r="P27" s="51" t="s">
        <v>46</v>
      </c>
      <c r="Q27" s="510" t="str">
        <f>IF(F27="non","n/a",IF(ISERROR(VLOOKUP(Y27,Pingdom_02_10_2019!$A$2:$J$255,10,FALSE)),"A venir",VLOOKUP(Y27,Pingdom_02_10_2019!$A$2:$J$255,10,FALSE)))</f>
        <v>n/a</v>
      </c>
      <c r="R27" s="412" t="str">
        <f>VLOOKUP(Y27,' DLNUF_24_10_2019'!Z$8:BB$252,29,FALSE)</f>
        <v>n/a</v>
      </c>
      <c r="S27" s="546" t="s">
        <v>32</v>
      </c>
      <c r="T27" s="173"/>
      <c r="U27" s="549" t="s">
        <v>33</v>
      </c>
      <c r="V27" s="46" t="s">
        <v>27</v>
      </c>
      <c r="W27" s="48" t="s">
        <v>46</v>
      </c>
      <c r="X27" s="46"/>
      <c r="Y27" s="49">
        <v>907</v>
      </c>
    </row>
    <row r="28" spans="1:30" ht="16.2" customHeight="1" thickBot="1" x14ac:dyDescent="0.35">
      <c r="A28" s="210"/>
      <c r="B28" s="629"/>
      <c r="C28" s="377" t="s">
        <v>92</v>
      </c>
      <c r="D28" s="453" t="s">
        <v>93</v>
      </c>
      <c r="E28" s="232" t="s">
        <v>94</v>
      </c>
      <c r="F28" s="231" t="s">
        <v>38</v>
      </c>
      <c r="G28" s="233" t="s">
        <v>39</v>
      </c>
      <c r="H28" s="231"/>
      <c r="I28" s="234" t="s">
        <v>39</v>
      </c>
      <c r="J28" s="235">
        <v>50000</v>
      </c>
      <c r="K28" s="236">
        <f>IF(W28="n/a","n/a",IF(W28="n/c","n/c",IF(J28="n/c","n/c",W28/J28)))</f>
        <v>1</v>
      </c>
      <c r="L28" s="237"/>
      <c r="M28" s="237" t="s">
        <v>32</v>
      </c>
      <c r="N28" s="231" t="s">
        <v>41</v>
      </c>
      <c r="O28" s="231" t="s">
        <v>38</v>
      </c>
      <c r="P28" s="231" t="s">
        <v>40</v>
      </c>
      <c r="Q28" s="510">
        <f>IF(F28="non","n/a",IF(ISERROR(VLOOKUP(Y28,Pingdom_02_10_2019!$A$2:$J$255,10,FALSE)),"A venir",VLOOKUP(Y28,Pingdom_02_10_2019!$A$2:$J$255,10,FALSE)))</f>
        <v>7</v>
      </c>
      <c r="R28" s="412">
        <f>VLOOKUP(Y28,' DLNUF_24_10_2019'!Z$8:BB$252,29,FALSE)</f>
        <v>9</v>
      </c>
      <c r="S28" s="546" t="s">
        <v>32</v>
      </c>
      <c r="T28" s="173"/>
      <c r="U28" s="549" t="s">
        <v>33</v>
      </c>
      <c r="V28" s="46" t="s">
        <v>92</v>
      </c>
      <c r="W28" s="375">
        <v>50000</v>
      </c>
      <c r="X28" s="1" t="s">
        <v>964</v>
      </c>
      <c r="Y28" s="49">
        <v>1835</v>
      </c>
    </row>
    <row r="29" spans="1:30" ht="16.2" customHeight="1" thickTop="1" x14ac:dyDescent="0.3">
      <c r="A29" s="210"/>
      <c r="B29" s="661" t="s">
        <v>97</v>
      </c>
      <c r="C29" s="662"/>
      <c r="D29" s="454" t="s">
        <v>98</v>
      </c>
      <c r="E29" s="245" t="s">
        <v>99</v>
      </c>
      <c r="F29" s="246" t="s">
        <v>55</v>
      </c>
      <c r="G29" s="247" t="s">
        <v>31</v>
      </c>
      <c r="H29" s="246"/>
      <c r="I29" s="246" t="s">
        <v>31</v>
      </c>
      <c r="J29" s="248" t="s">
        <v>31</v>
      </c>
      <c r="K29" s="249" t="str">
        <f>IF(W29="n/a","n/a",IF(W29="n/c","n/c",IF(J29="n/c","n/c",W29/J29)))</f>
        <v>n/c</v>
      </c>
      <c r="L29" s="250"/>
      <c r="M29" s="250" t="s">
        <v>32</v>
      </c>
      <c r="N29" s="246" t="s">
        <v>31</v>
      </c>
      <c r="O29" s="246" t="s">
        <v>31</v>
      </c>
      <c r="P29" s="246" t="s">
        <v>31</v>
      </c>
      <c r="Q29" s="510" t="str">
        <f>IF(F29="non","n/a",IF(ISERROR(VLOOKUP(Y29,Pingdom_02_10_2019!$A$2:$J$255,10,FALSE)),"A venir",VLOOKUP(Y29,Pingdom_02_10_2019!$A$2:$J$255,10,FALSE)))</f>
        <v>A venir</v>
      </c>
      <c r="R29" s="412" t="str">
        <f>VLOOKUP(Y29,' DLNUF_24_10_2019'!Z$8:BB$252,29,FALSE)</f>
        <v>Non mesuré</v>
      </c>
      <c r="S29" s="546" t="s">
        <v>32</v>
      </c>
      <c r="T29" s="173"/>
      <c r="U29" s="549" t="s">
        <v>100</v>
      </c>
      <c r="V29" s="46"/>
      <c r="W29" s="375">
        <v>2000000</v>
      </c>
      <c r="X29" s="46"/>
      <c r="Y29" s="49">
        <v>1838</v>
      </c>
    </row>
    <row r="30" spans="1:30" ht="16.2" customHeight="1" x14ac:dyDescent="0.3">
      <c r="A30" s="210"/>
      <c r="B30" s="663"/>
      <c r="C30" s="664"/>
      <c r="D30" s="455" t="s">
        <v>102</v>
      </c>
      <c r="E30" s="55" t="s">
        <v>61</v>
      </c>
      <c r="F30" s="56" t="s">
        <v>38</v>
      </c>
      <c r="G30" s="58" t="s">
        <v>39</v>
      </c>
      <c r="H30" s="56"/>
      <c r="I30" s="61" t="s">
        <v>39</v>
      </c>
      <c r="J30" s="58">
        <v>2000000</v>
      </c>
      <c r="K30" s="59">
        <f>IF(W30="n/a","n/a",IF(W30="n/c","n/c",IF(J30="n/c","n/c",W30/J30)))</f>
        <v>1</v>
      </c>
      <c r="L30" s="60"/>
      <c r="M30" s="60" t="s">
        <v>32</v>
      </c>
      <c r="N30" s="56" t="s">
        <v>41</v>
      </c>
      <c r="O30" s="56" t="s">
        <v>38</v>
      </c>
      <c r="P30" s="56" t="s">
        <v>40</v>
      </c>
      <c r="Q30" s="510">
        <f>IF(F30="non","n/a",IF(ISERROR(VLOOKUP(Y30,Pingdom_02_10_2019!$A$2:$J$255,10,FALSE)),"A venir",VLOOKUP(Y30,Pingdom_02_10_2019!$A$2:$J$255,10,FALSE)))</f>
        <v>6</v>
      </c>
      <c r="R30" s="412" t="str">
        <f>VLOOKUP(Y30,' DLNUF_24_10_2019'!Z$8:BB$252,29,FALSE)</f>
        <v>Non mesuré</v>
      </c>
      <c r="S30" s="546" t="s">
        <v>32</v>
      </c>
      <c r="T30" s="173"/>
      <c r="U30" s="549" t="s">
        <v>100</v>
      </c>
      <c r="V30" s="46"/>
      <c r="W30" s="375">
        <v>2000000</v>
      </c>
      <c r="X30" s="46" t="s">
        <v>105</v>
      </c>
      <c r="Y30" s="49">
        <v>1632</v>
      </c>
    </row>
    <row r="31" spans="1:30" ht="16.2" customHeight="1" x14ac:dyDescent="0.3">
      <c r="A31" s="210"/>
      <c r="B31" s="663"/>
      <c r="C31" s="664"/>
      <c r="D31" s="455" t="s">
        <v>106</v>
      </c>
      <c r="E31" s="55" t="s">
        <v>61</v>
      </c>
      <c r="F31" s="56" t="s">
        <v>38</v>
      </c>
      <c r="G31" s="58" t="s">
        <v>39</v>
      </c>
      <c r="H31" s="56"/>
      <c r="I31" s="61" t="s">
        <v>39</v>
      </c>
      <c r="J31" s="58" t="s">
        <v>31</v>
      </c>
      <c r="K31" s="59" t="str">
        <f>IF(W31="n/a","n/a",IF(W31="n/c","n/c",IF(J31="n/c","n/c",W31/J31)))</f>
        <v>n/c</v>
      </c>
      <c r="L31" s="60"/>
      <c r="M31" s="60" t="s">
        <v>32</v>
      </c>
      <c r="N31" s="56" t="s">
        <v>41</v>
      </c>
      <c r="O31" s="56" t="s">
        <v>38</v>
      </c>
      <c r="P31" s="56" t="s">
        <v>40</v>
      </c>
      <c r="Q31" s="510">
        <f>IF(F31="non","n/a",IF(ISERROR(VLOOKUP(Y31,Pingdom_02_10_2019!$A$2:$J$255,10,FALSE)),"A venir",VLOOKUP(Y31,Pingdom_02_10_2019!$A$2:$J$255,10,FALSE)))</f>
        <v>2</v>
      </c>
      <c r="R31" s="412">
        <f>VLOOKUP(Y31,' DLNUF_24_10_2019'!Z$8:BB$252,29,FALSE)</f>
        <v>0</v>
      </c>
      <c r="S31" s="546" t="s">
        <v>32</v>
      </c>
      <c r="T31" s="173"/>
      <c r="U31" s="549" t="s">
        <v>100</v>
      </c>
      <c r="V31" s="46"/>
      <c r="W31" s="375">
        <v>1200000</v>
      </c>
      <c r="X31" s="46" t="s">
        <v>108</v>
      </c>
      <c r="Y31" s="49">
        <v>1633</v>
      </c>
    </row>
    <row r="32" spans="1:30" ht="16.2" customHeight="1" x14ac:dyDescent="0.3">
      <c r="A32" s="210"/>
      <c r="B32" s="663"/>
      <c r="C32" s="664"/>
      <c r="D32" s="455" t="s">
        <v>109</v>
      </c>
      <c r="E32" s="55" t="s">
        <v>110</v>
      </c>
      <c r="F32" s="56" t="s">
        <v>38</v>
      </c>
      <c r="G32" s="58" t="s">
        <v>39</v>
      </c>
      <c r="H32" s="56"/>
      <c r="I32" s="61" t="s">
        <v>39</v>
      </c>
      <c r="J32" s="58" t="s">
        <v>31</v>
      </c>
      <c r="K32" s="59" t="str">
        <f>IF(W32="n/a","n/a",IF(W32="n/c","n/c",IF(J32="n/c","n/c",W32/J32)))</f>
        <v>n/c</v>
      </c>
      <c r="L32" s="60"/>
      <c r="M32" s="60" t="s">
        <v>32</v>
      </c>
      <c r="N32" s="56" t="s">
        <v>41</v>
      </c>
      <c r="O32" s="56" t="s">
        <v>38</v>
      </c>
      <c r="P32" s="56" t="s">
        <v>40</v>
      </c>
      <c r="Q32" s="510">
        <f>IF(F32="non","n/a",IF(ISERROR(VLOOKUP(Y32,Pingdom_02_10_2019!$A$2:$J$255,10,FALSE)),"A venir",VLOOKUP(Y32,Pingdom_02_10_2019!$A$2:$J$255,10,FALSE)))</f>
        <v>0</v>
      </c>
      <c r="R32" s="412">
        <f>VLOOKUP(Y32,' DLNUF_24_10_2019'!Z$8:BB$252,29,FALSE)</f>
        <v>0</v>
      </c>
      <c r="S32" s="546" t="s">
        <v>32</v>
      </c>
      <c r="T32" s="173"/>
      <c r="U32" s="549" t="s">
        <v>100</v>
      </c>
      <c r="V32" s="46"/>
      <c r="W32" s="375">
        <v>1200000</v>
      </c>
      <c r="X32" s="53" t="s">
        <v>111</v>
      </c>
      <c r="Y32" s="49">
        <v>1637</v>
      </c>
    </row>
    <row r="33" spans="1:25" ht="31.5" customHeight="1" x14ac:dyDescent="0.3">
      <c r="A33" s="210"/>
      <c r="B33" s="665"/>
      <c r="C33" s="666"/>
      <c r="D33" s="455" t="s">
        <v>112</v>
      </c>
      <c r="E33" s="55" t="s">
        <v>113</v>
      </c>
      <c r="F33" s="56" t="s">
        <v>41</v>
      </c>
      <c r="G33" s="57" t="s">
        <v>31</v>
      </c>
      <c r="H33" s="56"/>
      <c r="I33" s="56" t="s">
        <v>31</v>
      </c>
      <c r="J33" s="58" t="s">
        <v>31</v>
      </c>
      <c r="K33" s="59" t="str">
        <f>IF(W33="n/a","n/a",IF(W33="n/c","n/c",IF(J33="n/c","n/c",W33/J33)))</f>
        <v>n/a</v>
      </c>
      <c r="L33" s="60"/>
      <c r="M33" s="62" t="s">
        <v>46</v>
      </c>
      <c r="N33" s="61" t="s">
        <v>46</v>
      </c>
      <c r="O33" s="61" t="s">
        <v>46</v>
      </c>
      <c r="P33" s="61" t="s">
        <v>46</v>
      </c>
      <c r="Q33" s="510" t="str">
        <f>IF(F33="non","n/a",IF(ISERROR(VLOOKUP(Y33,Pingdom_02_10_2019!$A$2:$J$255,10,FALSE)),"A venir",VLOOKUP(Y33,Pingdom_02_10_2019!$A$2:$J$255,10,FALSE)))</f>
        <v>n/a</v>
      </c>
      <c r="R33" s="412" t="str">
        <f>VLOOKUP(Y33,' DLNUF_24_10_2019'!Z$8:BB$252,29,FALSE)</f>
        <v>n/a</v>
      </c>
      <c r="S33" s="546" t="s">
        <v>32</v>
      </c>
      <c r="T33" s="173"/>
      <c r="U33" s="549" t="s">
        <v>100</v>
      </c>
      <c r="V33" s="46"/>
      <c r="W33" s="48" t="s">
        <v>46</v>
      </c>
      <c r="X33" s="46"/>
      <c r="Y33" s="49">
        <v>1630</v>
      </c>
    </row>
    <row r="34" spans="1:25" ht="16.2" customHeight="1" x14ac:dyDescent="0.3">
      <c r="A34" s="210"/>
      <c r="B34" s="663"/>
      <c r="C34" s="664"/>
      <c r="D34" s="455" t="s">
        <v>115</v>
      </c>
      <c r="E34" s="55" t="s">
        <v>61</v>
      </c>
      <c r="F34" s="56" t="s">
        <v>38</v>
      </c>
      <c r="G34" s="58" t="s">
        <v>39</v>
      </c>
      <c r="H34" s="56"/>
      <c r="I34" s="61" t="s">
        <v>46</v>
      </c>
      <c r="J34" s="58" t="s">
        <v>31</v>
      </c>
      <c r="K34" s="59" t="str">
        <f>IF(W34="n/a","n/a",IF(W34="n/c","n/c",IF(J34="n/c","n/c",W34/J34)))</f>
        <v>n/c</v>
      </c>
      <c r="L34" s="60"/>
      <c r="M34" s="60" t="s">
        <v>32</v>
      </c>
      <c r="N34" s="56" t="s">
        <v>41</v>
      </c>
      <c r="O34" s="56" t="s">
        <v>38</v>
      </c>
      <c r="P34" s="56" t="s">
        <v>40</v>
      </c>
      <c r="Q34" s="510">
        <f>IF(F34="non","n/a",IF(ISERROR(VLOOKUP(Y34,Pingdom_02_10_2019!$A$2:$J$255,10,FALSE)),"A venir",VLOOKUP(Y34,Pingdom_02_10_2019!$A$2:$J$255,10,FALSE)))</f>
        <v>5</v>
      </c>
      <c r="R34" s="412" t="str">
        <f>VLOOKUP(Y34,' DLNUF_24_10_2019'!Z$8:BB$252,29,FALSE)</f>
        <v>Non mesuré</v>
      </c>
      <c r="S34" s="546" t="s">
        <v>32</v>
      </c>
      <c r="T34" s="173"/>
      <c r="U34" s="549" t="s">
        <v>100</v>
      </c>
      <c r="V34" s="46"/>
      <c r="W34" s="375">
        <v>15000</v>
      </c>
      <c r="X34" s="53" t="s">
        <v>117</v>
      </c>
      <c r="Y34" s="49">
        <v>1636</v>
      </c>
    </row>
    <row r="35" spans="1:25" ht="31.2" customHeight="1" x14ac:dyDescent="0.3">
      <c r="A35" s="210"/>
      <c r="B35" s="665"/>
      <c r="C35" s="666"/>
      <c r="D35" s="455" t="s">
        <v>119</v>
      </c>
      <c r="E35" s="55" t="s">
        <v>120</v>
      </c>
      <c r="F35" s="56" t="s">
        <v>41</v>
      </c>
      <c r="G35" s="57" t="s">
        <v>31</v>
      </c>
      <c r="H35" s="56"/>
      <c r="I35" s="61"/>
      <c r="J35" s="58" t="s">
        <v>31</v>
      </c>
      <c r="K35" s="59" t="str">
        <f>IF(W35="n/a","n/a",IF(W35="n/c","n/c",IF(J35="n/c","n/c",W35/J35)))</f>
        <v>n/a</v>
      </c>
      <c r="L35" s="60"/>
      <c r="M35" s="62" t="s">
        <v>46</v>
      </c>
      <c r="N35" s="61" t="s">
        <v>46</v>
      </c>
      <c r="O35" s="61" t="s">
        <v>46</v>
      </c>
      <c r="P35" s="61" t="s">
        <v>46</v>
      </c>
      <c r="Q35" s="510" t="str">
        <f>IF(F35="non","n/a",IF(ISERROR(VLOOKUP(Y35,Pingdom_02_10_2019!$A$2:$J$255,10,FALSE)),"A venir",VLOOKUP(Y35,Pingdom_02_10_2019!$A$2:$J$255,10,FALSE)))</f>
        <v>n/a</v>
      </c>
      <c r="R35" s="412" t="str">
        <f>VLOOKUP(Y35,' DLNUF_24_10_2019'!Z$8:BB$252,29,FALSE)</f>
        <v>n/a</v>
      </c>
      <c r="S35" s="546" t="s">
        <v>32</v>
      </c>
      <c r="T35" s="173"/>
      <c r="U35" s="549" t="s">
        <v>100</v>
      </c>
      <c r="V35" s="46"/>
      <c r="W35" s="48" t="s">
        <v>46</v>
      </c>
      <c r="X35" s="46"/>
      <c r="Y35" s="49">
        <v>1629</v>
      </c>
    </row>
    <row r="36" spans="1:25" ht="31.2" customHeight="1" x14ac:dyDescent="0.3">
      <c r="A36" s="210"/>
      <c r="B36" s="665"/>
      <c r="C36" s="666"/>
      <c r="D36" s="455" t="s">
        <v>121</v>
      </c>
      <c r="E36" s="55" t="s">
        <v>91</v>
      </c>
      <c r="F36" s="56" t="s">
        <v>41</v>
      </c>
      <c r="G36" s="57" t="s">
        <v>31</v>
      </c>
      <c r="H36" s="56"/>
      <c r="I36" s="56" t="s">
        <v>31</v>
      </c>
      <c r="J36" s="58" t="s">
        <v>31</v>
      </c>
      <c r="K36" s="59" t="str">
        <f>IF(W36="n/a","n/a",IF(W36="n/c","n/c",IF(J36="n/c","n/c",W36/J36)))</f>
        <v>n/a</v>
      </c>
      <c r="L36" s="60"/>
      <c r="M36" s="62" t="s">
        <v>46</v>
      </c>
      <c r="N36" s="61" t="s">
        <v>46</v>
      </c>
      <c r="O36" s="61" t="s">
        <v>46</v>
      </c>
      <c r="P36" s="61" t="s">
        <v>46</v>
      </c>
      <c r="Q36" s="510" t="str">
        <f>IF(F36="non","n/a",IF(ISERROR(VLOOKUP(Y36,Pingdom_02_10_2019!$A$2:$J$255,10,FALSE)),"A venir",VLOOKUP(Y36,Pingdom_02_10_2019!$A$2:$J$255,10,FALSE)))</f>
        <v>n/a</v>
      </c>
      <c r="R36" s="412" t="str">
        <f>VLOOKUP(Y36,' DLNUF_24_10_2019'!Z$8:BB$252,29,FALSE)</f>
        <v>n/a</v>
      </c>
      <c r="S36" s="546" t="s">
        <v>32</v>
      </c>
      <c r="T36" s="173"/>
      <c r="U36" s="549" t="s">
        <v>100</v>
      </c>
      <c r="V36" s="46"/>
      <c r="W36" s="48" t="s">
        <v>46</v>
      </c>
      <c r="X36" s="46"/>
      <c r="Y36" s="49">
        <v>1839</v>
      </c>
    </row>
    <row r="37" spans="1:25" ht="16.2" customHeight="1" x14ac:dyDescent="0.3">
      <c r="A37" s="210"/>
      <c r="B37" s="663"/>
      <c r="C37" s="664"/>
      <c r="D37" s="455" t="s">
        <v>123</v>
      </c>
      <c r="E37" s="55" t="s">
        <v>61</v>
      </c>
      <c r="F37" s="56" t="s">
        <v>38</v>
      </c>
      <c r="G37" s="58" t="s">
        <v>39</v>
      </c>
      <c r="H37" s="56"/>
      <c r="I37" s="61" t="s">
        <v>46</v>
      </c>
      <c r="J37" s="58" t="s">
        <v>31</v>
      </c>
      <c r="K37" s="59" t="str">
        <f>IF(W37="n/a","n/a",IF(W37="n/c","n/c",IF(J37="n/c","n/c",W37/J37)))</f>
        <v>n/c</v>
      </c>
      <c r="L37" s="60"/>
      <c r="M37" s="60" t="s">
        <v>32</v>
      </c>
      <c r="N37" s="56" t="s">
        <v>41</v>
      </c>
      <c r="O37" s="56" t="s">
        <v>38</v>
      </c>
      <c r="P37" s="56" t="s">
        <v>38</v>
      </c>
      <c r="Q37" s="510">
        <f>IF(F37="non","n/a",IF(ISERROR(VLOOKUP(Y37,Pingdom_02_10_2019!$A$2:$J$255,10,FALSE)),"A venir",VLOOKUP(Y37,Pingdom_02_10_2019!$A$2:$J$255,10,FALSE)))</f>
        <v>2</v>
      </c>
      <c r="R37" s="412" t="str">
        <f>VLOOKUP(Y37,' DLNUF_24_10_2019'!Z$8:BB$252,29,FALSE)</f>
        <v>Non mesuré</v>
      </c>
      <c r="S37" s="546" t="s">
        <v>32</v>
      </c>
      <c r="T37" s="173"/>
      <c r="U37" s="549" t="s">
        <v>100</v>
      </c>
      <c r="V37" s="46"/>
      <c r="W37" s="375">
        <v>500</v>
      </c>
      <c r="X37" s="46" t="s">
        <v>124</v>
      </c>
      <c r="Y37" s="49">
        <v>1635</v>
      </c>
    </row>
    <row r="38" spans="1:25" ht="19.95" customHeight="1" thickBot="1" x14ac:dyDescent="0.35">
      <c r="A38" s="210"/>
      <c r="B38" s="667"/>
      <c r="C38" s="668"/>
      <c r="D38" s="456" t="s">
        <v>125</v>
      </c>
      <c r="E38" s="251" t="s">
        <v>61</v>
      </c>
      <c r="F38" s="252" t="s">
        <v>41</v>
      </c>
      <c r="G38" s="253" t="s">
        <v>31</v>
      </c>
      <c r="H38" s="252"/>
      <c r="I38" s="252" t="s">
        <v>31</v>
      </c>
      <c r="J38" s="254" t="s">
        <v>31</v>
      </c>
      <c r="K38" s="255" t="str">
        <f>IF(W38="n/a","n/a",IF(W38="n/c","n/c",IF(J38="n/c","n/c",W38/J38)))</f>
        <v>n/a</v>
      </c>
      <c r="L38" s="256"/>
      <c r="M38" s="257" t="s">
        <v>46</v>
      </c>
      <c r="N38" s="258" t="s">
        <v>46</v>
      </c>
      <c r="O38" s="258" t="s">
        <v>46</v>
      </c>
      <c r="P38" s="258" t="s">
        <v>46</v>
      </c>
      <c r="Q38" s="511" t="str">
        <f>IF(F38="non","n/a",IF(ISERROR(VLOOKUP(Y38,Pingdom_02_10_2019!$A$2:$J$255,10,FALSE)),"A venir",VLOOKUP(Y38,Pingdom_02_10_2019!$A$2:$J$255,10,FALSE)))</f>
        <v>n/a</v>
      </c>
      <c r="R38" s="413" t="str">
        <f>VLOOKUP(Y38,' DLNUF_24_10_2019'!Z$8:BB$252,29,FALSE)</f>
        <v>n/a</v>
      </c>
      <c r="S38" s="547" t="s">
        <v>32</v>
      </c>
      <c r="T38" s="173"/>
      <c r="U38" s="549" t="s">
        <v>100</v>
      </c>
      <c r="V38" s="46"/>
      <c r="W38" s="48" t="s">
        <v>46</v>
      </c>
      <c r="X38" s="46"/>
      <c r="Y38" s="49">
        <v>1631</v>
      </c>
    </row>
    <row r="39" spans="1:25" ht="31.8" customHeight="1" thickTop="1" x14ac:dyDescent="0.3">
      <c r="A39" s="210"/>
      <c r="B39" s="588" t="s">
        <v>126</v>
      </c>
      <c r="C39" s="378" t="s">
        <v>127</v>
      </c>
      <c r="D39" s="457" t="s">
        <v>128</v>
      </c>
      <c r="E39" s="239" t="s">
        <v>129</v>
      </c>
      <c r="F39" s="238" t="s">
        <v>41</v>
      </c>
      <c r="G39" s="361">
        <v>44166</v>
      </c>
      <c r="H39" s="238"/>
      <c r="I39" s="238">
        <v>2020</v>
      </c>
      <c r="J39" s="240">
        <v>1132276</v>
      </c>
      <c r="K39" s="241" t="str">
        <f>IF(W39="n/a","n/a",IF(W39="n/c","n/c",IF(J39="n/c","n/c",W39/J39)))</f>
        <v>n/a</v>
      </c>
      <c r="L39" s="242"/>
      <c r="M39" s="243" t="s">
        <v>46</v>
      </c>
      <c r="N39" s="244" t="s">
        <v>46</v>
      </c>
      <c r="O39" s="244" t="s">
        <v>46</v>
      </c>
      <c r="P39" s="244" t="s">
        <v>46</v>
      </c>
      <c r="Q39" s="512" t="str">
        <f>IF(F39="non","n/a",IF(ISERROR(VLOOKUP(Y39,Pingdom_02_10_2019!$A$2:$J$255,10,FALSE)),"A venir",VLOOKUP(Y39,Pingdom_02_10_2019!$A$2:$J$255,10,FALSE)))</f>
        <v>n/a</v>
      </c>
      <c r="R39" s="412" t="str">
        <f>VLOOKUP(Y39,' DLNUF_24_10_2019'!Z$8:BB$252,29,FALSE)</f>
        <v>n/a</v>
      </c>
      <c r="S39" s="548" t="s">
        <v>32</v>
      </c>
      <c r="T39" s="173"/>
      <c r="U39" s="549" t="s">
        <v>130</v>
      </c>
      <c r="V39" s="46" t="s">
        <v>127</v>
      </c>
      <c r="W39" s="48" t="s">
        <v>46</v>
      </c>
      <c r="X39" s="46"/>
      <c r="Y39" s="49">
        <v>1842</v>
      </c>
    </row>
    <row r="40" spans="1:25" ht="16.2" customHeight="1" x14ac:dyDescent="0.3">
      <c r="A40" s="210"/>
      <c r="B40" s="589"/>
      <c r="C40" s="379" t="s">
        <v>132</v>
      </c>
      <c r="D40" s="458" t="s">
        <v>133</v>
      </c>
      <c r="E40" s="64" t="s">
        <v>134</v>
      </c>
      <c r="F40" s="63" t="s">
        <v>38</v>
      </c>
      <c r="G40" s="71" t="s">
        <v>39</v>
      </c>
      <c r="H40" s="63"/>
      <c r="I40" s="70" t="s">
        <v>46</v>
      </c>
      <c r="J40" s="66">
        <v>1100000</v>
      </c>
      <c r="K40" s="67">
        <f>IF(W40="n/a","n/a",IF(W40="n/c","n/c",IF(J40="n/c","n/c",W40/J40)))</f>
        <v>0.76</v>
      </c>
      <c r="L40" s="68"/>
      <c r="M40" s="68" t="s">
        <v>32</v>
      </c>
      <c r="N40" s="63" t="s">
        <v>41</v>
      </c>
      <c r="O40" s="63" t="s">
        <v>40</v>
      </c>
      <c r="P40" s="63" t="s">
        <v>40</v>
      </c>
      <c r="Q40" s="513">
        <f>IF(F40="non","n/a",IF(ISERROR(VLOOKUP(Y40,Pingdom_02_10_2019!$A$2:$J$255,10,FALSE)),"A venir",VLOOKUP(Y40,Pingdom_02_10_2019!$A$2:$J$255,10,FALSE)))</f>
        <v>7</v>
      </c>
      <c r="R40" s="412">
        <f>VLOOKUP(Y40,' DLNUF_24_10_2019'!Z$8:BB$252,29,FALSE)</f>
        <v>2</v>
      </c>
      <c r="S40" s="546" t="s">
        <v>32</v>
      </c>
      <c r="T40" s="173"/>
      <c r="U40" s="549" t="s">
        <v>130</v>
      </c>
      <c r="V40" s="46" t="s">
        <v>132</v>
      </c>
      <c r="W40" s="375">
        <f>0.76*J40</f>
        <v>836000</v>
      </c>
      <c r="X40" s="53" t="s">
        <v>136</v>
      </c>
      <c r="Y40" s="49">
        <v>1780</v>
      </c>
    </row>
    <row r="41" spans="1:25" ht="16.2" customHeight="1" x14ac:dyDescent="0.3">
      <c r="A41" s="210"/>
      <c r="B41" s="589"/>
      <c r="C41" s="633" t="s">
        <v>137</v>
      </c>
      <c r="D41" s="458" t="s">
        <v>138</v>
      </c>
      <c r="E41" s="64" t="s">
        <v>139</v>
      </c>
      <c r="F41" s="63" t="s">
        <v>41</v>
      </c>
      <c r="G41" s="361">
        <v>43891</v>
      </c>
      <c r="H41" s="63"/>
      <c r="I41" s="72">
        <v>43800</v>
      </c>
      <c r="J41" s="73">
        <v>1000000</v>
      </c>
      <c r="K41" s="67" t="str">
        <f>IF(W41="n/a","n/a",IF(W41="n/c","n/c",IF(J41="n/c","n/c",W41/J41)))</f>
        <v>n/a</v>
      </c>
      <c r="L41" s="68"/>
      <c r="M41" s="74" t="s">
        <v>46</v>
      </c>
      <c r="N41" s="75" t="s">
        <v>46</v>
      </c>
      <c r="O41" s="75" t="s">
        <v>46</v>
      </c>
      <c r="P41" s="75" t="s">
        <v>46</v>
      </c>
      <c r="Q41" s="513" t="str">
        <f>IF(F41="non","n/a",IF(ISERROR(VLOOKUP(Y41,Pingdom_02_10_2019!$A$2:$J$255,10,FALSE)),"A venir",VLOOKUP(Y41,Pingdom_02_10_2019!$A$2:$J$255,10,FALSE)))</f>
        <v>n/a</v>
      </c>
      <c r="R41" s="412" t="str">
        <f>VLOOKUP(Y41,' DLNUF_24_10_2019'!Z$8:BB$252,29,FALSE)</f>
        <v>n/a</v>
      </c>
      <c r="S41" s="546" t="s">
        <v>32</v>
      </c>
      <c r="T41" s="173"/>
      <c r="U41" s="549" t="s">
        <v>130</v>
      </c>
      <c r="V41" s="46" t="s">
        <v>137</v>
      </c>
      <c r="W41" s="48" t="s">
        <v>46</v>
      </c>
      <c r="X41" s="53"/>
      <c r="Y41" s="49">
        <v>1968</v>
      </c>
    </row>
    <row r="42" spans="1:25" ht="16.2" customHeight="1" x14ac:dyDescent="0.3">
      <c r="A42" s="210"/>
      <c r="B42" s="589"/>
      <c r="C42" s="634"/>
      <c r="D42" s="458" t="s">
        <v>141</v>
      </c>
      <c r="E42" s="64" t="s">
        <v>139</v>
      </c>
      <c r="F42" s="63" t="s">
        <v>38</v>
      </c>
      <c r="G42" s="361" t="s">
        <v>39</v>
      </c>
      <c r="H42" s="63"/>
      <c r="I42" s="72">
        <v>43617</v>
      </c>
      <c r="J42" s="73">
        <v>1700000</v>
      </c>
      <c r="K42" s="68" t="s">
        <v>31</v>
      </c>
      <c r="L42" s="68"/>
      <c r="M42" s="68" t="s">
        <v>32</v>
      </c>
      <c r="N42" s="63" t="s">
        <v>38</v>
      </c>
      <c r="O42" s="63" t="s">
        <v>38</v>
      </c>
      <c r="P42" s="63" t="s">
        <v>40</v>
      </c>
      <c r="Q42" s="513">
        <f>IF(F42="non","n/a",IF(ISERROR(VLOOKUP(Y42,Pingdom_02_10_2019!$A$2:$J$255,10,FALSE)),"A venir",VLOOKUP(Y42,Pingdom_02_10_2019!$A$2:$J$255,10,FALSE)))</f>
        <v>9</v>
      </c>
      <c r="R42" s="412" t="str">
        <f>VLOOKUP(Y42,' DLNUF_24_10_2019'!Z$8:BB$252,29,FALSE)</f>
        <v>Non mesuré</v>
      </c>
      <c r="S42" s="546" t="s">
        <v>32</v>
      </c>
      <c r="T42" s="173"/>
      <c r="U42" s="549" t="s">
        <v>130</v>
      </c>
      <c r="V42" s="46" t="s">
        <v>137</v>
      </c>
      <c r="W42" s="48" t="s">
        <v>46</v>
      </c>
      <c r="X42" s="385" t="s">
        <v>955</v>
      </c>
      <c r="Y42" s="49">
        <v>1969</v>
      </c>
    </row>
    <row r="43" spans="1:25" x14ac:dyDescent="0.3">
      <c r="A43" s="210"/>
      <c r="B43" s="589"/>
      <c r="C43" s="635"/>
      <c r="D43" s="458" t="s">
        <v>952</v>
      </c>
      <c r="E43" s="64" t="s">
        <v>139</v>
      </c>
      <c r="F43" s="63" t="s">
        <v>41</v>
      </c>
      <c r="G43" s="361" t="s">
        <v>31</v>
      </c>
      <c r="H43" s="63"/>
      <c r="I43" s="72"/>
      <c r="J43" s="73">
        <v>1700000</v>
      </c>
      <c r="K43" s="67" t="str">
        <f>IF(W43="n/a","n/a",IF(W43="n/c","n/c",IF(J43="n/c","n/c",W43/J43)))</f>
        <v>n/a</v>
      </c>
      <c r="L43" s="242"/>
      <c r="M43" s="243" t="s">
        <v>46</v>
      </c>
      <c r="N43" s="244" t="s">
        <v>46</v>
      </c>
      <c r="O43" s="244" t="s">
        <v>46</v>
      </c>
      <c r="P43" s="244" t="s">
        <v>46</v>
      </c>
      <c r="Q43" s="512" t="str">
        <f>IF(F43="non","n/a",IF(ISERROR(VLOOKUP(Y43,Pingdom_02_10_2019!$A$2:$J$255,10,FALSE)),"A venir",VLOOKUP(Y43,Pingdom_02_10_2019!$A$2:$J$255,10,FALSE)))</f>
        <v>n/a</v>
      </c>
      <c r="R43" s="412" t="str">
        <f>VLOOKUP(Y43,' DLNUF_24_10_2019'!Z$8:BB$252,29,FALSE)</f>
        <v>n/a</v>
      </c>
      <c r="S43" s="546" t="s">
        <v>32</v>
      </c>
      <c r="T43" s="173"/>
      <c r="U43" s="549" t="s">
        <v>130</v>
      </c>
      <c r="V43" s="46"/>
      <c r="W43" s="48" t="s">
        <v>46</v>
      </c>
      <c r="X43" s="53"/>
      <c r="Y43" s="49">
        <v>2159</v>
      </c>
    </row>
    <row r="44" spans="1:25" ht="20.399999999999999" customHeight="1" x14ac:dyDescent="0.3">
      <c r="A44" s="210"/>
      <c r="B44" s="589"/>
      <c r="C44" s="633" t="s">
        <v>144</v>
      </c>
      <c r="D44" s="458" t="s">
        <v>959</v>
      </c>
      <c r="E44" s="64" t="s">
        <v>139</v>
      </c>
      <c r="F44" s="63" t="s">
        <v>38</v>
      </c>
      <c r="G44" s="361" t="s">
        <v>39</v>
      </c>
      <c r="H44" s="63"/>
      <c r="I44" s="72"/>
      <c r="J44" s="73">
        <v>20000000</v>
      </c>
      <c r="K44" s="241">
        <f>IF(W44="n/a","n/a",IF(W44="n/c","n/c",IF(J44="n/c","n/c",W44/J44)))</f>
        <v>1</v>
      </c>
      <c r="L44" s="242"/>
      <c r="M44" s="243" t="s">
        <v>46</v>
      </c>
      <c r="N44" s="244" t="s">
        <v>46</v>
      </c>
      <c r="O44" s="244" t="s">
        <v>46</v>
      </c>
      <c r="P44" s="244" t="s">
        <v>46</v>
      </c>
      <c r="Q44" s="512" t="str">
        <f>IF(F44="non","n/a",IF(ISERROR(VLOOKUP(Y44,Pingdom_02_10_2019!$A$2:$J$255,10,FALSE)),"A venir",VLOOKUP(Y44,Pingdom_02_10_2019!$A$2:$J$255,10,FALSE)))</f>
        <v>A venir</v>
      </c>
      <c r="R44" s="412" t="str">
        <f>VLOOKUP(Y44,' DLNUF_24_10_2019'!Z$8:BB$252,29,FALSE)</f>
        <v>non mesuré</v>
      </c>
      <c r="S44" s="546" t="s">
        <v>32</v>
      </c>
      <c r="T44" s="173"/>
      <c r="U44" s="549" t="s">
        <v>130</v>
      </c>
      <c r="V44" s="46"/>
      <c r="W44" s="48">
        <v>20000000</v>
      </c>
      <c r="X44" s="53"/>
      <c r="Y44" s="49">
        <v>2160</v>
      </c>
    </row>
    <row r="45" spans="1:25" ht="16.2" customHeight="1" x14ac:dyDescent="0.3">
      <c r="A45" s="210"/>
      <c r="B45" s="589"/>
      <c r="C45" s="634"/>
      <c r="D45" s="458" t="s">
        <v>145</v>
      </c>
      <c r="E45" s="64" t="s">
        <v>139</v>
      </c>
      <c r="F45" s="38" t="s">
        <v>1052</v>
      </c>
      <c r="G45" s="361">
        <v>44197</v>
      </c>
      <c r="H45" s="63"/>
      <c r="I45" s="72">
        <v>44197</v>
      </c>
      <c r="J45" s="66">
        <v>401810</v>
      </c>
      <c r="K45" s="67" t="str">
        <f>IF(W45="n/a","n/a",IF(W45="n/c","n/c",IF(J45="n/c","n/c",W45/J45)))</f>
        <v>n/c</v>
      </c>
      <c r="L45" s="68"/>
      <c r="M45" s="68" t="s">
        <v>32</v>
      </c>
      <c r="N45" s="63" t="s">
        <v>41</v>
      </c>
      <c r="O45" s="63" t="s">
        <v>31</v>
      </c>
      <c r="P45" s="63" t="s">
        <v>31</v>
      </c>
      <c r="Q45" s="513" t="str">
        <f>IF(F45="non","n/a",IF(ISERROR(VLOOKUP(Y45,Pingdom_02_10_2019!$A$2:$J$255,10,FALSE)),"A venir",VLOOKUP(Y45,Pingdom_02_10_2019!$A$2:$J$255,10,FALSE)))</f>
        <v>A venir</v>
      </c>
      <c r="R45" s="412" t="str">
        <f>VLOOKUP(Y45,' DLNUF_24_10_2019'!Z$8:BB$252,29,FALSE)</f>
        <v>Non mesuré</v>
      </c>
      <c r="S45" s="546" t="s">
        <v>32</v>
      </c>
      <c r="T45" s="173"/>
      <c r="U45" s="549" t="s">
        <v>130</v>
      </c>
      <c r="V45" s="46" t="s">
        <v>144</v>
      </c>
      <c r="W45" s="76" t="s">
        <v>31</v>
      </c>
      <c r="X45" s="53"/>
      <c r="Y45" s="49">
        <v>1503</v>
      </c>
    </row>
    <row r="46" spans="1:25" ht="16.2" customHeight="1" x14ac:dyDescent="0.3">
      <c r="A46" s="210"/>
      <c r="B46" s="589"/>
      <c r="C46" s="634"/>
      <c r="D46" s="458" t="s">
        <v>148</v>
      </c>
      <c r="E46" s="64" t="s">
        <v>149</v>
      </c>
      <c r="F46" s="63" t="s">
        <v>41</v>
      </c>
      <c r="G46" s="65" t="s">
        <v>150</v>
      </c>
      <c r="H46" s="63"/>
      <c r="I46" s="63" t="s">
        <v>150</v>
      </c>
      <c r="J46" s="66">
        <v>270000</v>
      </c>
      <c r="K46" s="67" t="str">
        <f>IF(W46="n/a","n/a",IF(W46="n/c","n/c",IF(J46="n/c","n/c",W46/J46)))</f>
        <v>n/a</v>
      </c>
      <c r="L46" s="68"/>
      <c r="M46" s="69" t="s">
        <v>46</v>
      </c>
      <c r="N46" s="70" t="s">
        <v>46</v>
      </c>
      <c r="O46" s="70" t="s">
        <v>46</v>
      </c>
      <c r="P46" s="70" t="s">
        <v>46</v>
      </c>
      <c r="Q46" s="513" t="str">
        <f>IF(F46="non","n/a",IF(ISERROR(VLOOKUP(Y46,Pingdom_02_10_2019!$A$2:$J$255,10,FALSE)),"A venir",VLOOKUP(Y46,Pingdom_02_10_2019!$A$2:$J$255,10,FALSE)))</f>
        <v>n/a</v>
      </c>
      <c r="R46" s="412" t="str">
        <f>VLOOKUP(Y46,' DLNUF_24_10_2019'!Z$8:BB$252,29,FALSE)</f>
        <v>n/a</v>
      </c>
      <c r="S46" s="546" t="s">
        <v>32</v>
      </c>
      <c r="T46" s="173"/>
      <c r="U46" s="549" t="s">
        <v>130</v>
      </c>
      <c r="V46" s="46" t="s">
        <v>144</v>
      </c>
      <c r="W46" s="48" t="s">
        <v>46</v>
      </c>
      <c r="X46" s="46"/>
      <c r="Y46" s="49">
        <v>1970</v>
      </c>
    </row>
    <row r="47" spans="1:25" ht="16.2" customHeight="1" x14ac:dyDescent="0.3">
      <c r="A47" s="210"/>
      <c r="B47" s="589"/>
      <c r="C47" s="634"/>
      <c r="D47" s="458" t="s">
        <v>957</v>
      </c>
      <c r="E47" s="64" t="s">
        <v>149</v>
      </c>
      <c r="F47" s="63" t="s">
        <v>41</v>
      </c>
      <c r="G47" s="368">
        <v>2020</v>
      </c>
      <c r="H47" s="63"/>
      <c r="I47" s="63">
        <v>2020</v>
      </c>
      <c r="J47" s="66">
        <v>200000</v>
      </c>
      <c r="K47" s="67" t="str">
        <f>IF(W47="n/a","n/a",IF(W47="n/c","n/c",IF(J47="n/c","n/c",W47/J47)))</f>
        <v>n/a</v>
      </c>
      <c r="L47" s="68"/>
      <c r="M47" s="69" t="s">
        <v>46</v>
      </c>
      <c r="N47" s="70" t="s">
        <v>46</v>
      </c>
      <c r="O47" s="70" t="s">
        <v>46</v>
      </c>
      <c r="P47" s="70" t="s">
        <v>46</v>
      </c>
      <c r="Q47" s="513" t="str">
        <f>IF(F47="non","n/a",IF(ISERROR(VLOOKUP(Y47,Pingdom_02_10_2019!$A$2:$J$255,10,FALSE)),"A venir",VLOOKUP(Y47,Pingdom_02_10_2019!$A$2:$J$255,10,FALSE)))</f>
        <v>n/a</v>
      </c>
      <c r="R47" s="412" t="str">
        <f>VLOOKUP(Y47,' DLNUF_24_10_2019'!Z$8:BB$252,29,FALSE)</f>
        <v>n/a</v>
      </c>
      <c r="S47" s="546" t="s">
        <v>32</v>
      </c>
      <c r="T47" s="173"/>
      <c r="U47" s="549" t="s">
        <v>130</v>
      </c>
      <c r="V47" s="46" t="s">
        <v>144</v>
      </c>
      <c r="W47" s="48" t="s">
        <v>46</v>
      </c>
      <c r="X47" s="46"/>
      <c r="Y47" s="49">
        <v>1971</v>
      </c>
    </row>
    <row r="48" spans="1:25" ht="16.2" customHeight="1" x14ac:dyDescent="0.3">
      <c r="A48" s="210"/>
      <c r="B48" s="589"/>
      <c r="C48" s="634"/>
      <c r="D48" s="458" t="s">
        <v>151</v>
      </c>
      <c r="E48" s="64" t="s">
        <v>149</v>
      </c>
      <c r="F48" s="63" t="s">
        <v>41</v>
      </c>
      <c r="G48" s="368">
        <v>2023</v>
      </c>
      <c r="H48" s="63"/>
      <c r="I48" s="63">
        <v>2023</v>
      </c>
      <c r="J48" s="66">
        <v>131728</v>
      </c>
      <c r="K48" s="67" t="str">
        <f>IF(W48="n/a","n/a",IF(W48="n/c","n/c",IF(J48="n/c","n/c",W48/J48)))</f>
        <v>n/a</v>
      </c>
      <c r="L48" s="68"/>
      <c r="M48" s="69" t="s">
        <v>46</v>
      </c>
      <c r="N48" s="70" t="s">
        <v>46</v>
      </c>
      <c r="O48" s="70" t="s">
        <v>46</v>
      </c>
      <c r="P48" s="70" t="s">
        <v>46</v>
      </c>
      <c r="Q48" s="513" t="str">
        <f>IF(F48="non","n/a",IF(ISERROR(VLOOKUP(Y48,Pingdom_02_10_2019!$A$2:$J$255,10,FALSE)),"A venir",VLOOKUP(Y48,Pingdom_02_10_2019!$A$2:$J$255,10,FALSE)))</f>
        <v>n/a</v>
      </c>
      <c r="R48" s="412" t="str">
        <f>VLOOKUP(Y48,' DLNUF_24_10_2019'!Z$8:BB$252,29,FALSE)</f>
        <v>n/a</v>
      </c>
      <c r="S48" s="546" t="s">
        <v>32</v>
      </c>
      <c r="T48" s="173"/>
      <c r="U48" s="549" t="s">
        <v>130</v>
      </c>
      <c r="V48" s="46" t="s">
        <v>144</v>
      </c>
      <c r="W48" s="48" t="s">
        <v>46</v>
      </c>
      <c r="X48" s="46"/>
      <c r="Y48" s="49">
        <v>1531</v>
      </c>
    </row>
    <row r="49" spans="1:25" ht="16.2" customHeight="1" x14ac:dyDescent="0.3">
      <c r="A49" s="210"/>
      <c r="B49" s="589"/>
      <c r="C49" s="634"/>
      <c r="D49" s="458" t="s">
        <v>153</v>
      </c>
      <c r="E49" s="64" t="s">
        <v>149</v>
      </c>
      <c r="F49" s="63" t="s">
        <v>41</v>
      </c>
      <c r="G49" s="368">
        <v>2022</v>
      </c>
      <c r="H49" s="63"/>
      <c r="I49" s="63">
        <v>2022</v>
      </c>
      <c r="J49" s="66">
        <v>123476</v>
      </c>
      <c r="K49" s="67" t="str">
        <f>IF(W49="n/a","n/a",IF(W49="n/c","n/c",IF(J49="n/c","n/c",W49/J49)))</f>
        <v>n/a</v>
      </c>
      <c r="L49" s="68"/>
      <c r="M49" s="69" t="s">
        <v>46</v>
      </c>
      <c r="N49" s="70" t="s">
        <v>46</v>
      </c>
      <c r="O49" s="70" t="s">
        <v>46</v>
      </c>
      <c r="P49" s="70" t="s">
        <v>46</v>
      </c>
      <c r="Q49" s="513" t="str">
        <f>IF(F49="non","n/a",IF(ISERROR(VLOOKUP(Y49,Pingdom_02_10_2019!$A$2:$J$255,10,FALSE)),"A venir",VLOOKUP(Y49,Pingdom_02_10_2019!$A$2:$J$255,10,FALSE)))</f>
        <v>n/a</v>
      </c>
      <c r="R49" s="412" t="str">
        <f>VLOOKUP(Y49,' DLNUF_24_10_2019'!Z$8:BB$252,29,FALSE)</f>
        <v>n/a</v>
      </c>
      <c r="S49" s="546" t="s">
        <v>32</v>
      </c>
      <c r="T49" s="173"/>
      <c r="U49" s="549" t="s">
        <v>130</v>
      </c>
      <c r="V49" s="46" t="s">
        <v>144</v>
      </c>
      <c r="W49" s="48" t="s">
        <v>46</v>
      </c>
      <c r="X49" s="46"/>
      <c r="Y49" s="49">
        <v>1620</v>
      </c>
    </row>
    <row r="50" spans="1:25" ht="16.2" customHeight="1" x14ac:dyDescent="0.3">
      <c r="A50" s="210"/>
      <c r="B50" s="589"/>
      <c r="C50" s="634"/>
      <c r="D50" s="458" t="s">
        <v>155</v>
      </c>
      <c r="E50" s="64" t="s">
        <v>149</v>
      </c>
      <c r="F50" s="63" t="s">
        <v>41</v>
      </c>
      <c r="G50" s="361">
        <v>43983</v>
      </c>
      <c r="H50" s="63"/>
      <c r="I50" s="72">
        <v>43983</v>
      </c>
      <c r="J50" s="66">
        <v>106000</v>
      </c>
      <c r="K50" s="67" t="str">
        <f>IF(W50="n/a","n/a",IF(W50="n/c","n/c",IF(J50="n/c","n/c",W50/J50)))</f>
        <v>n/a</v>
      </c>
      <c r="L50" s="68"/>
      <c r="M50" s="69" t="s">
        <v>46</v>
      </c>
      <c r="N50" s="70" t="s">
        <v>46</v>
      </c>
      <c r="O50" s="70" t="s">
        <v>46</v>
      </c>
      <c r="P50" s="70" t="s">
        <v>46</v>
      </c>
      <c r="Q50" s="513" t="str">
        <f>IF(F50="non","n/a",IF(ISERROR(VLOOKUP(Y50,Pingdom_02_10_2019!$A$2:$J$255,10,FALSE)),"A venir",VLOOKUP(Y50,Pingdom_02_10_2019!$A$2:$J$255,10,FALSE)))</f>
        <v>n/a</v>
      </c>
      <c r="R50" s="412" t="str">
        <f>VLOOKUP(Y50,' DLNUF_24_10_2019'!Z$8:BB$252,29,FALSE)</f>
        <v>n/a</v>
      </c>
      <c r="S50" s="546" t="s">
        <v>32</v>
      </c>
      <c r="T50" s="173"/>
      <c r="U50" s="549" t="s">
        <v>130</v>
      </c>
      <c r="V50" s="46" t="s">
        <v>144</v>
      </c>
      <c r="W50" s="48" t="s">
        <v>46</v>
      </c>
      <c r="X50" s="46"/>
      <c r="Y50" s="49">
        <v>1508</v>
      </c>
    </row>
    <row r="51" spans="1:25" ht="16.2" customHeight="1" x14ac:dyDescent="0.3">
      <c r="A51" s="210"/>
      <c r="B51" s="589"/>
      <c r="C51" s="634"/>
      <c r="D51" s="458" t="s">
        <v>156</v>
      </c>
      <c r="E51" s="64" t="s">
        <v>149</v>
      </c>
      <c r="F51" s="63" t="s">
        <v>41</v>
      </c>
      <c r="G51" s="368">
        <v>2022</v>
      </c>
      <c r="H51" s="63"/>
      <c r="I51" s="63">
        <v>2022</v>
      </c>
      <c r="J51" s="66">
        <v>101992</v>
      </c>
      <c r="K51" s="67" t="str">
        <f>IF(W51="n/a","n/a",IF(W51="n/c","n/c",IF(J51="n/c","n/c",W51/J51)))</f>
        <v>n/a</v>
      </c>
      <c r="L51" s="68"/>
      <c r="M51" s="69" t="s">
        <v>46</v>
      </c>
      <c r="N51" s="70" t="s">
        <v>46</v>
      </c>
      <c r="O51" s="70" t="s">
        <v>46</v>
      </c>
      <c r="P51" s="70" t="s">
        <v>46</v>
      </c>
      <c r="Q51" s="513" t="str">
        <f>IF(F51="non","n/a",IF(ISERROR(VLOOKUP(Y51,Pingdom_02_10_2019!$A$2:$J$255,10,FALSE)),"A venir",VLOOKUP(Y51,Pingdom_02_10_2019!$A$2:$J$255,10,FALSE)))</f>
        <v>n/a</v>
      </c>
      <c r="R51" s="412" t="str">
        <f>VLOOKUP(Y51,' DLNUF_24_10_2019'!Z$8:BB$252,29,FALSE)</f>
        <v>n/a</v>
      </c>
      <c r="S51" s="546" t="s">
        <v>32</v>
      </c>
      <c r="T51" s="173"/>
      <c r="U51" s="549" t="s">
        <v>130</v>
      </c>
      <c r="V51" s="46" t="s">
        <v>144</v>
      </c>
      <c r="W51" s="48" t="s">
        <v>46</v>
      </c>
      <c r="X51" s="46"/>
      <c r="Y51" s="49">
        <v>1621</v>
      </c>
    </row>
    <row r="52" spans="1:25" ht="16.2" customHeight="1" x14ac:dyDescent="0.3">
      <c r="A52" s="210"/>
      <c r="B52" s="589"/>
      <c r="C52" s="634"/>
      <c r="D52" s="458" t="s">
        <v>157</v>
      </c>
      <c r="E52" s="64" t="s">
        <v>149</v>
      </c>
      <c r="F52" s="63" t="s">
        <v>41</v>
      </c>
      <c r="G52" s="368">
        <v>2022</v>
      </c>
      <c r="H52" s="63"/>
      <c r="I52" s="63">
        <v>2022</v>
      </c>
      <c r="J52" s="66">
        <v>84613</v>
      </c>
      <c r="K52" s="67" t="str">
        <f>IF(W52="n/a","n/a",IF(W52="n/c","n/c",IF(J52="n/c","n/c",W52/J52)))</f>
        <v>n/a</v>
      </c>
      <c r="L52" s="68"/>
      <c r="M52" s="69" t="s">
        <v>46</v>
      </c>
      <c r="N52" s="70" t="s">
        <v>46</v>
      </c>
      <c r="O52" s="70" t="s">
        <v>46</v>
      </c>
      <c r="P52" s="70" t="s">
        <v>46</v>
      </c>
      <c r="Q52" s="513" t="str">
        <f>IF(F52="non","n/a",IF(ISERROR(VLOOKUP(Y52,Pingdom_02_10_2019!$A$2:$J$255,10,FALSE)),"A venir",VLOOKUP(Y52,Pingdom_02_10_2019!$A$2:$J$255,10,FALSE)))</f>
        <v>n/a</v>
      </c>
      <c r="R52" s="412" t="str">
        <f>VLOOKUP(Y52,' DLNUF_24_10_2019'!Z$8:BB$252,29,FALSE)</f>
        <v>n/a</v>
      </c>
      <c r="S52" s="546" t="s">
        <v>32</v>
      </c>
      <c r="T52" s="173"/>
      <c r="U52" s="549" t="s">
        <v>130</v>
      </c>
      <c r="V52" s="46" t="s">
        <v>144</v>
      </c>
      <c r="W52" s="48" t="s">
        <v>46</v>
      </c>
      <c r="X52" s="46"/>
      <c r="Y52" s="49">
        <v>1622</v>
      </c>
    </row>
    <row r="53" spans="1:25" ht="16.2" customHeight="1" x14ac:dyDescent="0.3">
      <c r="A53" s="210"/>
      <c r="B53" s="589"/>
      <c r="C53" s="634"/>
      <c r="D53" s="458" t="s">
        <v>158</v>
      </c>
      <c r="E53" s="64" t="s">
        <v>149</v>
      </c>
      <c r="F53" s="63" t="s">
        <v>41</v>
      </c>
      <c r="G53" s="368">
        <v>2022</v>
      </c>
      <c r="H53" s="63"/>
      <c r="I53" s="63">
        <v>2022</v>
      </c>
      <c r="J53" s="66">
        <v>79609</v>
      </c>
      <c r="K53" s="67" t="str">
        <f>IF(W53="n/a","n/a",IF(W53="n/c","n/c",IF(J53="n/c","n/c",W53/J53)))</f>
        <v>n/a</v>
      </c>
      <c r="L53" s="68"/>
      <c r="M53" s="69" t="s">
        <v>46</v>
      </c>
      <c r="N53" s="70" t="s">
        <v>46</v>
      </c>
      <c r="O53" s="70" t="s">
        <v>46</v>
      </c>
      <c r="P53" s="70" t="s">
        <v>46</v>
      </c>
      <c r="Q53" s="513" t="str">
        <f>IF(F53="non","n/a",IF(ISERROR(VLOOKUP(Y53,Pingdom_02_10_2019!$A$2:$J$255,10,FALSE)),"A venir",VLOOKUP(Y53,Pingdom_02_10_2019!$A$2:$J$255,10,FALSE)))</f>
        <v>n/a</v>
      </c>
      <c r="R53" s="412" t="str">
        <f>VLOOKUP(Y53,' DLNUF_24_10_2019'!Z$8:BB$252,29,FALSE)</f>
        <v>n/a</v>
      </c>
      <c r="S53" s="546" t="s">
        <v>32</v>
      </c>
      <c r="T53" s="173"/>
      <c r="U53" s="549" t="s">
        <v>130</v>
      </c>
      <c r="V53" s="46" t="s">
        <v>144</v>
      </c>
      <c r="W53" s="48" t="s">
        <v>46</v>
      </c>
      <c r="X53" s="46"/>
      <c r="Y53" s="49">
        <v>1617</v>
      </c>
    </row>
    <row r="54" spans="1:25" ht="34.5" customHeight="1" x14ac:dyDescent="0.3">
      <c r="A54" s="210"/>
      <c r="B54" s="589"/>
      <c r="C54" s="634"/>
      <c r="D54" s="458" t="s">
        <v>1011</v>
      </c>
      <c r="E54" s="64" t="s">
        <v>149</v>
      </c>
      <c r="F54" s="63" t="s">
        <v>41</v>
      </c>
      <c r="G54" s="361">
        <v>43800</v>
      </c>
      <c r="H54" s="63"/>
      <c r="I54" s="72">
        <v>43800</v>
      </c>
      <c r="J54" s="66">
        <v>76373</v>
      </c>
      <c r="K54" s="67" t="str">
        <f>IF(W54="n/a","n/a",IF(W54="n/c","n/c",IF(J54="n/c","n/c",W54/J54)))</f>
        <v>n/a</v>
      </c>
      <c r="L54" s="68"/>
      <c r="M54" s="69" t="s">
        <v>46</v>
      </c>
      <c r="N54" s="70" t="s">
        <v>46</v>
      </c>
      <c r="O54" s="70" t="s">
        <v>46</v>
      </c>
      <c r="P54" s="70" t="s">
        <v>46</v>
      </c>
      <c r="Q54" s="513" t="str">
        <f>IF(F54="non","n/a",IF(ISERROR(VLOOKUP(Y54,Pingdom_02_10_2019!$A$2:$J$255,10,FALSE)),"A venir",VLOOKUP(Y54,Pingdom_02_10_2019!$A$2:$J$255,10,FALSE)))</f>
        <v>n/a</v>
      </c>
      <c r="R54" s="412" t="str">
        <f>VLOOKUP(Y54,' DLNUF_24_10_2019'!Z$8:BB$252,29,FALSE)</f>
        <v>n/a</v>
      </c>
      <c r="S54" s="546" t="s">
        <v>32</v>
      </c>
      <c r="T54" s="173"/>
      <c r="U54" s="549" t="s">
        <v>130</v>
      </c>
      <c r="V54" s="46" t="s">
        <v>144</v>
      </c>
      <c r="W54" s="48" t="s">
        <v>46</v>
      </c>
      <c r="X54" s="46"/>
      <c r="Y54" s="49">
        <v>1532</v>
      </c>
    </row>
    <row r="55" spans="1:25" ht="16.2" customHeight="1" x14ac:dyDescent="0.3">
      <c r="A55" s="210"/>
      <c r="B55" s="589"/>
      <c r="C55" s="634"/>
      <c r="D55" s="458" t="s">
        <v>159</v>
      </c>
      <c r="E55" s="64" t="s">
        <v>149</v>
      </c>
      <c r="F55" s="63" t="s">
        <v>41</v>
      </c>
      <c r="G55" s="65" t="s">
        <v>31</v>
      </c>
      <c r="H55" s="63"/>
      <c r="I55" s="63" t="s">
        <v>31</v>
      </c>
      <c r="J55" s="66">
        <v>50655</v>
      </c>
      <c r="K55" s="67" t="str">
        <f>IF(W55="n/a","n/a",IF(W55="n/c","n/c",IF(J55="n/c","n/c",W55/J55)))</f>
        <v>n/a</v>
      </c>
      <c r="L55" s="68"/>
      <c r="M55" s="69" t="s">
        <v>46</v>
      </c>
      <c r="N55" s="70" t="s">
        <v>46</v>
      </c>
      <c r="O55" s="70" t="s">
        <v>46</v>
      </c>
      <c r="P55" s="70" t="s">
        <v>46</v>
      </c>
      <c r="Q55" s="513" t="str">
        <f>IF(F55="non","n/a",IF(ISERROR(VLOOKUP(Y55,Pingdom_02_10_2019!$A$2:$J$255,10,FALSE)),"A venir",VLOOKUP(Y55,Pingdom_02_10_2019!$A$2:$J$255,10,FALSE)))</f>
        <v>n/a</v>
      </c>
      <c r="R55" s="412" t="str">
        <f>VLOOKUP(Y55,' DLNUF_24_10_2019'!Z$8:BB$252,29,FALSE)</f>
        <v>n/a</v>
      </c>
      <c r="S55" s="546" t="s">
        <v>32</v>
      </c>
      <c r="T55" s="173"/>
      <c r="U55" s="549" t="s">
        <v>130</v>
      </c>
      <c r="V55" s="46" t="s">
        <v>144</v>
      </c>
      <c r="W55" s="48" t="s">
        <v>46</v>
      </c>
      <c r="X55" s="46"/>
      <c r="Y55" s="49">
        <v>1618</v>
      </c>
    </row>
    <row r="56" spans="1:25" ht="16.2" customHeight="1" x14ac:dyDescent="0.3">
      <c r="A56" s="210"/>
      <c r="B56" s="589"/>
      <c r="C56" s="634"/>
      <c r="D56" s="458" t="s">
        <v>160</v>
      </c>
      <c r="E56" s="64" t="s">
        <v>161</v>
      </c>
      <c r="F56" s="63" t="s">
        <v>41</v>
      </c>
      <c r="G56" s="65" t="s">
        <v>31</v>
      </c>
      <c r="H56" s="63"/>
      <c r="I56" s="63" t="s">
        <v>31</v>
      </c>
      <c r="J56" s="66">
        <v>43399</v>
      </c>
      <c r="K56" s="67" t="str">
        <f>IF(W56="n/a","n/a",IF(W56="n/c","n/c",IF(J56="n/c","n/c",W56/J56)))</f>
        <v>n/a</v>
      </c>
      <c r="L56" s="68"/>
      <c r="M56" s="69" t="s">
        <v>46</v>
      </c>
      <c r="N56" s="70" t="s">
        <v>46</v>
      </c>
      <c r="O56" s="70" t="s">
        <v>46</v>
      </c>
      <c r="P56" s="70" t="s">
        <v>46</v>
      </c>
      <c r="Q56" s="513" t="str">
        <f>IF(F56="non","n/a",IF(ISERROR(VLOOKUP(Y56,Pingdom_02_10_2019!$A$2:$J$255,10,FALSE)),"A venir",VLOOKUP(Y56,Pingdom_02_10_2019!$A$2:$J$255,10,FALSE)))</f>
        <v>n/a</v>
      </c>
      <c r="R56" s="412" t="str">
        <f>VLOOKUP(Y56,' DLNUF_24_10_2019'!Z$8:BB$252,29,FALSE)</f>
        <v>n/a</v>
      </c>
      <c r="S56" s="546" t="s">
        <v>32</v>
      </c>
      <c r="T56" s="173"/>
      <c r="U56" s="549" t="s">
        <v>130</v>
      </c>
      <c r="V56" s="46" t="s">
        <v>144</v>
      </c>
      <c r="W56" s="48" t="s">
        <v>46</v>
      </c>
      <c r="X56" s="46"/>
      <c r="Y56" s="49">
        <v>1288</v>
      </c>
    </row>
    <row r="57" spans="1:25" ht="31.2" customHeight="1" x14ac:dyDescent="0.3">
      <c r="A57" s="210"/>
      <c r="B57" s="589"/>
      <c r="C57" s="634"/>
      <c r="D57" s="458" t="s">
        <v>162</v>
      </c>
      <c r="E57" s="64" t="s">
        <v>149</v>
      </c>
      <c r="F57" s="63" t="s">
        <v>41</v>
      </c>
      <c r="G57" s="368">
        <v>2022</v>
      </c>
      <c r="H57" s="63"/>
      <c r="I57" s="63">
        <v>2022</v>
      </c>
      <c r="J57" s="66">
        <v>35917</v>
      </c>
      <c r="K57" s="67" t="str">
        <f>IF(W57="n/a","n/a",IF(W57="n/c","n/c",IF(J57="n/c","n/c",W57/J57)))</f>
        <v>n/a</v>
      </c>
      <c r="L57" s="68"/>
      <c r="M57" s="69" t="s">
        <v>46</v>
      </c>
      <c r="N57" s="70" t="s">
        <v>46</v>
      </c>
      <c r="O57" s="70" t="s">
        <v>46</v>
      </c>
      <c r="P57" s="70" t="s">
        <v>46</v>
      </c>
      <c r="Q57" s="513" t="str">
        <f>IF(F57="non","n/a",IF(ISERROR(VLOOKUP(Y57,Pingdom_02_10_2019!$A$2:$J$255,10,FALSE)),"A venir",VLOOKUP(Y57,Pingdom_02_10_2019!$A$2:$J$255,10,FALSE)))</f>
        <v>n/a</v>
      </c>
      <c r="R57" s="412" t="str">
        <f>VLOOKUP(Y57,' DLNUF_24_10_2019'!Z$8:BB$252,29,FALSE)</f>
        <v>n/a</v>
      </c>
      <c r="S57" s="546" t="s">
        <v>32</v>
      </c>
      <c r="T57" s="173"/>
      <c r="U57" s="549" t="s">
        <v>130</v>
      </c>
      <c r="V57" s="46" t="s">
        <v>144</v>
      </c>
      <c r="W57" s="48" t="s">
        <v>46</v>
      </c>
      <c r="X57" s="46"/>
      <c r="Y57" s="49">
        <v>1623</v>
      </c>
    </row>
    <row r="58" spans="1:25" ht="15.6" customHeight="1" x14ac:dyDescent="0.3">
      <c r="A58" s="210"/>
      <c r="B58" s="589"/>
      <c r="C58" s="635"/>
      <c r="D58" s="458" t="s">
        <v>164</v>
      </c>
      <c r="E58" s="64" t="s">
        <v>149</v>
      </c>
      <c r="F58" s="63" t="s">
        <v>41</v>
      </c>
      <c r="G58" s="368">
        <v>2022</v>
      </c>
      <c r="H58" s="63"/>
      <c r="I58" s="63">
        <v>2022</v>
      </c>
      <c r="J58" s="66">
        <v>23637</v>
      </c>
      <c r="K58" s="67" t="str">
        <f>IF(W58="n/a","n/a",IF(W58="n/c","n/c",IF(J58="n/c","n/c",W58/J58)))</f>
        <v>n/a</v>
      </c>
      <c r="L58" s="68"/>
      <c r="M58" s="69" t="s">
        <v>46</v>
      </c>
      <c r="N58" s="70" t="s">
        <v>46</v>
      </c>
      <c r="O58" s="70" t="s">
        <v>46</v>
      </c>
      <c r="P58" s="70" t="s">
        <v>46</v>
      </c>
      <c r="Q58" s="513" t="str">
        <f>IF(F58="non","n/a",IF(ISERROR(VLOOKUP(Y58,Pingdom_02_10_2019!$A$2:$J$255,10,FALSE)),"A venir",VLOOKUP(Y58,Pingdom_02_10_2019!$A$2:$J$255,10,FALSE)))</f>
        <v>n/a</v>
      </c>
      <c r="R58" s="412" t="str">
        <f>VLOOKUP(Y58,' DLNUF_24_10_2019'!Z$8:BB$252,29,FALSE)</f>
        <v>n/a</v>
      </c>
      <c r="S58" s="546" t="s">
        <v>32</v>
      </c>
      <c r="T58" s="173"/>
      <c r="U58" s="549" t="s">
        <v>130</v>
      </c>
      <c r="V58" s="46" t="s">
        <v>144</v>
      </c>
      <c r="W58" s="48" t="s">
        <v>46</v>
      </c>
      <c r="X58" s="46"/>
      <c r="Y58" s="49">
        <v>1624</v>
      </c>
    </row>
    <row r="59" spans="1:25" ht="31.2" x14ac:dyDescent="0.3">
      <c r="A59" s="210"/>
      <c r="B59" s="589"/>
      <c r="C59" s="379" t="s">
        <v>165</v>
      </c>
      <c r="D59" s="458" t="s">
        <v>166</v>
      </c>
      <c r="E59" s="64" t="s">
        <v>167</v>
      </c>
      <c r="F59" s="63" t="s">
        <v>38</v>
      </c>
      <c r="G59" s="71" t="s">
        <v>39</v>
      </c>
      <c r="H59" s="63"/>
      <c r="I59" s="70" t="s">
        <v>46</v>
      </c>
      <c r="J59" s="66">
        <v>90000</v>
      </c>
      <c r="K59" s="67">
        <f>IF(W59="n/a","n/a",IF(W59="n/c","n/c",IF(J59="n/c","n/c",W59/J59)))</f>
        <v>9.5000000000000001E-2</v>
      </c>
      <c r="L59" s="68"/>
      <c r="M59" s="68" t="s">
        <v>32</v>
      </c>
      <c r="N59" s="63" t="s">
        <v>38</v>
      </c>
      <c r="O59" s="63" t="s">
        <v>38</v>
      </c>
      <c r="P59" s="63" t="s">
        <v>40</v>
      </c>
      <c r="Q59" s="513">
        <f>IF(F59="non","n/a",IF(ISERROR(VLOOKUP(Y59,Pingdom_02_10_2019!$A$2:$J$255,10,FALSE)),"A venir",VLOOKUP(Y59,Pingdom_02_10_2019!$A$2:$J$255,10,FALSE)))</f>
        <v>8</v>
      </c>
      <c r="R59" s="412">
        <f>VLOOKUP(Y59,' DLNUF_24_10_2019'!Z$8:BB$252,29,FALSE)</f>
        <v>1</v>
      </c>
      <c r="S59" s="546" t="s">
        <v>32</v>
      </c>
      <c r="T59" s="173"/>
      <c r="U59" s="549" t="s">
        <v>130</v>
      </c>
      <c r="V59" s="46" t="s">
        <v>165</v>
      </c>
      <c r="W59" s="376">
        <v>8550</v>
      </c>
      <c r="X59" s="386" t="s">
        <v>696</v>
      </c>
      <c r="Y59" s="49">
        <v>1972</v>
      </c>
    </row>
    <row r="60" spans="1:25" ht="16.2" customHeight="1" x14ac:dyDescent="0.3">
      <c r="A60" s="210"/>
      <c r="B60" s="589"/>
      <c r="C60" s="450" t="s">
        <v>714</v>
      </c>
      <c r="D60" s="458" t="s">
        <v>956</v>
      </c>
      <c r="E60" s="64" t="s">
        <v>711</v>
      </c>
      <c r="F60" s="63" t="s">
        <v>38</v>
      </c>
      <c r="G60" s="71" t="s">
        <v>39</v>
      </c>
      <c r="H60" s="63"/>
      <c r="I60" s="70"/>
      <c r="J60" s="66">
        <v>15000000</v>
      </c>
      <c r="K60" s="67">
        <f>IF(W60="n/a","n/a",IF(W60="n/c","n/c",IF(J60="n/c","n/c",W60/J60)))</f>
        <v>0.4</v>
      </c>
      <c r="L60" s="68"/>
      <c r="M60" s="68" t="s">
        <v>46</v>
      </c>
      <c r="N60" s="63" t="s">
        <v>46</v>
      </c>
      <c r="O60" s="63" t="s">
        <v>46</v>
      </c>
      <c r="P60" s="63" t="s">
        <v>46</v>
      </c>
      <c r="Q60" s="513" t="str">
        <f>IF(F60="non","n/a",IF(ISERROR(VLOOKUP(Y60,Pingdom_02_10_2019!$A$2:$J$255,10,FALSE)),"A venir",VLOOKUP(Y60,Pingdom_02_10_2019!$A$2:$J$255,10,FALSE)))</f>
        <v>A venir</v>
      </c>
      <c r="R60" s="412" t="str">
        <f>VLOOKUP(Y60,' DLNUF_24_10_2019'!Z$8:BB$252,29,FALSE)</f>
        <v>n/a</v>
      </c>
      <c r="S60" s="546" t="s">
        <v>32</v>
      </c>
      <c r="T60" s="173"/>
      <c r="U60" s="549" t="s">
        <v>130</v>
      </c>
      <c r="V60" s="46"/>
      <c r="W60" s="376">
        <v>6000000</v>
      </c>
      <c r="X60" s="386"/>
      <c r="Y60" s="49">
        <v>2161</v>
      </c>
    </row>
    <row r="61" spans="1:25" x14ac:dyDescent="0.3">
      <c r="A61" s="210"/>
      <c r="B61" s="589"/>
      <c r="C61" s="379" t="s">
        <v>953</v>
      </c>
      <c r="D61" s="458" t="s">
        <v>169</v>
      </c>
      <c r="E61" s="64" t="s">
        <v>170</v>
      </c>
      <c r="F61" s="63" t="s">
        <v>41</v>
      </c>
      <c r="G61" s="361">
        <v>43800</v>
      </c>
      <c r="H61" s="63"/>
      <c r="I61" s="72">
        <v>43800</v>
      </c>
      <c r="J61" s="66">
        <v>774845</v>
      </c>
      <c r="K61" s="67" t="str">
        <f>IF(W61="n/a","n/a",IF(W61="n/c","n/c",IF(J61="n/c","n/c",W61/J61)))</f>
        <v>n/a</v>
      </c>
      <c r="L61" s="68"/>
      <c r="M61" s="69" t="s">
        <v>46</v>
      </c>
      <c r="N61" s="70" t="s">
        <v>46</v>
      </c>
      <c r="O61" s="70" t="s">
        <v>46</v>
      </c>
      <c r="P61" s="70" t="s">
        <v>46</v>
      </c>
      <c r="Q61" s="513" t="str">
        <f>IF(F61="non","n/a",IF(ISERROR(VLOOKUP(Y61,Pingdom_02_10_2019!$A$2:$J$255,10,FALSE)),"A venir",VLOOKUP(Y61,Pingdom_02_10_2019!$A$2:$J$255,10,FALSE)))</f>
        <v>n/a</v>
      </c>
      <c r="R61" s="412" t="str">
        <f>VLOOKUP(Y61,' DLNUF_24_10_2019'!Z$8:BB$252,29,FALSE)</f>
        <v>n/a</v>
      </c>
      <c r="S61" s="546" t="s">
        <v>32</v>
      </c>
      <c r="T61" s="173"/>
      <c r="U61" s="549" t="s">
        <v>130</v>
      </c>
      <c r="V61" s="46" t="s">
        <v>168</v>
      </c>
      <c r="W61" s="48" t="s">
        <v>46</v>
      </c>
      <c r="X61" s="53" t="s">
        <v>173</v>
      </c>
      <c r="Y61" s="49">
        <v>1973</v>
      </c>
    </row>
    <row r="62" spans="1:25" x14ac:dyDescent="0.3">
      <c r="A62" s="210"/>
      <c r="B62" s="590"/>
      <c r="C62" s="432" t="s">
        <v>954</v>
      </c>
      <c r="D62" s="459" t="s">
        <v>958</v>
      </c>
      <c r="E62" s="64" t="s">
        <v>711</v>
      </c>
      <c r="F62" s="63" t="s">
        <v>38</v>
      </c>
      <c r="G62" s="440" t="s">
        <v>39</v>
      </c>
      <c r="H62" s="439"/>
      <c r="I62" s="441"/>
      <c r="J62" s="442">
        <v>40000</v>
      </c>
      <c r="K62" s="444" t="s">
        <v>31</v>
      </c>
      <c r="L62" s="443"/>
      <c r="M62" s="444"/>
      <c r="N62" s="445"/>
      <c r="O62" s="445"/>
      <c r="P62" s="445"/>
      <c r="Q62" s="513" t="str">
        <f>IF(F62="non","n/a",IF(ISERROR(VLOOKUP(Y62,Pingdom_02_10_2019!$A$2:$J$255,10,FALSE)),"A venir",VLOOKUP(Y62,Pingdom_02_10_2019!$A$2:$J$255,10,FALSE)))</f>
        <v>A venir</v>
      </c>
      <c r="R62" s="412" t="str">
        <f>VLOOKUP(Y62,' DLNUF_24_10_2019'!Z$8:BB$252,29,FALSE)</f>
        <v>non mesuré</v>
      </c>
      <c r="S62" s="546" t="s">
        <v>32</v>
      </c>
      <c r="T62" s="173"/>
      <c r="U62" s="549" t="s">
        <v>130</v>
      </c>
      <c r="V62" s="46"/>
      <c r="W62" s="76" t="s">
        <v>31</v>
      </c>
      <c r="X62" s="53"/>
      <c r="Y62" s="49">
        <v>2163</v>
      </c>
    </row>
    <row r="63" spans="1:25" ht="16.2" customHeight="1" thickBot="1" x14ac:dyDescent="0.35">
      <c r="A63" s="210"/>
      <c r="B63" s="591"/>
      <c r="C63" s="380" t="s">
        <v>174</v>
      </c>
      <c r="D63" s="460" t="s">
        <v>175</v>
      </c>
      <c r="E63" s="267" t="s">
        <v>139</v>
      </c>
      <c r="F63" s="266" t="s">
        <v>41</v>
      </c>
      <c r="G63" s="268" t="s">
        <v>31</v>
      </c>
      <c r="H63" s="266"/>
      <c r="I63" s="266" t="s">
        <v>31</v>
      </c>
      <c r="J63" s="269">
        <v>230000</v>
      </c>
      <c r="K63" s="270" t="str">
        <f>IF(W63="n/a","n/a",IF(W63="n/c","n/c",IF(J63="n/c","n/c",W63/J63)))</f>
        <v>n/a</v>
      </c>
      <c r="L63" s="271"/>
      <c r="M63" s="272" t="s">
        <v>46</v>
      </c>
      <c r="N63" s="273" t="s">
        <v>46</v>
      </c>
      <c r="O63" s="273" t="s">
        <v>46</v>
      </c>
      <c r="P63" s="273" t="s">
        <v>46</v>
      </c>
      <c r="Q63" s="514" t="str">
        <f>IF(F63="non","n/a",IF(ISERROR(VLOOKUP(Y63,Pingdom_02_10_2019!$A$2:$J$255,10,FALSE)),"A venir",VLOOKUP(Y63,Pingdom_02_10_2019!$A$2:$J$255,10,FALSE)))</f>
        <v>n/a</v>
      </c>
      <c r="R63" s="413" t="str">
        <f>VLOOKUP(Y63,' DLNUF_24_10_2019'!Z$8:BB$252,29,FALSE)</f>
        <v>n/a</v>
      </c>
      <c r="S63" s="547" t="s">
        <v>32</v>
      </c>
      <c r="T63" s="173"/>
      <c r="U63" s="549" t="s">
        <v>130</v>
      </c>
      <c r="V63" s="46" t="s">
        <v>174</v>
      </c>
      <c r="W63" s="48" t="s">
        <v>46</v>
      </c>
      <c r="X63" s="46"/>
      <c r="Y63" s="49">
        <v>1927</v>
      </c>
    </row>
    <row r="64" spans="1:25" ht="16.2" customHeight="1" thickTop="1" x14ac:dyDescent="0.3">
      <c r="A64" s="210"/>
      <c r="B64" s="597" t="s">
        <v>176</v>
      </c>
      <c r="C64" s="600" t="s">
        <v>177</v>
      </c>
      <c r="D64" s="461" t="s">
        <v>178</v>
      </c>
      <c r="E64" s="259" t="s">
        <v>179</v>
      </c>
      <c r="F64" s="260" t="s">
        <v>38</v>
      </c>
      <c r="G64" s="261" t="s">
        <v>39</v>
      </c>
      <c r="H64" s="260"/>
      <c r="I64" s="262" t="s">
        <v>46</v>
      </c>
      <c r="J64" s="263">
        <v>4000000</v>
      </c>
      <c r="K64" s="264" t="str">
        <f>IF(W64="n/a","n/a",IF(W64="n/c","n/c",IF(J64="n/c","n/c",W64/J64)))</f>
        <v>n/c</v>
      </c>
      <c r="L64" s="265"/>
      <c r="M64" s="265" t="s">
        <v>32</v>
      </c>
      <c r="N64" s="260" t="s">
        <v>38</v>
      </c>
      <c r="O64" s="260" t="s">
        <v>38</v>
      </c>
      <c r="P64" s="260" t="s">
        <v>40</v>
      </c>
      <c r="Q64" s="515">
        <f>IF(F64="non","n/a",IF(ISERROR(VLOOKUP(Y64,Pingdom_02_10_2019!$A$2:$J$255,10,FALSE)),"A venir",VLOOKUP(Y64,Pingdom_02_10_2019!$A$2:$J$255,10,FALSE)))</f>
        <v>9</v>
      </c>
      <c r="R64" s="412" t="str">
        <f>VLOOKUP(Y64,' DLNUF_24_10_2019'!Z$8:BB$252,29,FALSE)</f>
        <v>Non mesuré</v>
      </c>
      <c r="S64" s="548" t="s">
        <v>32</v>
      </c>
      <c r="T64" s="173"/>
      <c r="U64" s="549" t="s">
        <v>180</v>
      </c>
      <c r="V64" s="46" t="s">
        <v>177</v>
      </c>
      <c r="W64" s="48" t="s">
        <v>31</v>
      </c>
      <c r="X64" s="46" t="s">
        <v>183</v>
      </c>
      <c r="Y64" s="84">
        <v>1067</v>
      </c>
    </row>
    <row r="65" spans="1:25" ht="16.2" customHeight="1" x14ac:dyDescent="0.3">
      <c r="A65" s="210"/>
      <c r="B65" s="598"/>
      <c r="C65" s="601"/>
      <c r="D65" s="462" t="s">
        <v>184</v>
      </c>
      <c r="E65" s="78" t="s">
        <v>179</v>
      </c>
      <c r="F65" s="77" t="s">
        <v>38</v>
      </c>
      <c r="G65" s="79" t="s">
        <v>39</v>
      </c>
      <c r="H65" s="77"/>
      <c r="I65" s="80" t="s">
        <v>39</v>
      </c>
      <c r="J65" s="81">
        <v>3829986</v>
      </c>
      <c r="K65" s="82">
        <f>IF(W65="n/a","n/a",IF(W65="n/c","n/c",IF(J65="n/c","n/c",W65/J65)))</f>
        <v>0.70588430349353759</v>
      </c>
      <c r="L65" s="83"/>
      <c r="M65" s="83" t="s">
        <v>32</v>
      </c>
      <c r="N65" s="77" t="s">
        <v>41</v>
      </c>
      <c r="O65" s="77" t="s">
        <v>41</v>
      </c>
      <c r="P65" s="77" t="s">
        <v>41</v>
      </c>
      <c r="Q65" s="516">
        <f>IF(F65="non","n/a",IF(ISERROR(VLOOKUP(Y65,Pingdom_02_10_2019!$A$2:$J$255,10,FALSE)),"A venir",VLOOKUP(Y65,Pingdom_02_10_2019!$A$2:$J$255,10,FALSE)))</f>
        <v>-2</v>
      </c>
      <c r="R65" s="412" t="str">
        <f>VLOOKUP(Y65,' DLNUF_24_10_2019'!Z$8:BB$252,29,FALSE)</f>
        <v>Non mesuré</v>
      </c>
      <c r="S65" s="546" t="s">
        <v>32</v>
      </c>
      <c r="T65" s="173"/>
      <c r="U65" s="549" t="s">
        <v>180</v>
      </c>
      <c r="V65" s="46" t="s">
        <v>177</v>
      </c>
      <c r="W65" s="375">
        <v>2703527</v>
      </c>
      <c r="X65" s="53" t="s">
        <v>186</v>
      </c>
      <c r="Y65" s="84">
        <v>1709</v>
      </c>
    </row>
    <row r="66" spans="1:25" ht="16.2" customHeight="1" x14ac:dyDescent="0.3">
      <c r="A66" s="210"/>
      <c r="B66" s="598"/>
      <c r="C66" s="601"/>
      <c r="D66" s="462" t="s">
        <v>187</v>
      </c>
      <c r="E66" s="78" t="s">
        <v>179</v>
      </c>
      <c r="F66" s="77" t="s">
        <v>38</v>
      </c>
      <c r="G66" s="79" t="s">
        <v>39</v>
      </c>
      <c r="H66" s="77"/>
      <c r="I66" s="80" t="s">
        <v>39</v>
      </c>
      <c r="J66" s="81">
        <v>2710333</v>
      </c>
      <c r="K66" s="82">
        <f>IF(W66="n/a","n/a",IF(W66="n/c","n/c",IF(J66="n/c","n/c",W66/J66)))</f>
        <v>0.74040237860071068</v>
      </c>
      <c r="L66" s="83"/>
      <c r="M66" s="83" t="s">
        <v>32</v>
      </c>
      <c r="N66" s="77" t="s">
        <v>41</v>
      </c>
      <c r="O66" s="77" t="s">
        <v>38</v>
      </c>
      <c r="P66" s="77" t="s">
        <v>38</v>
      </c>
      <c r="Q66" s="516">
        <f>IF(F66="non","n/a",IF(ISERROR(VLOOKUP(Y66,Pingdom_02_10_2019!$A$2:$J$255,10,FALSE)),"A venir",VLOOKUP(Y66,Pingdom_02_10_2019!$A$2:$J$255,10,FALSE)))</f>
        <v>6</v>
      </c>
      <c r="R66" s="412">
        <f>VLOOKUP(Y66,' DLNUF_24_10_2019'!Z$8:BB$252,29,FALSE)</f>
        <v>17</v>
      </c>
      <c r="S66" s="546" t="s">
        <v>32</v>
      </c>
      <c r="T66" s="173"/>
      <c r="U66" s="549" t="s">
        <v>180</v>
      </c>
      <c r="V66" s="46" t="s">
        <v>177</v>
      </c>
      <c r="W66" s="375">
        <v>2006737</v>
      </c>
      <c r="X66" s="46" t="s">
        <v>189</v>
      </c>
      <c r="Y66" s="84">
        <v>1710</v>
      </c>
    </row>
    <row r="67" spans="1:25" ht="16.2" customHeight="1" x14ac:dyDescent="0.3">
      <c r="A67" s="210"/>
      <c r="B67" s="598"/>
      <c r="C67" s="601"/>
      <c r="D67" s="462" t="s">
        <v>699</v>
      </c>
      <c r="E67" s="78" t="s">
        <v>179</v>
      </c>
      <c r="F67" s="77" t="s">
        <v>38</v>
      </c>
      <c r="G67" s="79" t="s">
        <v>39</v>
      </c>
      <c r="H67" s="77"/>
      <c r="I67" s="80" t="s">
        <v>39</v>
      </c>
      <c r="J67" s="81">
        <v>1400000</v>
      </c>
      <c r="K67" s="82">
        <f>IF(W67="n/a","n/a",IF(W67="n/c","n/c",IF(J67="n/c","n/c",W67/J67)))</f>
        <v>1</v>
      </c>
      <c r="L67" s="83"/>
      <c r="M67" s="83" t="s">
        <v>32</v>
      </c>
      <c r="N67" s="80" t="s">
        <v>46</v>
      </c>
      <c r="O67" s="77" t="s">
        <v>38</v>
      </c>
      <c r="P67" s="80" t="s">
        <v>41</v>
      </c>
      <c r="Q67" s="516">
        <f>IF(F67="non","n/a",IF(ISERROR(VLOOKUP(Y67,Pingdom_02_10_2019!$A$2:$J$255,10,FALSE)),"A venir",VLOOKUP(Y67,Pingdom_02_10_2019!$A$2:$J$255,10,FALSE)))</f>
        <v>3</v>
      </c>
      <c r="R67" s="412">
        <f>VLOOKUP(Y67,' DLNUF_24_10_2019'!Z$8:BB$252,29,FALSE)</f>
        <v>0</v>
      </c>
      <c r="S67" s="546" t="s">
        <v>32</v>
      </c>
      <c r="T67" s="173"/>
      <c r="U67" s="549" t="s">
        <v>180</v>
      </c>
      <c r="V67" s="46" t="s">
        <v>177</v>
      </c>
      <c r="W67" s="375">
        <v>1400000</v>
      </c>
      <c r="X67" s="386" t="s">
        <v>698</v>
      </c>
      <c r="Y67" s="84">
        <v>1843</v>
      </c>
    </row>
    <row r="68" spans="1:25" ht="16.2" customHeight="1" x14ac:dyDescent="0.3">
      <c r="A68" s="210"/>
      <c r="B68" s="598"/>
      <c r="C68" s="601"/>
      <c r="D68" s="462" t="s">
        <v>191</v>
      </c>
      <c r="E68" s="78" t="s">
        <v>179</v>
      </c>
      <c r="F68" s="77" t="s">
        <v>38</v>
      </c>
      <c r="G68" s="79" t="s">
        <v>39</v>
      </c>
      <c r="H68" s="77"/>
      <c r="I68" s="80" t="s">
        <v>39</v>
      </c>
      <c r="J68" s="81">
        <v>890000</v>
      </c>
      <c r="K68" s="82">
        <f>IF(W68="n/a","n/a",IF(W68="n/c","n/c",IF(J68="n/c","n/c",W68/J68)))</f>
        <v>1</v>
      </c>
      <c r="L68" s="83"/>
      <c r="M68" s="83" t="s">
        <v>32</v>
      </c>
      <c r="N68" s="77" t="s">
        <v>38</v>
      </c>
      <c r="O68" s="77" t="s">
        <v>38</v>
      </c>
      <c r="P68" s="77" t="s">
        <v>40</v>
      </c>
      <c r="Q68" s="516">
        <f>IF(F68="non","n/a",IF(ISERROR(VLOOKUP(Y68,Pingdom_02_10_2019!$A$2:$J$255,10,FALSE)),"A venir",VLOOKUP(Y68,Pingdom_02_10_2019!$A$2:$J$255,10,FALSE)))</f>
        <v>3</v>
      </c>
      <c r="R68" s="412">
        <f>VLOOKUP(Y68,' DLNUF_24_10_2019'!Z$8:BB$252,29,FALSE)</f>
        <v>4</v>
      </c>
      <c r="S68" s="546" t="s">
        <v>32</v>
      </c>
      <c r="T68" s="173"/>
      <c r="U68" s="549" t="s">
        <v>180</v>
      </c>
      <c r="V68" s="46" t="s">
        <v>177</v>
      </c>
      <c r="W68" s="375">
        <v>890000</v>
      </c>
      <c r="X68" s="53" t="s">
        <v>194</v>
      </c>
      <c r="Y68" s="84">
        <v>1844</v>
      </c>
    </row>
    <row r="69" spans="1:25" ht="16.2" customHeight="1" x14ac:dyDescent="0.3">
      <c r="A69" s="210"/>
      <c r="B69" s="598"/>
      <c r="C69" s="601"/>
      <c r="D69" s="462" t="s">
        <v>195</v>
      </c>
      <c r="E69" s="78" t="s">
        <v>179</v>
      </c>
      <c r="F69" s="77" t="s">
        <v>38</v>
      </c>
      <c r="G69" s="79" t="s">
        <v>39</v>
      </c>
      <c r="H69" s="77"/>
      <c r="I69" s="80"/>
      <c r="J69" s="81">
        <v>338182</v>
      </c>
      <c r="K69" s="82">
        <f>IF(W69="n/a","n/a",IF(W69="n/c","n/c",IF(J69="n/c","n/c",W69/J69)))</f>
        <v>1</v>
      </c>
      <c r="L69" s="83"/>
      <c r="M69" s="83" t="s">
        <v>32</v>
      </c>
      <c r="N69" s="77" t="s">
        <v>38</v>
      </c>
      <c r="O69" s="77" t="s">
        <v>38</v>
      </c>
      <c r="P69" s="77" t="s">
        <v>38</v>
      </c>
      <c r="Q69" s="516">
        <f>IF(F69="non","n/a",IF(ISERROR(VLOOKUP(Y69,Pingdom_02_10_2019!$A$2:$J$255,10,FALSE)),"A venir",VLOOKUP(Y69,Pingdom_02_10_2019!$A$2:$J$255,10,FALSE)))</f>
        <v>8</v>
      </c>
      <c r="R69" s="412">
        <f>VLOOKUP(Y69,' DLNUF_24_10_2019'!Z$8:BB$252,29,FALSE)</f>
        <v>13</v>
      </c>
      <c r="S69" s="546" t="s">
        <v>32</v>
      </c>
      <c r="T69" s="173"/>
      <c r="U69" s="549" t="s">
        <v>180</v>
      </c>
      <c r="V69" s="46" t="s">
        <v>177</v>
      </c>
      <c r="W69" s="375">
        <v>338182</v>
      </c>
      <c r="X69" s="53" t="s">
        <v>196</v>
      </c>
      <c r="Y69" s="84">
        <v>2031</v>
      </c>
    </row>
    <row r="70" spans="1:25" ht="16.2" customHeight="1" x14ac:dyDescent="0.3">
      <c r="A70" s="210"/>
      <c r="B70" s="598"/>
      <c r="C70" s="601"/>
      <c r="D70" s="462" t="s">
        <v>197</v>
      </c>
      <c r="E70" s="78" t="s">
        <v>179</v>
      </c>
      <c r="F70" s="77" t="s">
        <v>38</v>
      </c>
      <c r="G70" s="79" t="s">
        <v>39</v>
      </c>
      <c r="H70" s="77"/>
      <c r="I70" s="80" t="s">
        <v>39</v>
      </c>
      <c r="J70" s="81">
        <v>861802</v>
      </c>
      <c r="K70" s="82">
        <f>IF(W70="n/a","n/a",IF(W70="n/c","n/c",IF(J70="n/c","n/c",W70/J70)))</f>
        <v>0.85289892573932291</v>
      </c>
      <c r="L70" s="83"/>
      <c r="M70" s="83" t="s">
        <v>32</v>
      </c>
      <c r="N70" s="77" t="s">
        <v>41</v>
      </c>
      <c r="O70" s="77" t="s">
        <v>38</v>
      </c>
      <c r="P70" s="77" t="s">
        <v>38</v>
      </c>
      <c r="Q70" s="516">
        <f>IF(F70="non","n/a",IF(ISERROR(VLOOKUP(Y70,Pingdom_02_10_2019!$A$2:$J$255,10,FALSE)),"A venir",VLOOKUP(Y70,Pingdom_02_10_2019!$A$2:$J$255,10,FALSE)))</f>
        <v>6</v>
      </c>
      <c r="R70" s="412">
        <f>VLOOKUP(Y70,' DLNUF_24_10_2019'!Z$8:BB$252,29,FALSE)</f>
        <v>4</v>
      </c>
      <c r="S70" s="546" t="s">
        <v>32</v>
      </c>
      <c r="T70" s="173"/>
      <c r="U70" s="549" t="s">
        <v>180</v>
      </c>
      <c r="V70" s="46" t="s">
        <v>177</v>
      </c>
      <c r="W70" s="375">
        <v>735030</v>
      </c>
      <c r="X70" s="53" t="s">
        <v>198</v>
      </c>
      <c r="Y70" s="84">
        <v>1677</v>
      </c>
    </row>
    <row r="71" spans="1:25" ht="16.2" customHeight="1" x14ac:dyDescent="0.3">
      <c r="A71" s="210"/>
      <c r="B71" s="598"/>
      <c r="C71" s="601"/>
      <c r="D71" s="462" t="s">
        <v>199</v>
      </c>
      <c r="E71" s="78" t="s">
        <v>179</v>
      </c>
      <c r="F71" s="77" t="s">
        <v>38</v>
      </c>
      <c r="G71" s="79" t="s">
        <v>39</v>
      </c>
      <c r="H71" s="77"/>
      <c r="I71" s="80" t="s">
        <v>39</v>
      </c>
      <c r="J71" s="81">
        <v>690253</v>
      </c>
      <c r="K71" s="82">
        <f>IF(W71="n/a","n/a",IF(W71="n/c","n/c",IF(J71="n/c","n/c",W71/J71)))</f>
        <v>0.99786455111386696</v>
      </c>
      <c r="L71" s="83"/>
      <c r="M71" s="83" t="s">
        <v>32</v>
      </c>
      <c r="N71" s="77" t="s">
        <v>41</v>
      </c>
      <c r="O71" s="77" t="s">
        <v>38</v>
      </c>
      <c r="P71" s="77" t="s">
        <v>38</v>
      </c>
      <c r="Q71" s="516">
        <f>IF(F71="non","n/a",IF(ISERROR(VLOOKUP(Y71,Pingdom_02_10_2019!$A$2:$J$255,10,FALSE)),"A venir",VLOOKUP(Y71,Pingdom_02_10_2019!$A$2:$J$255,10,FALSE)))</f>
        <v>6</v>
      </c>
      <c r="R71" s="412">
        <f>VLOOKUP(Y71,' DLNUF_24_10_2019'!Z$8:BB$252,29,FALSE)</f>
        <v>11</v>
      </c>
      <c r="S71" s="546" t="s">
        <v>32</v>
      </c>
      <c r="T71" s="173"/>
      <c r="U71" s="549" t="s">
        <v>180</v>
      </c>
      <c r="V71" s="46" t="s">
        <v>177</v>
      </c>
      <c r="W71" s="375">
        <v>688779</v>
      </c>
      <c r="X71" s="46" t="s">
        <v>189</v>
      </c>
      <c r="Y71" s="84">
        <v>1712</v>
      </c>
    </row>
    <row r="72" spans="1:25" ht="16.2" customHeight="1" x14ac:dyDescent="0.3">
      <c r="A72" s="210"/>
      <c r="B72" s="598"/>
      <c r="C72" s="601"/>
      <c r="D72" s="462" t="s">
        <v>200</v>
      </c>
      <c r="E72" s="78" t="s">
        <v>179</v>
      </c>
      <c r="F72" s="77" t="s">
        <v>38</v>
      </c>
      <c r="G72" s="79" t="s">
        <v>39</v>
      </c>
      <c r="H72" s="77"/>
      <c r="I72" s="80" t="s">
        <v>39</v>
      </c>
      <c r="J72" s="81">
        <v>670000</v>
      </c>
      <c r="K72" s="82">
        <f>IF(W72="n/a","n/a",IF(W72="n/c","n/c",IF(J72="n/c","n/c",W72/J72)))</f>
        <v>1</v>
      </c>
      <c r="L72" s="83"/>
      <c r="M72" s="83" t="s">
        <v>32</v>
      </c>
      <c r="N72" s="77" t="s">
        <v>38</v>
      </c>
      <c r="O72" s="77" t="s">
        <v>38</v>
      </c>
      <c r="P72" s="77" t="s">
        <v>40</v>
      </c>
      <c r="Q72" s="516">
        <f>IF(F72="non","n/a",IF(ISERROR(VLOOKUP(Y72,Pingdom_02_10_2019!$A$2:$J$255,10,FALSE)),"A venir",VLOOKUP(Y72,Pingdom_02_10_2019!$A$2:$J$255,10,FALSE)))</f>
        <v>2</v>
      </c>
      <c r="R72" s="412">
        <f>VLOOKUP(Y72,' DLNUF_24_10_2019'!Z$8:BB$252,29,FALSE)</f>
        <v>1</v>
      </c>
      <c r="S72" s="546" t="s">
        <v>32</v>
      </c>
      <c r="T72" s="173"/>
      <c r="U72" s="549" t="s">
        <v>180</v>
      </c>
      <c r="V72" s="46" t="s">
        <v>177</v>
      </c>
      <c r="W72" s="375">
        <v>670000</v>
      </c>
      <c r="X72" s="46" t="s">
        <v>202</v>
      </c>
      <c r="Y72" s="84">
        <v>1656</v>
      </c>
    </row>
    <row r="73" spans="1:25" ht="16.2" customHeight="1" x14ac:dyDescent="0.3">
      <c r="A73" s="210"/>
      <c r="B73" s="598"/>
      <c r="C73" s="601"/>
      <c r="D73" s="462" t="s">
        <v>203</v>
      </c>
      <c r="E73" s="78" t="s">
        <v>204</v>
      </c>
      <c r="F73" s="77" t="s">
        <v>41</v>
      </c>
      <c r="G73" s="85" t="s">
        <v>31</v>
      </c>
      <c r="H73" s="77"/>
      <c r="I73" s="77" t="s">
        <v>31</v>
      </c>
      <c r="J73" s="81">
        <v>650110</v>
      </c>
      <c r="K73" s="82" t="str">
        <f>IF(W73="n/a","n/a",IF(W73="n/c","n/c",IF(J73="n/c","n/c",W73/J73)))</f>
        <v>n/a</v>
      </c>
      <c r="L73" s="83"/>
      <c r="M73" s="86" t="s">
        <v>46</v>
      </c>
      <c r="N73" s="80" t="s">
        <v>46</v>
      </c>
      <c r="O73" s="80" t="s">
        <v>46</v>
      </c>
      <c r="P73" s="80" t="s">
        <v>46</v>
      </c>
      <c r="Q73" s="516" t="str">
        <f>IF(F73="non","n/a",IF(ISERROR(VLOOKUP(Y73,Pingdom_02_10_2019!$A$2:$J$255,10,FALSE)),"A venir",VLOOKUP(Y73,Pingdom_02_10_2019!$A$2:$J$255,10,FALSE)))</f>
        <v>n/a</v>
      </c>
      <c r="R73" s="412" t="str">
        <f>VLOOKUP(Y73,' DLNUF_24_10_2019'!Z$8:BB$252,29,FALSE)</f>
        <v>n/a</v>
      </c>
      <c r="S73" s="546" t="s">
        <v>32</v>
      </c>
      <c r="T73" s="173"/>
      <c r="U73" s="549" t="s">
        <v>180</v>
      </c>
      <c r="V73" s="46" t="s">
        <v>177</v>
      </c>
      <c r="W73" s="48" t="s">
        <v>46</v>
      </c>
      <c r="X73" s="46"/>
      <c r="Y73" s="84">
        <v>1006</v>
      </c>
    </row>
    <row r="74" spans="1:25" ht="19.8" customHeight="1" x14ac:dyDescent="0.3">
      <c r="A74" s="210"/>
      <c r="B74" s="598"/>
      <c r="C74" s="601"/>
      <c r="D74" s="462" t="s">
        <v>946</v>
      </c>
      <c r="E74" s="78" t="s">
        <v>179</v>
      </c>
      <c r="F74" s="77" t="s">
        <v>38</v>
      </c>
      <c r="G74" s="79" t="s">
        <v>39</v>
      </c>
      <c r="H74" s="77"/>
      <c r="I74" s="80" t="s">
        <v>39</v>
      </c>
      <c r="J74" s="81">
        <v>270767</v>
      </c>
      <c r="K74" s="82">
        <f>IF(W74="n/a","n/a",IF(W74="n/c","n/c",IF(J74="n/c","n/c",W74/J74)))</f>
        <v>0.74025268958181756</v>
      </c>
      <c r="L74" s="83"/>
      <c r="M74" s="83" t="s">
        <v>32</v>
      </c>
      <c r="N74" s="77" t="s">
        <v>41</v>
      </c>
      <c r="O74" s="77" t="s">
        <v>38</v>
      </c>
      <c r="P74" s="77" t="s">
        <v>38</v>
      </c>
      <c r="Q74" s="516">
        <f>IF(F74="non","n/a",IF(ISERROR(VLOOKUP(Y74,Pingdom_02_10_2019!$A$2:$J$255,10,FALSE)),"A venir",VLOOKUP(Y74,Pingdom_02_10_2019!$A$2:$J$255,10,FALSE)))</f>
        <v>5</v>
      </c>
      <c r="R74" s="412" t="str">
        <f>VLOOKUP(Y74,' DLNUF_24_10_2019'!Z$8:BB$252,29,FALSE)</f>
        <v>Non mesuré</v>
      </c>
      <c r="S74" s="546" t="s">
        <v>32</v>
      </c>
      <c r="T74" s="173"/>
      <c r="U74" s="549" t="s">
        <v>180</v>
      </c>
      <c r="V74" s="46" t="s">
        <v>177</v>
      </c>
      <c r="W74" s="375">
        <v>200436</v>
      </c>
      <c r="X74" s="46" t="s">
        <v>205</v>
      </c>
      <c r="Y74" s="84">
        <v>1697</v>
      </c>
    </row>
    <row r="75" spans="1:25" ht="16.2" customHeight="1" x14ac:dyDescent="0.3">
      <c r="A75" s="210"/>
      <c r="B75" s="598"/>
      <c r="C75" s="601"/>
      <c r="D75" s="462" t="s">
        <v>206</v>
      </c>
      <c r="E75" s="78" t="s">
        <v>179</v>
      </c>
      <c r="F75" s="77" t="s">
        <v>41</v>
      </c>
      <c r="G75" s="85" t="s">
        <v>31</v>
      </c>
      <c r="H75" s="77"/>
      <c r="I75" s="77" t="s">
        <v>31</v>
      </c>
      <c r="J75" s="81">
        <v>239147</v>
      </c>
      <c r="K75" s="82" t="str">
        <f>IF(W75="n/a","n/a",IF(W75="n/c","n/c",IF(J75="n/c","n/c",W75/J75)))</f>
        <v>n/a</v>
      </c>
      <c r="L75" s="83"/>
      <c r="M75" s="86" t="s">
        <v>46</v>
      </c>
      <c r="N75" s="80" t="s">
        <v>46</v>
      </c>
      <c r="O75" s="80" t="s">
        <v>46</v>
      </c>
      <c r="P75" s="80" t="s">
        <v>46</v>
      </c>
      <c r="Q75" s="516" t="str">
        <f>IF(F75="non","n/a",IF(ISERROR(VLOOKUP(Y75,Pingdom_02_10_2019!$A$2:$J$255,10,FALSE)),"A venir",VLOOKUP(Y75,Pingdom_02_10_2019!$A$2:$J$255,10,FALSE)))</f>
        <v>n/a</v>
      </c>
      <c r="R75" s="412" t="str">
        <f>VLOOKUP(Y75,' DLNUF_24_10_2019'!Z$8:BB$252,29,FALSE)</f>
        <v>n/a</v>
      </c>
      <c r="S75" s="546" t="s">
        <v>32</v>
      </c>
      <c r="T75" s="173"/>
      <c r="U75" s="549" t="s">
        <v>180</v>
      </c>
      <c r="V75" s="46" t="s">
        <v>177</v>
      </c>
      <c r="W75" s="48" t="s">
        <v>46</v>
      </c>
      <c r="X75" s="46"/>
      <c r="Y75" s="84">
        <v>1708</v>
      </c>
    </row>
    <row r="76" spans="1:25" ht="16.2" customHeight="1" x14ac:dyDescent="0.3">
      <c r="A76" s="210"/>
      <c r="B76" s="598"/>
      <c r="C76" s="601"/>
      <c r="D76" s="462" t="s">
        <v>207</v>
      </c>
      <c r="E76" s="78" t="s">
        <v>179</v>
      </c>
      <c r="F76" s="77" t="s">
        <v>41</v>
      </c>
      <c r="G76" s="85" t="s">
        <v>31</v>
      </c>
      <c r="H76" s="77"/>
      <c r="I76" s="77" t="s">
        <v>31</v>
      </c>
      <c r="J76" s="81">
        <v>230000</v>
      </c>
      <c r="K76" s="82" t="str">
        <f>IF(W76="n/a","n/a",IF(W76="n/c","n/c",IF(J76="n/c","n/c",W76/J76)))</f>
        <v>n/a</v>
      </c>
      <c r="L76" s="83"/>
      <c r="M76" s="86" t="s">
        <v>46</v>
      </c>
      <c r="N76" s="80" t="s">
        <v>46</v>
      </c>
      <c r="O76" s="80" t="s">
        <v>46</v>
      </c>
      <c r="P76" s="80" t="s">
        <v>46</v>
      </c>
      <c r="Q76" s="516" t="str">
        <f>IF(F76="non","n/a",IF(ISERROR(VLOOKUP(Y76,Pingdom_02_10_2019!$A$2:$J$255,10,FALSE)),"A venir",VLOOKUP(Y76,Pingdom_02_10_2019!$A$2:$J$255,10,FALSE)))</f>
        <v>n/a</v>
      </c>
      <c r="R76" s="412" t="str">
        <f>VLOOKUP(Y76,' DLNUF_24_10_2019'!Z$8:BB$252,29,FALSE)</f>
        <v>n/a</v>
      </c>
      <c r="S76" s="546" t="s">
        <v>32</v>
      </c>
      <c r="T76" s="173"/>
      <c r="U76" s="549" t="s">
        <v>180</v>
      </c>
      <c r="V76" s="46" t="s">
        <v>177</v>
      </c>
      <c r="W76" s="48" t="s">
        <v>46</v>
      </c>
      <c r="X76" s="46"/>
      <c r="Y76" s="84">
        <v>1713</v>
      </c>
    </row>
    <row r="77" spans="1:25" ht="15.6" customHeight="1" x14ac:dyDescent="0.3">
      <c r="A77" s="210"/>
      <c r="B77" s="598"/>
      <c r="C77" s="601"/>
      <c r="D77" s="462" t="s">
        <v>210</v>
      </c>
      <c r="E77" s="78" t="s">
        <v>204</v>
      </c>
      <c r="F77" s="77" t="s">
        <v>38</v>
      </c>
      <c r="G77" s="79" t="s">
        <v>39</v>
      </c>
      <c r="H77" s="77"/>
      <c r="I77" s="80" t="s">
        <v>39</v>
      </c>
      <c r="J77" s="81">
        <v>907899</v>
      </c>
      <c r="K77" s="82">
        <f>IF(W77="n/a","n/a",IF(W77="n/c","n/c",IF(J77="n/c","n/c",W77/J77)))</f>
        <v>0.6781393084473053</v>
      </c>
      <c r="L77" s="83"/>
      <c r="M77" s="83" t="s">
        <v>32</v>
      </c>
      <c r="N77" s="77" t="s">
        <v>41</v>
      </c>
      <c r="O77" s="77" t="s">
        <v>38</v>
      </c>
      <c r="P77" s="77" t="s">
        <v>38</v>
      </c>
      <c r="Q77" s="516">
        <f>IF(F77="non","n/a",IF(ISERROR(VLOOKUP(Y77,Pingdom_02_10_2019!$A$2:$J$255,10,FALSE)),"A venir",VLOOKUP(Y77,Pingdom_02_10_2019!$A$2:$J$255,10,FALSE)))</f>
        <v>6</v>
      </c>
      <c r="R77" s="412">
        <f>VLOOKUP(Y77,' DLNUF_24_10_2019'!Z$8:BB$252,29,FALSE)</f>
        <v>8</v>
      </c>
      <c r="S77" s="546" t="s">
        <v>32</v>
      </c>
      <c r="T77" s="173"/>
      <c r="U77" s="549" t="s">
        <v>180</v>
      </c>
      <c r="V77" s="46" t="s">
        <v>177</v>
      </c>
      <c r="W77" s="375">
        <v>615682</v>
      </c>
      <c r="X77" s="53" t="s">
        <v>211</v>
      </c>
      <c r="Y77" s="84">
        <v>995</v>
      </c>
    </row>
    <row r="78" spans="1:25" ht="31.2" x14ac:dyDescent="0.3">
      <c r="A78" s="210"/>
      <c r="B78" s="598"/>
      <c r="C78" s="429" t="s">
        <v>212</v>
      </c>
      <c r="D78" s="462" t="s">
        <v>213</v>
      </c>
      <c r="E78" s="78" t="s">
        <v>179</v>
      </c>
      <c r="F78" s="77" t="s">
        <v>38</v>
      </c>
      <c r="G78" s="79" t="s">
        <v>39</v>
      </c>
      <c r="H78" s="77"/>
      <c r="I78" s="80" t="s">
        <v>39</v>
      </c>
      <c r="J78" s="87">
        <v>20600000</v>
      </c>
      <c r="K78" s="82">
        <f>IF(W78="n/a","n/a",IF(W78="n/c","n/c",IF(J78="n/c","n/c",W78/J78)))</f>
        <v>1.000024077669903</v>
      </c>
      <c r="L78" s="83"/>
      <c r="M78" s="86" t="s">
        <v>46</v>
      </c>
      <c r="N78" s="80" t="s">
        <v>46</v>
      </c>
      <c r="O78" s="80" t="s">
        <v>46</v>
      </c>
      <c r="P78" s="80" t="s">
        <v>31</v>
      </c>
      <c r="Q78" s="516" t="str">
        <f>IF(F78="non","n/a",IF(ISERROR(VLOOKUP(Y78,Pingdom_02_10_2019!$A$2:$J$255,10,FALSE)),"A venir",VLOOKUP(Y78,Pingdom_02_10_2019!$A$2:$J$255,10,FALSE)))</f>
        <v>A venir</v>
      </c>
      <c r="R78" s="412" t="str">
        <f>VLOOKUP(Y78,' DLNUF_24_10_2019'!Z$8:BB$252,29,FALSE)</f>
        <v>n/a</v>
      </c>
      <c r="S78" s="546" t="s">
        <v>32</v>
      </c>
      <c r="T78" s="173"/>
      <c r="U78" s="549" t="s">
        <v>180</v>
      </c>
      <c r="V78" s="88" t="s">
        <v>212</v>
      </c>
      <c r="W78" s="375">
        <f>1716708*12</f>
        <v>20600496</v>
      </c>
      <c r="X78" s="46"/>
      <c r="Y78" s="84">
        <v>1788</v>
      </c>
    </row>
    <row r="79" spans="1:25" ht="16.2" customHeight="1" x14ac:dyDescent="0.3">
      <c r="A79" s="210"/>
      <c r="B79" s="598"/>
      <c r="C79" s="601" t="s">
        <v>215</v>
      </c>
      <c r="D79" s="462" t="s">
        <v>216</v>
      </c>
      <c r="E79" s="78" t="s">
        <v>214</v>
      </c>
      <c r="F79" s="77" t="s">
        <v>41</v>
      </c>
      <c r="G79" s="362">
        <v>43891</v>
      </c>
      <c r="H79" s="77"/>
      <c r="I79" s="77">
        <v>2019</v>
      </c>
      <c r="J79" s="81">
        <v>800000</v>
      </c>
      <c r="K79" s="82" t="str">
        <f>IF(W79="n/a","n/a",IF(W79="n/c","n/c",IF(J79="n/c","n/c",W79/J79)))</f>
        <v>n/a</v>
      </c>
      <c r="L79" s="83"/>
      <c r="M79" s="86" t="s">
        <v>46</v>
      </c>
      <c r="N79" s="80" t="s">
        <v>46</v>
      </c>
      <c r="O79" s="80" t="s">
        <v>46</v>
      </c>
      <c r="P79" s="80" t="s">
        <v>46</v>
      </c>
      <c r="Q79" s="516" t="str">
        <f>IF(F79="non","n/a",IF(ISERROR(VLOOKUP(Y79,Pingdom_02_10_2019!$A$2:$J$255,10,FALSE)),"A venir",VLOOKUP(Y79,Pingdom_02_10_2019!$A$2:$J$255,10,FALSE)))</f>
        <v>n/a</v>
      </c>
      <c r="R79" s="412" t="str">
        <f>VLOOKUP(Y79,' DLNUF_24_10_2019'!Z$8:BB$252,29,FALSE)</f>
        <v>n/a</v>
      </c>
      <c r="S79" s="546" t="s">
        <v>32</v>
      </c>
      <c r="T79" s="173"/>
      <c r="U79" s="549" t="s">
        <v>180</v>
      </c>
      <c r="V79" s="46" t="s">
        <v>215</v>
      </c>
      <c r="W79" s="48" t="s">
        <v>46</v>
      </c>
      <c r="X79" s="46"/>
      <c r="Y79" s="84">
        <v>930</v>
      </c>
    </row>
    <row r="80" spans="1:25" ht="16.2" customHeight="1" x14ac:dyDescent="0.3">
      <c r="A80" s="210"/>
      <c r="B80" s="598"/>
      <c r="C80" s="601"/>
      <c r="D80" s="462" t="s">
        <v>217</v>
      </c>
      <c r="E80" s="78" t="s">
        <v>214</v>
      </c>
      <c r="F80" s="77" t="s">
        <v>41</v>
      </c>
      <c r="G80" s="369">
        <v>2022</v>
      </c>
      <c r="H80" s="77"/>
      <c r="I80" s="77">
        <v>2022</v>
      </c>
      <c r="J80" s="81">
        <v>750000</v>
      </c>
      <c r="K80" s="82" t="str">
        <f>IF(W80="n/a","n/a",IF(W80="n/c","n/c",IF(J80="n/c","n/c",W80/J80)))</f>
        <v>n/a</v>
      </c>
      <c r="L80" s="83"/>
      <c r="M80" s="86" t="s">
        <v>46</v>
      </c>
      <c r="N80" s="80" t="s">
        <v>46</v>
      </c>
      <c r="O80" s="80" t="s">
        <v>46</v>
      </c>
      <c r="P80" s="80" t="s">
        <v>46</v>
      </c>
      <c r="Q80" s="516" t="str">
        <f>IF(F80="non","n/a",IF(ISERROR(VLOOKUP(Y80,Pingdom_02_10_2019!$A$2:$J$255,10,FALSE)),"A venir",VLOOKUP(Y80,Pingdom_02_10_2019!$A$2:$J$255,10,FALSE)))</f>
        <v>n/a</v>
      </c>
      <c r="R80" s="412" t="str">
        <f>VLOOKUP(Y80,' DLNUF_24_10_2019'!Z$8:BB$252,29,FALSE)</f>
        <v>n/a</v>
      </c>
      <c r="S80" s="546" t="s">
        <v>32</v>
      </c>
      <c r="T80" s="173"/>
      <c r="U80" s="549" t="s">
        <v>180</v>
      </c>
      <c r="V80" s="46" t="s">
        <v>215</v>
      </c>
      <c r="W80" s="48" t="s">
        <v>46</v>
      </c>
      <c r="X80" s="46"/>
      <c r="Y80" s="84">
        <v>932</v>
      </c>
    </row>
    <row r="81" spans="1:25" ht="16.2" customHeight="1" x14ac:dyDescent="0.3">
      <c r="A81" s="210"/>
      <c r="B81" s="598"/>
      <c r="C81" s="601"/>
      <c r="D81" s="462" t="s">
        <v>219</v>
      </c>
      <c r="E81" s="78" t="s">
        <v>214</v>
      </c>
      <c r="F81" s="77" t="s">
        <v>41</v>
      </c>
      <c r="G81" s="369">
        <v>2022</v>
      </c>
      <c r="H81" s="77"/>
      <c r="I81" s="77">
        <v>2022</v>
      </c>
      <c r="J81" s="81">
        <v>750000</v>
      </c>
      <c r="K81" s="82" t="str">
        <f>IF(W81="n/a","n/a",IF(W81="n/c","n/c",IF(J81="n/c","n/c",W81/J81)))</f>
        <v>n/a</v>
      </c>
      <c r="L81" s="83"/>
      <c r="M81" s="86" t="s">
        <v>46</v>
      </c>
      <c r="N81" s="80" t="s">
        <v>46</v>
      </c>
      <c r="O81" s="80" t="s">
        <v>46</v>
      </c>
      <c r="P81" s="80" t="s">
        <v>46</v>
      </c>
      <c r="Q81" s="516" t="str">
        <f>IF(F81="non","n/a",IF(ISERROR(VLOOKUP(Y81,Pingdom_02_10_2019!$A$2:$J$255,10,FALSE)),"A venir",VLOOKUP(Y81,Pingdom_02_10_2019!$A$2:$J$255,10,FALSE)))</f>
        <v>n/a</v>
      </c>
      <c r="R81" s="412" t="str">
        <f>VLOOKUP(Y81,' DLNUF_24_10_2019'!Z$8:BB$252,29,FALSE)</f>
        <v>n/a</v>
      </c>
      <c r="S81" s="546" t="s">
        <v>32</v>
      </c>
      <c r="T81" s="173"/>
      <c r="U81" s="549" t="s">
        <v>180</v>
      </c>
      <c r="V81" s="46" t="s">
        <v>215</v>
      </c>
      <c r="W81" s="48" t="s">
        <v>46</v>
      </c>
      <c r="X81" s="46"/>
      <c r="Y81" s="84">
        <v>931</v>
      </c>
    </row>
    <row r="82" spans="1:25" ht="16.2" customHeight="1" x14ac:dyDescent="0.3">
      <c r="A82" s="210"/>
      <c r="B82" s="598"/>
      <c r="C82" s="601"/>
      <c r="D82" s="462" t="s">
        <v>220</v>
      </c>
      <c r="E82" s="78" t="s">
        <v>214</v>
      </c>
      <c r="F82" s="77" t="s">
        <v>55</v>
      </c>
      <c r="G82" s="362">
        <v>43709</v>
      </c>
      <c r="H82" s="77"/>
      <c r="I82" s="77" t="s">
        <v>31</v>
      </c>
      <c r="J82" s="81">
        <v>614000</v>
      </c>
      <c r="K82" s="82">
        <f>IF(W82="n/a","n/a",IF(W82="n/c","n/c",IF(J82="n/c","n/c",W82/J82)))</f>
        <v>0.18</v>
      </c>
      <c r="L82" s="83"/>
      <c r="M82" s="83" t="s">
        <v>32</v>
      </c>
      <c r="N82" s="77" t="s">
        <v>46</v>
      </c>
      <c r="O82" s="77" t="s">
        <v>38</v>
      </c>
      <c r="P82" s="77" t="s">
        <v>40</v>
      </c>
      <c r="Q82" s="516" t="str">
        <f>IF(F82="non","n/a",IF(ISERROR(VLOOKUP(Y82,Pingdom_02_10_2019!$A$2:$J$255,10,FALSE)),"A venir",VLOOKUP(Y82,Pingdom_02_10_2019!$A$2:$J$255,10,FALSE)))</f>
        <v>A venir</v>
      </c>
      <c r="R82" s="412" t="str">
        <f>VLOOKUP(Y82,' DLNUF_24_10_2019'!Z$8:BB$252,29,FALSE)</f>
        <v>Non mesuré</v>
      </c>
      <c r="S82" s="546" t="s">
        <v>32</v>
      </c>
      <c r="T82" s="173"/>
      <c r="U82" s="549" t="s">
        <v>180</v>
      </c>
      <c r="V82" s="46" t="s">
        <v>215</v>
      </c>
      <c r="W82" s="48">
        <v>110520</v>
      </c>
      <c r="X82" s="46" t="s">
        <v>950</v>
      </c>
      <c r="Y82" s="84">
        <v>978</v>
      </c>
    </row>
    <row r="83" spans="1:25" ht="16.2" customHeight="1" x14ac:dyDescent="0.3">
      <c r="A83" s="210"/>
      <c r="B83" s="598"/>
      <c r="C83" s="601"/>
      <c r="D83" s="462" t="s">
        <v>221</v>
      </c>
      <c r="E83" s="78" t="s">
        <v>179</v>
      </c>
      <c r="F83" s="77" t="s">
        <v>38</v>
      </c>
      <c r="G83" s="79" t="s">
        <v>39</v>
      </c>
      <c r="H83" s="77"/>
      <c r="I83" s="80" t="s">
        <v>39</v>
      </c>
      <c r="J83" s="81">
        <v>758000</v>
      </c>
      <c r="K83" s="82">
        <f>IF(W83="n/a","n/a",IF(W83="n/c","n/c",IF(J83="n/c","n/c",W83/J83)))</f>
        <v>0.25860290237467021</v>
      </c>
      <c r="L83" s="83"/>
      <c r="M83" s="83" t="s">
        <v>32</v>
      </c>
      <c r="N83" s="77" t="s">
        <v>38</v>
      </c>
      <c r="O83" s="77" t="s">
        <v>38</v>
      </c>
      <c r="P83" s="77" t="s">
        <v>40</v>
      </c>
      <c r="Q83" s="516">
        <f>IF(F83="non","n/a",IF(ISERROR(VLOOKUP(Y83,Pingdom_02_10_2019!$A$2:$J$255,10,FALSE)),"A venir",VLOOKUP(Y83,Pingdom_02_10_2019!$A$2:$J$255,10,FALSE)))</f>
        <v>9</v>
      </c>
      <c r="R83" s="412">
        <f>VLOOKUP(Y83,' DLNUF_24_10_2019'!Z$8:BB$252,29,FALSE)</f>
        <v>0</v>
      </c>
      <c r="S83" s="546" t="s">
        <v>32</v>
      </c>
      <c r="T83" s="173"/>
      <c r="U83" s="549" t="s">
        <v>180</v>
      </c>
      <c r="V83" s="46" t="s">
        <v>215</v>
      </c>
      <c r="W83" s="375">
        <v>196021</v>
      </c>
      <c r="X83" s="53" t="s">
        <v>224</v>
      </c>
      <c r="Y83" s="84">
        <v>1704</v>
      </c>
    </row>
    <row r="84" spans="1:25" ht="16.2" customHeight="1" x14ac:dyDescent="0.3">
      <c r="A84" s="210"/>
      <c r="B84" s="598"/>
      <c r="C84" s="601"/>
      <c r="D84" s="462" t="s">
        <v>225</v>
      </c>
      <c r="E84" s="78" t="s">
        <v>949</v>
      </c>
      <c r="F84" s="77" t="s">
        <v>38</v>
      </c>
      <c r="G84" s="79" t="s">
        <v>39</v>
      </c>
      <c r="H84" s="77"/>
      <c r="I84" s="80" t="s">
        <v>39</v>
      </c>
      <c r="J84" s="81">
        <v>100000</v>
      </c>
      <c r="K84" s="82">
        <f>IF(W84="n/a","n/a",IF(W84="n/c","n/c",IF(J84="n/c","n/c",W84/J84)))</f>
        <v>1</v>
      </c>
      <c r="L84" s="83"/>
      <c r="M84" s="83" t="s">
        <v>32</v>
      </c>
      <c r="N84" s="77" t="s">
        <v>41</v>
      </c>
      <c r="O84" s="77" t="s">
        <v>38</v>
      </c>
      <c r="P84" s="77" t="s">
        <v>40</v>
      </c>
      <c r="Q84" s="516">
        <f>IF(F84="non","n/a",IF(ISERROR(VLOOKUP(Y84,Pingdom_02_10_2019!$A$2:$J$255,10,FALSE)),"A venir",VLOOKUP(Y84,Pingdom_02_10_2019!$A$2:$J$255,10,FALSE)))</f>
        <v>9</v>
      </c>
      <c r="R84" s="412">
        <f>VLOOKUP(Y84,' DLNUF_24_10_2019'!Z$8:BB$252,29,FALSE)</f>
        <v>1</v>
      </c>
      <c r="S84" s="546" t="s">
        <v>32</v>
      </c>
      <c r="T84" s="173"/>
      <c r="U84" s="549" t="s">
        <v>180</v>
      </c>
      <c r="V84" s="46" t="s">
        <v>215</v>
      </c>
      <c r="W84" s="375">
        <v>100000</v>
      </c>
      <c r="X84" s="46" t="s">
        <v>228</v>
      </c>
      <c r="Y84" s="84">
        <v>1702</v>
      </c>
    </row>
    <row r="85" spans="1:25" ht="16.2" customHeight="1" x14ac:dyDescent="0.3">
      <c r="A85" s="210"/>
      <c r="B85" s="598"/>
      <c r="C85" s="601"/>
      <c r="D85" s="462" t="s">
        <v>229</v>
      </c>
      <c r="E85" s="78" t="s">
        <v>179</v>
      </c>
      <c r="F85" s="77" t="s">
        <v>38</v>
      </c>
      <c r="G85" s="79" t="s">
        <v>39</v>
      </c>
      <c r="H85" s="77"/>
      <c r="I85" s="77" t="s">
        <v>31</v>
      </c>
      <c r="J85" s="81" t="s">
        <v>31</v>
      </c>
      <c r="K85" s="82" t="str">
        <f>IF(W85="n/a","n/a",IF(W85="n/c","n/c",IF(J85="n/c","n/c",W85/J85)))</f>
        <v>n/c</v>
      </c>
      <c r="L85" s="83"/>
      <c r="M85" s="83" t="s">
        <v>32</v>
      </c>
      <c r="N85" s="77" t="s">
        <v>41</v>
      </c>
      <c r="O85" s="77" t="s">
        <v>38</v>
      </c>
      <c r="P85" s="77" t="s">
        <v>38</v>
      </c>
      <c r="Q85" s="516">
        <f>IF(F85="non","n/a",IF(ISERROR(VLOOKUP(Y85,Pingdom_02_10_2019!$A$2:$J$255,10,FALSE)),"A venir",VLOOKUP(Y85,Pingdom_02_10_2019!$A$2:$J$255,10,FALSE)))</f>
        <v>2</v>
      </c>
      <c r="R85" s="412">
        <f>VLOOKUP(Y85,' DLNUF_24_10_2019'!Z$8:BB$252,29,FALSE)</f>
        <v>1</v>
      </c>
      <c r="S85" s="546" t="s">
        <v>32</v>
      </c>
      <c r="T85" s="173"/>
      <c r="U85" s="549" t="s">
        <v>180</v>
      </c>
      <c r="V85" s="46" t="s">
        <v>215</v>
      </c>
      <c r="W85" s="48" t="s">
        <v>31</v>
      </c>
      <c r="X85" s="53" t="s">
        <v>231</v>
      </c>
      <c r="Y85" s="84">
        <v>1663</v>
      </c>
    </row>
    <row r="86" spans="1:25" ht="16.2" customHeight="1" x14ac:dyDescent="0.3">
      <c r="A86" s="210"/>
      <c r="B86" s="598"/>
      <c r="C86" s="601"/>
      <c r="D86" s="462" t="s">
        <v>232</v>
      </c>
      <c r="E86" s="78" t="s">
        <v>179</v>
      </c>
      <c r="F86" s="38" t="s">
        <v>1052</v>
      </c>
      <c r="G86" s="369">
        <v>2020</v>
      </c>
      <c r="H86" s="77"/>
      <c r="I86" s="77">
        <v>2020</v>
      </c>
      <c r="J86" s="81" t="s">
        <v>31</v>
      </c>
      <c r="K86" s="82" t="str">
        <f>IF(W86="n/a","n/a",IF(W86="n/c","n/c",IF(J86="n/c","n/c",W86/J86)))</f>
        <v>n/a</v>
      </c>
      <c r="L86" s="83"/>
      <c r="M86" s="86" t="s">
        <v>31</v>
      </c>
      <c r="N86" s="80" t="s">
        <v>31</v>
      </c>
      <c r="O86" s="80" t="s">
        <v>31</v>
      </c>
      <c r="P86" s="80" t="s">
        <v>31</v>
      </c>
      <c r="Q86" s="516" t="str">
        <f>IF(F86="non","n/a",IF(ISERROR(VLOOKUP(Y86,Pingdom_02_10_2019!$A$2:$J$255,10,FALSE)),"A venir",VLOOKUP(Y86,Pingdom_02_10_2019!$A$2:$J$255,10,FALSE)))</f>
        <v>A venir</v>
      </c>
      <c r="R86" s="412" t="str">
        <f>VLOOKUP(Y86,' DLNUF_24_10_2019'!Z$8:BB$252,29,FALSE)</f>
        <v>Non mesuré</v>
      </c>
      <c r="S86" s="546" t="s">
        <v>32</v>
      </c>
      <c r="T86" s="173"/>
      <c r="U86" s="549" t="s">
        <v>180</v>
      </c>
      <c r="V86" s="46" t="s">
        <v>215</v>
      </c>
      <c r="W86" s="48" t="s">
        <v>46</v>
      </c>
      <c r="X86" s="46"/>
      <c r="Y86" s="84">
        <v>1974</v>
      </c>
    </row>
    <row r="87" spans="1:25" ht="16.2" customHeight="1" x14ac:dyDescent="0.3">
      <c r="A87" s="210"/>
      <c r="B87" s="598"/>
      <c r="C87" s="601" t="s">
        <v>234</v>
      </c>
      <c r="D87" s="462" t="s">
        <v>235</v>
      </c>
      <c r="E87" s="78" t="s">
        <v>179</v>
      </c>
      <c r="F87" s="77" t="s">
        <v>38</v>
      </c>
      <c r="G87" s="79" t="s">
        <v>39</v>
      </c>
      <c r="H87" s="77"/>
      <c r="I87" s="80" t="s">
        <v>39</v>
      </c>
      <c r="J87" s="81">
        <v>32143032</v>
      </c>
      <c r="K87" s="82">
        <f>IF(W87="n/a","n/a",IF(W87="n/c","n/c",IF(J87="n/c","n/c",W87/J87)))</f>
        <v>1</v>
      </c>
      <c r="L87" s="83"/>
      <c r="M87" s="83" t="s">
        <v>32</v>
      </c>
      <c r="N87" s="77" t="s">
        <v>38</v>
      </c>
      <c r="O87" s="77" t="s">
        <v>38</v>
      </c>
      <c r="P87" s="77" t="s">
        <v>40</v>
      </c>
      <c r="Q87" s="516">
        <f>IF(F87="non","n/a",IF(ISERROR(VLOOKUP(Y87,Pingdom_02_10_2019!$A$2:$J$255,10,FALSE)),"A venir",VLOOKUP(Y87,Pingdom_02_10_2019!$A$2:$J$255,10,FALSE)))</f>
        <v>9</v>
      </c>
      <c r="R87" s="412">
        <f>VLOOKUP(Y87,' DLNUF_24_10_2019'!Z$8:BB$252,29,FALSE)</f>
        <v>0</v>
      </c>
      <c r="S87" s="546" t="s">
        <v>32</v>
      </c>
      <c r="T87" s="173"/>
      <c r="U87" s="549" t="s">
        <v>180</v>
      </c>
      <c r="V87" s="46" t="s">
        <v>234</v>
      </c>
      <c r="W87" s="375">
        <v>32143032</v>
      </c>
      <c r="X87" s="53" t="s">
        <v>237</v>
      </c>
      <c r="Y87" s="84">
        <v>1687</v>
      </c>
    </row>
    <row r="88" spans="1:25" ht="16.2" customHeight="1" x14ac:dyDescent="0.3">
      <c r="A88" s="210"/>
      <c r="B88" s="598"/>
      <c r="C88" s="601"/>
      <c r="D88" s="462" t="s">
        <v>238</v>
      </c>
      <c r="E88" s="78" t="s">
        <v>179</v>
      </c>
      <c r="F88" s="77" t="s">
        <v>38</v>
      </c>
      <c r="G88" s="79" t="s">
        <v>39</v>
      </c>
      <c r="H88" s="77"/>
      <c r="I88" s="80" t="s">
        <v>39</v>
      </c>
      <c r="J88" s="81">
        <v>17944423</v>
      </c>
      <c r="K88" s="82">
        <f>IF(W88="n/a","n/a",IF(W88="n/c","n/c",IF(J88="n/c","n/c",W88/J88)))</f>
        <v>0.80013021315870669</v>
      </c>
      <c r="L88" s="83"/>
      <c r="M88" s="83" t="s">
        <v>32</v>
      </c>
      <c r="N88" s="77" t="s">
        <v>41</v>
      </c>
      <c r="O88" s="77" t="s">
        <v>38</v>
      </c>
      <c r="P88" s="77" t="s">
        <v>38</v>
      </c>
      <c r="Q88" s="516">
        <f>IF(F88="non","n/a",IF(ISERROR(VLOOKUP(Y88,Pingdom_02_10_2019!$A$2:$J$255,10,FALSE)),"A venir",VLOOKUP(Y88,Pingdom_02_10_2019!$A$2:$J$255,10,FALSE)))</f>
        <v>6</v>
      </c>
      <c r="R88" s="412" t="str">
        <f>VLOOKUP(Y88,' DLNUF_24_10_2019'!Z$8:BB$252,29,FALSE)</f>
        <v>Non mesuré</v>
      </c>
      <c r="S88" s="546" t="s">
        <v>32</v>
      </c>
      <c r="T88" s="173"/>
      <c r="U88" s="549" t="s">
        <v>180</v>
      </c>
      <c r="V88" s="46" t="s">
        <v>234</v>
      </c>
      <c r="W88" s="375">
        <v>14357875</v>
      </c>
      <c r="X88" s="53" t="s">
        <v>239</v>
      </c>
      <c r="Y88" s="84">
        <v>1081</v>
      </c>
    </row>
    <row r="89" spans="1:25" ht="16.2" customHeight="1" x14ac:dyDescent="0.3">
      <c r="A89" s="210"/>
      <c r="B89" s="598"/>
      <c r="C89" s="601"/>
      <c r="D89" s="462" t="s">
        <v>240</v>
      </c>
      <c r="E89" s="78" t="s">
        <v>179</v>
      </c>
      <c r="F89" s="77" t="s">
        <v>38</v>
      </c>
      <c r="G89" s="79" t="s">
        <v>39</v>
      </c>
      <c r="H89" s="77"/>
      <c r="I89" s="80" t="s">
        <v>39</v>
      </c>
      <c r="J89" s="81">
        <v>3776366</v>
      </c>
      <c r="K89" s="82">
        <f>IF(W89="n/a","n/a",IF(W89="n/c","n/c",IF(J89="n/c","n/c",W89/J89)))</f>
        <v>1</v>
      </c>
      <c r="L89" s="83"/>
      <c r="M89" s="83" t="s">
        <v>32</v>
      </c>
      <c r="N89" s="77" t="s">
        <v>38</v>
      </c>
      <c r="O89" s="77" t="s">
        <v>38</v>
      </c>
      <c r="P89" s="77" t="s">
        <v>40</v>
      </c>
      <c r="Q89" s="516">
        <f>IF(F89="non","n/a",IF(ISERROR(VLOOKUP(Y89,Pingdom_02_10_2019!$A$2:$J$255,10,FALSE)),"A venir",VLOOKUP(Y89,Pingdom_02_10_2019!$A$2:$J$255,10,FALSE)))</f>
        <v>9</v>
      </c>
      <c r="R89" s="412">
        <f>VLOOKUP(Y89,' DLNUF_24_10_2019'!Z$8:BB$252,29,FALSE)</f>
        <v>0</v>
      </c>
      <c r="S89" s="546" t="s">
        <v>32</v>
      </c>
      <c r="T89" s="173"/>
      <c r="U89" s="549" t="s">
        <v>180</v>
      </c>
      <c r="V89" s="46" t="s">
        <v>234</v>
      </c>
      <c r="W89" s="375">
        <v>3776366</v>
      </c>
      <c r="X89" s="53" t="s">
        <v>241</v>
      </c>
      <c r="Y89" s="84">
        <v>1685</v>
      </c>
    </row>
    <row r="90" spans="1:25" ht="16.2" customHeight="1" x14ac:dyDescent="0.3">
      <c r="A90" s="210"/>
      <c r="B90" s="598"/>
      <c r="C90" s="601"/>
      <c r="D90" s="462" t="s">
        <v>242</v>
      </c>
      <c r="E90" s="78" t="s">
        <v>179</v>
      </c>
      <c r="F90" s="77" t="s">
        <v>38</v>
      </c>
      <c r="G90" s="79" t="s">
        <v>39</v>
      </c>
      <c r="H90" s="77"/>
      <c r="I90" s="80" t="s">
        <v>39</v>
      </c>
      <c r="J90" s="81">
        <v>3700000</v>
      </c>
      <c r="K90" s="82">
        <f>IF(W90="n/a","n/a",IF(W90="n/c","n/c",IF(J90="n/c","n/c",W90/J90)))</f>
        <v>1</v>
      </c>
      <c r="L90" s="83"/>
      <c r="M90" s="83" t="s">
        <v>32</v>
      </c>
      <c r="N90" s="77" t="s">
        <v>38</v>
      </c>
      <c r="O90" s="77" t="s">
        <v>38</v>
      </c>
      <c r="P90" s="77" t="s">
        <v>700</v>
      </c>
      <c r="Q90" s="516">
        <f>IF(F90="non","n/a",IF(ISERROR(VLOOKUP(Y90,Pingdom_02_10_2019!$A$2:$J$255,10,FALSE)),"A venir",VLOOKUP(Y90,Pingdom_02_10_2019!$A$2:$J$255,10,FALSE)))</f>
        <v>3</v>
      </c>
      <c r="R90" s="412">
        <f>VLOOKUP(Y90,' DLNUF_24_10_2019'!Z$8:BB$252,29,FALSE)</f>
        <v>1</v>
      </c>
      <c r="S90" s="546" t="s">
        <v>32</v>
      </c>
      <c r="T90" s="173"/>
      <c r="U90" s="549" t="s">
        <v>180</v>
      </c>
      <c r="V90" s="46" t="s">
        <v>234</v>
      </c>
      <c r="W90" s="375">
        <v>3700000</v>
      </c>
      <c r="X90" s="386" t="s">
        <v>697</v>
      </c>
      <c r="Y90" s="84">
        <v>1846</v>
      </c>
    </row>
    <row r="91" spans="1:25" ht="16.2" customHeight="1" x14ac:dyDescent="0.3">
      <c r="A91" s="210"/>
      <c r="B91" s="598"/>
      <c r="C91" s="601"/>
      <c r="D91" s="462" t="s">
        <v>244</v>
      </c>
      <c r="E91" s="78" t="s">
        <v>179</v>
      </c>
      <c r="F91" s="77" t="s">
        <v>38</v>
      </c>
      <c r="G91" s="79" t="s">
        <v>39</v>
      </c>
      <c r="H91" s="77"/>
      <c r="I91" s="80" t="s">
        <v>39</v>
      </c>
      <c r="J91" s="81">
        <v>3084151</v>
      </c>
      <c r="K91" s="82">
        <f>IF(W91="n/a","n/a",IF(W91="n/c","n/c",IF(J91="n/c","n/c",W91/J91)))</f>
        <v>1</v>
      </c>
      <c r="L91" s="83"/>
      <c r="M91" s="83" t="s">
        <v>32</v>
      </c>
      <c r="N91" s="77" t="s">
        <v>38</v>
      </c>
      <c r="O91" s="77" t="s">
        <v>38</v>
      </c>
      <c r="P91" s="77" t="s">
        <v>40</v>
      </c>
      <c r="Q91" s="516">
        <f>IF(F91="non","n/a",IF(ISERROR(VLOOKUP(Y91,Pingdom_02_10_2019!$A$2:$J$255,10,FALSE)),"A venir",VLOOKUP(Y91,Pingdom_02_10_2019!$A$2:$J$255,10,FALSE)))</f>
        <v>9</v>
      </c>
      <c r="R91" s="412">
        <f>VLOOKUP(Y91,' DLNUF_24_10_2019'!Z$8:BB$252,29,FALSE)</f>
        <v>0</v>
      </c>
      <c r="S91" s="546" t="s">
        <v>32</v>
      </c>
      <c r="T91" s="173"/>
      <c r="U91" s="549" t="s">
        <v>180</v>
      </c>
      <c r="V91" s="46" t="s">
        <v>234</v>
      </c>
      <c r="W91" s="375">
        <v>3084151</v>
      </c>
      <c r="X91" s="46" t="s">
        <v>245</v>
      </c>
      <c r="Y91" s="84">
        <v>1686</v>
      </c>
    </row>
    <row r="92" spans="1:25" ht="16.2" customHeight="1" x14ac:dyDescent="0.3">
      <c r="A92" s="210"/>
      <c r="B92" s="598"/>
      <c r="C92" s="601"/>
      <c r="D92" s="462" t="s">
        <v>961</v>
      </c>
      <c r="E92" s="78" t="s">
        <v>179</v>
      </c>
      <c r="F92" s="77" t="s">
        <v>38</v>
      </c>
      <c r="G92" s="79" t="s">
        <v>39</v>
      </c>
      <c r="H92" s="77"/>
      <c r="I92" s="80" t="s">
        <v>39</v>
      </c>
      <c r="J92" s="81">
        <v>4408369</v>
      </c>
      <c r="K92" s="82">
        <f>IF(W92="n/a","n/a",IF(W92="n/c","n/c",IF(J92="n/c","n/c",W92/J92)))</f>
        <v>0.72420865857644856</v>
      </c>
      <c r="L92" s="83"/>
      <c r="M92" s="83" t="s">
        <v>32</v>
      </c>
      <c r="N92" s="77" t="s">
        <v>41</v>
      </c>
      <c r="O92" s="77" t="s">
        <v>38</v>
      </c>
      <c r="P92" s="77" t="s">
        <v>38</v>
      </c>
      <c r="Q92" s="516">
        <f>IF(F92="non","n/a",IF(ISERROR(VLOOKUP(Y92,Pingdom_02_10_2019!$A$2:$J$255,10,FALSE)),"A venir",VLOOKUP(Y92,Pingdom_02_10_2019!$A$2:$J$255,10,FALSE)))</f>
        <v>6</v>
      </c>
      <c r="R92" s="412" t="str">
        <f>VLOOKUP(Y92,' DLNUF_24_10_2019'!Z$8:BB$252,29,FALSE)</f>
        <v>Non mesuré</v>
      </c>
      <c r="S92" s="546" t="s">
        <v>32</v>
      </c>
      <c r="T92" s="173"/>
      <c r="U92" s="549" t="s">
        <v>180</v>
      </c>
      <c r="V92" s="46" t="s">
        <v>234</v>
      </c>
      <c r="W92" s="375">
        <v>3192579</v>
      </c>
      <c r="X92" s="46" t="s">
        <v>205</v>
      </c>
      <c r="Y92" s="84">
        <v>1064</v>
      </c>
    </row>
    <row r="93" spans="1:25" ht="16.2" customHeight="1" x14ac:dyDescent="0.3">
      <c r="A93" s="210"/>
      <c r="B93" s="598"/>
      <c r="C93" s="601"/>
      <c r="D93" s="462" t="s">
        <v>246</v>
      </c>
      <c r="E93" s="78" t="s">
        <v>179</v>
      </c>
      <c r="F93" s="77" t="s">
        <v>38</v>
      </c>
      <c r="G93" s="79" t="s">
        <v>39</v>
      </c>
      <c r="H93" s="77"/>
      <c r="I93" s="80" t="s">
        <v>39</v>
      </c>
      <c r="J93" s="81">
        <v>1080697</v>
      </c>
      <c r="K93" s="82" t="str">
        <f>IF(W93="n/a","n/a",IF(W93="n/c","n/c",IF(J93="n/c","n/c",W93/J93)))</f>
        <v>n/c</v>
      </c>
      <c r="L93" s="83"/>
      <c r="M93" s="83" t="s">
        <v>32</v>
      </c>
      <c r="N93" s="77" t="s">
        <v>38</v>
      </c>
      <c r="O93" s="77" t="s">
        <v>38</v>
      </c>
      <c r="P93" s="77" t="s">
        <v>40</v>
      </c>
      <c r="Q93" s="516">
        <f>IF(F93="non","n/a",IF(ISERROR(VLOOKUP(Y93,Pingdom_02_10_2019!$A$2:$J$255,10,FALSE)),"A venir",VLOOKUP(Y93,Pingdom_02_10_2019!$A$2:$J$255,10,FALSE)))</f>
        <v>9</v>
      </c>
      <c r="R93" s="412">
        <f>VLOOKUP(Y93,' DLNUF_24_10_2019'!Z$8:BB$252,29,FALSE)</f>
        <v>0</v>
      </c>
      <c r="S93" s="546" t="s">
        <v>32</v>
      </c>
      <c r="T93" s="173"/>
      <c r="U93" s="549" t="s">
        <v>180</v>
      </c>
      <c r="V93" s="46" t="s">
        <v>234</v>
      </c>
      <c r="W93" s="48" t="s">
        <v>31</v>
      </c>
      <c r="X93" s="46" t="s">
        <v>247</v>
      </c>
      <c r="Y93" s="84">
        <v>1684</v>
      </c>
    </row>
    <row r="94" spans="1:25" ht="16.2" customHeight="1" x14ac:dyDescent="0.3">
      <c r="A94" s="210"/>
      <c r="B94" s="598"/>
      <c r="C94" s="601"/>
      <c r="D94" s="462" t="s">
        <v>248</v>
      </c>
      <c r="E94" s="78" t="s">
        <v>204</v>
      </c>
      <c r="F94" s="77" t="s">
        <v>38</v>
      </c>
      <c r="G94" s="79" t="s">
        <v>39</v>
      </c>
      <c r="H94" s="77"/>
      <c r="I94" s="80" t="s">
        <v>39</v>
      </c>
      <c r="J94" s="81">
        <v>9189940</v>
      </c>
      <c r="K94" s="82">
        <f>IF(W94="n/a","n/a",IF(W94="n/c","n/c",IF(J94="n/c","n/c",W94/J94)))</f>
        <v>0.85547990520068684</v>
      </c>
      <c r="L94" s="83"/>
      <c r="M94" s="83" t="s">
        <v>32</v>
      </c>
      <c r="N94" s="77" t="s">
        <v>41</v>
      </c>
      <c r="O94" s="77" t="s">
        <v>38</v>
      </c>
      <c r="P94" s="77" t="s">
        <v>38</v>
      </c>
      <c r="Q94" s="516">
        <f>IF(F94="non","n/a",IF(ISERROR(VLOOKUP(Y94,Pingdom_02_10_2019!$A$2:$J$255,10,FALSE)),"A venir",VLOOKUP(Y94,Pingdom_02_10_2019!$A$2:$J$255,10,FALSE)))</f>
        <v>6</v>
      </c>
      <c r="R94" s="412" t="str">
        <f>VLOOKUP(Y94,' DLNUF_24_10_2019'!Z$8:BB$252,29,FALSE)</f>
        <v>Non mesuré</v>
      </c>
      <c r="S94" s="546" t="s">
        <v>32</v>
      </c>
      <c r="T94" s="173"/>
      <c r="U94" s="549" t="s">
        <v>180</v>
      </c>
      <c r="V94" s="46" t="s">
        <v>234</v>
      </c>
      <c r="W94" s="375">
        <v>7861809</v>
      </c>
      <c r="X94" s="53" t="s">
        <v>249</v>
      </c>
      <c r="Y94" s="84">
        <v>997</v>
      </c>
    </row>
    <row r="95" spans="1:25" ht="16.2" customHeight="1" x14ac:dyDescent="0.3">
      <c r="A95" s="210"/>
      <c r="B95" s="598"/>
      <c r="C95" s="601"/>
      <c r="D95" s="462" t="s">
        <v>250</v>
      </c>
      <c r="E95" s="78" t="s">
        <v>179</v>
      </c>
      <c r="F95" s="77" t="s">
        <v>38</v>
      </c>
      <c r="G95" s="79" t="s">
        <v>39</v>
      </c>
      <c r="H95" s="77"/>
      <c r="I95" s="80" t="s">
        <v>39</v>
      </c>
      <c r="J95" s="81">
        <v>12723559</v>
      </c>
      <c r="K95" s="82">
        <f>IF(W95="n/a","n/a",IF(W95="n/c","n/c",IF(J95="n/c","n/c",W95/J95)))</f>
        <v>0.94942775052168971</v>
      </c>
      <c r="L95" s="83"/>
      <c r="M95" s="83" t="s">
        <v>32</v>
      </c>
      <c r="N95" s="77" t="s">
        <v>41</v>
      </c>
      <c r="O95" s="77" t="s">
        <v>38</v>
      </c>
      <c r="P95" s="77" t="s">
        <v>38</v>
      </c>
      <c r="Q95" s="516">
        <f>IF(F95="non","n/a",IF(ISERROR(VLOOKUP(Y95,Pingdom_02_10_2019!$A$2:$J$255,10,FALSE)),"A venir",VLOOKUP(Y95,Pingdom_02_10_2019!$A$2:$J$255,10,FALSE)))</f>
        <v>6</v>
      </c>
      <c r="R95" s="412" t="str">
        <f>VLOOKUP(Y95,' DLNUF_24_10_2019'!Z$8:BB$252,29,FALSE)</f>
        <v>Non mesuré</v>
      </c>
      <c r="S95" s="546" t="s">
        <v>32</v>
      </c>
      <c r="T95" s="173"/>
      <c r="U95" s="549" t="s">
        <v>180</v>
      </c>
      <c r="V95" s="46" t="s">
        <v>234</v>
      </c>
      <c r="W95" s="375">
        <v>12080100</v>
      </c>
      <c r="X95" s="46" t="s">
        <v>249</v>
      </c>
      <c r="Y95" s="84">
        <v>1963</v>
      </c>
    </row>
    <row r="96" spans="1:25" ht="31.2" customHeight="1" x14ac:dyDescent="0.3">
      <c r="A96" s="210"/>
      <c r="B96" s="598"/>
      <c r="C96" s="601"/>
      <c r="D96" s="462" t="s">
        <v>251</v>
      </c>
      <c r="E96" s="78" t="s">
        <v>204</v>
      </c>
      <c r="F96" s="77" t="s">
        <v>41</v>
      </c>
      <c r="G96" s="85" t="s">
        <v>31</v>
      </c>
      <c r="H96" s="77"/>
      <c r="I96" s="77" t="s">
        <v>31</v>
      </c>
      <c r="J96" s="81">
        <v>299049</v>
      </c>
      <c r="K96" s="82" t="str">
        <f>IF(W96="n/a","n/a",IF(W96="n/c","n/c",IF(J96="n/c","n/c",W96/J96)))</f>
        <v>n/a</v>
      </c>
      <c r="L96" s="83"/>
      <c r="M96" s="86" t="s">
        <v>46</v>
      </c>
      <c r="N96" s="80" t="s">
        <v>46</v>
      </c>
      <c r="O96" s="80" t="s">
        <v>46</v>
      </c>
      <c r="P96" s="80" t="s">
        <v>46</v>
      </c>
      <c r="Q96" s="516" t="str">
        <f>IF(F96="non","n/a",IF(ISERROR(VLOOKUP(Y96,Pingdom_02_10_2019!$A$2:$J$255,10,FALSE)),"A venir",VLOOKUP(Y96,Pingdom_02_10_2019!$A$2:$J$255,10,FALSE)))</f>
        <v>n/a</v>
      </c>
      <c r="R96" s="412" t="str">
        <f>VLOOKUP(Y96,' DLNUF_24_10_2019'!Z$8:BB$252,29,FALSE)</f>
        <v>n/a</v>
      </c>
      <c r="S96" s="546" t="s">
        <v>32</v>
      </c>
      <c r="T96" s="173"/>
      <c r="U96" s="549" t="s">
        <v>180</v>
      </c>
      <c r="V96" s="46" t="s">
        <v>234</v>
      </c>
      <c r="W96" s="48" t="s">
        <v>46</v>
      </c>
      <c r="X96" s="46"/>
      <c r="Y96" s="84">
        <v>1007</v>
      </c>
    </row>
    <row r="97" spans="1:25" x14ac:dyDescent="0.3">
      <c r="A97" s="210"/>
      <c r="B97" s="599"/>
      <c r="C97" s="602"/>
      <c r="D97" s="462" t="s">
        <v>253</v>
      </c>
      <c r="E97" s="78" t="s">
        <v>179</v>
      </c>
      <c r="F97" s="77" t="s">
        <v>38</v>
      </c>
      <c r="G97" s="85" t="s">
        <v>39</v>
      </c>
      <c r="H97" s="77"/>
      <c r="I97" s="77" t="s">
        <v>31</v>
      </c>
      <c r="J97" s="81" t="s">
        <v>31</v>
      </c>
      <c r="K97" s="82" t="str">
        <f>IF(W97="n/a","n/a",IF(W97="n/c","n/c",IF(J97="n/c","n/c",W97/J97)))</f>
        <v>n/c</v>
      </c>
      <c r="L97" s="83"/>
      <c r="M97" s="83" t="s">
        <v>32</v>
      </c>
      <c r="N97" s="77" t="s">
        <v>41</v>
      </c>
      <c r="O97" s="77" t="s">
        <v>38</v>
      </c>
      <c r="P97" s="77" t="s">
        <v>38</v>
      </c>
      <c r="Q97" s="516">
        <f>IF(F97="non","n/a",IF(ISERROR(VLOOKUP(Y97,Pingdom_02_10_2019!$A$2:$J$255,10,FALSE)),"A venir",VLOOKUP(Y97,Pingdom_02_10_2019!$A$2:$J$255,10,FALSE)))</f>
        <v>7</v>
      </c>
      <c r="R97" s="412">
        <f>VLOOKUP(Y97,' DLNUF_24_10_2019'!Z$8:BB$252,29,FALSE)</f>
        <v>2</v>
      </c>
      <c r="S97" s="546" t="s">
        <v>32</v>
      </c>
      <c r="T97" s="173"/>
      <c r="U97" s="549" t="s">
        <v>180</v>
      </c>
      <c r="V97" s="46" t="s">
        <v>234</v>
      </c>
      <c r="W97" s="48" t="s">
        <v>31</v>
      </c>
      <c r="X97" s="53" t="s">
        <v>254</v>
      </c>
      <c r="Y97" s="84">
        <v>1667</v>
      </c>
    </row>
    <row r="98" spans="1:25" ht="16.2" customHeight="1" thickBot="1" x14ac:dyDescent="0.35">
      <c r="A98" s="210"/>
      <c r="B98" s="599"/>
      <c r="C98" s="602"/>
      <c r="D98" s="484" t="s">
        <v>567</v>
      </c>
      <c r="E98" s="485" t="s">
        <v>179</v>
      </c>
      <c r="F98" s="486" t="s">
        <v>41</v>
      </c>
      <c r="G98" s="487" t="s">
        <v>31</v>
      </c>
      <c r="H98" s="486"/>
      <c r="I98" s="486"/>
      <c r="J98" s="488">
        <v>77000</v>
      </c>
      <c r="K98" s="489" t="str">
        <f>IF(W98="n/a","n/a",IF(W98="n/c","n/c",IF(J98="n/c","n/c",W98/J98)))</f>
        <v>n/a</v>
      </c>
      <c r="L98" s="490"/>
      <c r="M98" s="490" t="s">
        <v>46</v>
      </c>
      <c r="N98" s="486" t="s">
        <v>46</v>
      </c>
      <c r="O98" s="486" t="s">
        <v>46</v>
      </c>
      <c r="P98" s="486" t="s">
        <v>46</v>
      </c>
      <c r="Q98" s="517" t="str">
        <f>IF(F98="non","n/a",IF(ISERROR(VLOOKUP(Y98,Pingdom_02_10_2019!$A$2:$J$255,10,FALSE)),"A venir",VLOOKUP(Y98,Pingdom_02_10_2019!$A$2:$J$255,10,FALSE)))</f>
        <v>n/a</v>
      </c>
      <c r="R98" s="413" t="str">
        <f>VLOOKUP(Y98,' DLNUF_24_10_2019'!Z$8:BB$252,29,FALSE)</f>
        <v>n/a</v>
      </c>
      <c r="S98" s="547" t="s">
        <v>32</v>
      </c>
      <c r="T98" s="173"/>
      <c r="U98" s="549" t="s">
        <v>180</v>
      </c>
      <c r="V98" s="46"/>
      <c r="W98" s="48" t="s">
        <v>46</v>
      </c>
      <c r="X98" s="53"/>
      <c r="Y98" s="84">
        <v>1734</v>
      </c>
    </row>
    <row r="99" spans="1:25" ht="16.2" customHeight="1" thickTop="1" x14ac:dyDescent="0.3">
      <c r="A99" s="210"/>
      <c r="B99" s="648" t="s">
        <v>255</v>
      </c>
      <c r="C99" s="649"/>
      <c r="D99" s="463" t="s">
        <v>256</v>
      </c>
      <c r="E99" s="274" t="s">
        <v>257</v>
      </c>
      <c r="F99" s="275" t="s">
        <v>38</v>
      </c>
      <c r="G99" s="276" t="s">
        <v>39</v>
      </c>
      <c r="H99" s="275"/>
      <c r="I99" s="277" t="s">
        <v>39</v>
      </c>
      <c r="J99" s="278">
        <v>36500000</v>
      </c>
      <c r="K99" s="279">
        <f>IF(W99="n/a","n/a",IF(W99="n/c","n/c",IF(J99="n/c","n/c",W99/J99)))</f>
        <v>0.75963430136986299</v>
      </c>
      <c r="L99" s="280"/>
      <c r="M99" s="280" t="s">
        <v>32</v>
      </c>
      <c r="N99" s="275" t="s">
        <v>41</v>
      </c>
      <c r="O99" s="275" t="s">
        <v>38</v>
      </c>
      <c r="P99" s="275" t="s">
        <v>40</v>
      </c>
      <c r="Q99" s="518">
        <f>IF(F99="non","n/a",IF(ISERROR(VLOOKUP(Y99,Pingdom_02_10_2019!$A$2:$J$255,10,FALSE)),"A venir",VLOOKUP(Y99,Pingdom_02_10_2019!$A$2:$J$255,10,FALSE)))</f>
        <v>9</v>
      </c>
      <c r="R99" s="412">
        <f>VLOOKUP(Y99,' DLNUF_24_10_2019'!Z$8:BB$252,29,FALSE)</f>
        <v>2</v>
      </c>
      <c r="S99" s="548" t="s">
        <v>32</v>
      </c>
      <c r="T99" s="173"/>
      <c r="U99" s="549" t="s">
        <v>258</v>
      </c>
      <c r="V99" s="46"/>
      <c r="W99" s="375">
        <v>27726652</v>
      </c>
      <c r="X99" s="53" t="s">
        <v>261</v>
      </c>
      <c r="Y99" s="84">
        <v>1659</v>
      </c>
    </row>
    <row r="100" spans="1:25" ht="16.2" customHeight="1" x14ac:dyDescent="0.3">
      <c r="A100" s="210"/>
      <c r="B100" s="650"/>
      <c r="C100" s="651"/>
      <c r="D100" s="464" t="s">
        <v>262</v>
      </c>
      <c r="E100" s="89" t="s">
        <v>257</v>
      </c>
      <c r="F100" s="90" t="s">
        <v>38</v>
      </c>
      <c r="G100" s="91" t="s">
        <v>39</v>
      </c>
      <c r="H100" s="90"/>
      <c r="I100" s="92" t="s">
        <v>39</v>
      </c>
      <c r="J100" s="93">
        <v>6497600</v>
      </c>
      <c r="K100" s="94">
        <f>IF(W100="n/a","n/a",IF(W100="n/c","n/c",IF(J100="n/c","n/c",W100/J100)))</f>
        <v>1</v>
      </c>
      <c r="L100" s="95"/>
      <c r="M100" s="95" t="s">
        <v>32</v>
      </c>
      <c r="N100" s="90" t="s">
        <v>41</v>
      </c>
      <c r="O100" s="90" t="s">
        <v>38</v>
      </c>
      <c r="P100" s="90" t="s">
        <v>40</v>
      </c>
      <c r="Q100" s="519">
        <f>IF(F100="non","n/a",IF(ISERROR(VLOOKUP(Y100,Pingdom_02_10_2019!$A$2:$J$255,10,FALSE)),"A venir",VLOOKUP(Y100,Pingdom_02_10_2019!$A$2:$J$255,10,FALSE)))</f>
        <v>8</v>
      </c>
      <c r="R100" s="412" t="str">
        <f>VLOOKUP(Y100,' DLNUF_24_10_2019'!Z$8:BB$252,29,FALSE)</f>
        <v>Non mesuré</v>
      </c>
      <c r="S100" s="546" t="s">
        <v>32</v>
      </c>
      <c r="T100" s="173"/>
      <c r="U100" s="549" t="s">
        <v>258</v>
      </c>
      <c r="V100" s="46"/>
      <c r="W100" s="375">
        <v>6497600</v>
      </c>
      <c r="X100" s="96" t="s">
        <v>264</v>
      </c>
      <c r="Y100" s="84">
        <v>1690</v>
      </c>
    </row>
    <row r="101" spans="1:25" ht="16.2" customHeight="1" x14ac:dyDescent="0.3">
      <c r="A101" s="210"/>
      <c r="B101" s="650"/>
      <c r="C101" s="651"/>
      <c r="D101" s="464" t="s">
        <v>265</v>
      </c>
      <c r="E101" s="89" t="s">
        <v>257</v>
      </c>
      <c r="F101" s="90" t="s">
        <v>38</v>
      </c>
      <c r="G101" s="91" t="s">
        <v>39</v>
      </c>
      <c r="H101" s="90"/>
      <c r="I101" s="92" t="s">
        <v>39</v>
      </c>
      <c r="J101" s="93">
        <v>3385300</v>
      </c>
      <c r="K101" s="94">
        <f>IF(W101="n/a","n/a",IF(W101="n/c","n/c",IF(J101="n/c","n/c",W101/J101)))</f>
        <v>0.83</v>
      </c>
      <c r="L101" s="95"/>
      <c r="M101" s="95" t="s">
        <v>32</v>
      </c>
      <c r="N101" s="90" t="s">
        <v>46</v>
      </c>
      <c r="O101" s="90" t="s">
        <v>38</v>
      </c>
      <c r="P101" s="90" t="s">
        <v>40</v>
      </c>
      <c r="Q101" s="519">
        <f>IF(F101="non","n/a",IF(ISERROR(VLOOKUP(Y101,Pingdom_02_10_2019!$A$2:$J$255,10,FALSE)),"A venir",VLOOKUP(Y101,Pingdom_02_10_2019!$A$2:$J$255,10,FALSE)))</f>
        <v>9</v>
      </c>
      <c r="R101" s="412">
        <f>VLOOKUP(Y101,' DLNUF_24_10_2019'!Z$8:BB$252,29,FALSE)</f>
        <v>0</v>
      </c>
      <c r="S101" s="546" t="s">
        <v>32</v>
      </c>
      <c r="T101" s="173"/>
      <c r="U101" s="549" t="s">
        <v>258</v>
      </c>
      <c r="V101" s="46"/>
      <c r="W101" s="375">
        <v>2809799</v>
      </c>
      <c r="X101" s="46" t="s">
        <v>267</v>
      </c>
      <c r="Y101" s="84">
        <v>1679</v>
      </c>
    </row>
    <row r="102" spans="1:25" ht="16.2" customHeight="1" x14ac:dyDescent="0.3">
      <c r="A102" s="210"/>
      <c r="B102" s="650"/>
      <c r="C102" s="651"/>
      <c r="D102" s="464" t="s">
        <v>268</v>
      </c>
      <c r="E102" s="89" t="s">
        <v>257</v>
      </c>
      <c r="F102" s="90" t="s">
        <v>38</v>
      </c>
      <c r="G102" s="91" t="s">
        <v>39</v>
      </c>
      <c r="H102" s="90"/>
      <c r="I102" s="92" t="s">
        <v>39</v>
      </c>
      <c r="J102" s="93">
        <v>1778452</v>
      </c>
      <c r="K102" s="94">
        <f>IF(W102="n/a","n/a",IF(W102="n/c","n/c",IF(J102="n/c","n/c",W102/J102)))</f>
        <v>0.3587389482538747</v>
      </c>
      <c r="L102" s="95"/>
      <c r="M102" s="95" t="s">
        <v>32</v>
      </c>
      <c r="N102" s="90" t="s">
        <v>38</v>
      </c>
      <c r="O102" s="90" t="s">
        <v>38</v>
      </c>
      <c r="P102" s="90" t="s">
        <v>38</v>
      </c>
      <c r="Q102" s="519">
        <f>IF(F102="non","n/a",IF(ISERROR(VLOOKUP(Y102,Pingdom_02_10_2019!$A$2:$J$255,10,FALSE)),"A venir",VLOOKUP(Y102,Pingdom_02_10_2019!$A$2:$J$255,10,FALSE)))</f>
        <v>9</v>
      </c>
      <c r="R102" s="412">
        <f>VLOOKUP(Y102,' DLNUF_24_10_2019'!Z$8:BB$252,29,FALSE)</f>
        <v>1</v>
      </c>
      <c r="S102" s="546" t="s">
        <v>32</v>
      </c>
      <c r="T102" s="173"/>
      <c r="U102" s="549" t="s">
        <v>258</v>
      </c>
      <c r="V102" s="46"/>
      <c r="W102" s="375">
        <v>638000</v>
      </c>
      <c r="X102" s="53" t="s">
        <v>270</v>
      </c>
      <c r="Y102" s="84">
        <v>1674</v>
      </c>
    </row>
    <row r="103" spans="1:25" ht="15" customHeight="1" x14ac:dyDescent="0.3">
      <c r="A103" s="210"/>
      <c r="B103" s="650"/>
      <c r="C103" s="651"/>
      <c r="D103" s="464" t="s">
        <v>271</v>
      </c>
      <c r="E103" s="89" t="s">
        <v>272</v>
      </c>
      <c r="F103" s="90" t="s">
        <v>38</v>
      </c>
      <c r="G103" s="91" t="s">
        <v>39</v>
      </c>
      <c r="H103" s="90"/>
      <c r="I103" s="92" t="s">
        <v>39</v>
      </c>
      <c r="J103" s="93">
        <v>1312000</v>
      </c>
      <c r="K103" s="94" t="str">
        <f>IF(W103="n/a","n/a",IF(W103="n/c","n/c",IF(J103="n/c","n/c",W103/J103)))</f>
        <v>n/c</v>
      </c>
      <c r="L103" s="95"/>
      <c r="M103" s="95" t="s">
        <v>32</v>
      </c>
      <c r="N103" s="90" t="s">
        <v>46</v>
      </c>
      <c r="O103" s="90" t="s">
        <v>41</v>
      </c>
      <c r="P103" s="90" t="s">
        <v>40</v>
      </c>
      <c r="Q103" s="519">
        <f>IF(F103="non","n/a",IF(ISERROR(VLOOKUP(Y103,Pingdom_02_10_2019!$A$2:$J$255,10,FALSE)),"A venir",VLOOKUP(Y103,Pingdom_02_10_2019!$A$2:$J$255,10,FALSE)))</f>
        <v>5</v>
      </c>
      <c r="R103" s="412">
        <f>VLOOKUP(Y103,' DLNUF_24_10_2019'!Z$8:BB$252,29,FALSE)</f>
        <v>1</v>
      </c>
      <c r="S103" s="546" t="s">
        <v>32</v>
      </c>
      <c r="T103" s="173"/>
      <c r="U103" s="549" t="s">
        <v>258</v>
      </c>
      <c r="V103" s="46"/>
      <c r="W103" s="48" t="s">
        <v>31</v>
      </c>
      <c r="X103" s="385" t="s">
        <v>275</v>
      </c>
      <c r="Y103" s="84">
        <v>54</v>
      </c>
    </row>
    <row r="104" spans="1:25" ht="16.2" customHeight="1" x14ac:dyDescent="0.3">
      <c r="A104" s="210"/>
      <c r="B104" s="650"/>
      <c r="C104" s="651"/>
      <c r="D104" s="464" t="s">
        <v>276</v>
      </c>
      <c r="E104" s="89" t="s">
        <v>257</v>
      </c>
      <c r="F104" s="90" t="s">
        <v>38</v>
      </c>
      <c r="G104" s="91" t="s">
        <v>39</v>
      </c>
      <c r="H104" s="90"/>
      <c r="I104" s="92" t="s">
        <v>39</v>
      </c>
      <c r="J104" s="93">
        <v>1200000</v>
      </c>
      <c r="K104" s="94">
        <f>IF(W104="n/a","n/a",IF(W104="n/c","n/c",IF(J104="n/c","n/c",W104/J104)))</f>
        <v>1</v>
      </c>
      <c r="L104" s="95"/>
      <c r="M104" s="95" t="s">
        <v>32</v>
      </c>
      <c r="N104" s="90" t="s">
        <v>46</v>
      </c>
      <c r="O104" s="90" t="s">
        <v>41</v>
      </c>
      <c r="P104" s="90" t="s">
        <v>40</v>
      </c>
      <c r="Q104" s="519">
        <f>IF(F104="non","n/a",IF(ISERROR(VLOOKUP(Y104,Pingdom_02_10_2019!$A$2:$J$255,10,FALSE)),"A venir",VLOOKUP(Y104,Pingdom_02_10_2019!$A$2:$J$255,10,FALSE)))</f>
        <v>9</v>
      </c>
      <c r="R104" s="412" t="str">
        <f>VLOOKUP(Y104,' DLNUF_24_10_2019'!Z$8:BB$252,29,FALSE)</f>
        <v>Non mesuré</v>
      </c>
      <c r="S104" s="546" t="s">
        <v>32</v>
      </c>
      <c r="T104" s="173"/>
      <c r="U104" s="549" t="s">
        <v>258</v>
      </c>
      <c r="V104" s="46"/>
      <c r="W104" s="375">
        <v>1200000</v>
      </c>
      <c r="X104" s="53" t="s">
        <v>277</v>
      </c>
      <c r="Y104" s="84">
        <v>1675</v>
      </c>
    </row>
    <row r="105" spans="1:25" ht="16.2" customHeight="1" x14ac:dyDescent="0.3">
      <c r="A105" s="210"/>
      <c r="B105" s="650"/>
      <c r="C105" s="651"/>
      <c r="D105" s="464" t="s">
        <v>278</v>
      </c>
      <c r="E105" s="89" t="s">
        <v>272</v>
      </c>
      <c r="F105" s="90" t="s">
        <v>38</v>
      </c>
      <c r="G105" s="91" t="s">
        <v>39</v>
      </c>
      <c r="H105" s="90"/>
      <c r="I105" s="92" t="s">
        <v>39</v>
      </c>
      <c r="J105" s="93">
        <v>465000</v>
      </c>
      <c r="K105" s="94">
        <f>IF(W105="n/a","n/a",IF(W105="n/c","n/c",IF(J105="n/c","n/c",W105/J105)))</f>
        <v>0.6</v>
      </c>
      <c r="L105" s="95"/>
      <c r="M105" s="95" t="s">
        <v>32</v>
      </c>
      <c r="N105" s="90" t="s">
        <v>46</v>
      </c>
      <c r="O105" s="90" t="s">
        <v>41</v>
      </c>
      <c r="P105" s="90" t="s">
        <v>40</v>
      </c>
      <c r="Q105" s="519">
        <f>IF(F105="non","n/a",IF(ISERROR(VLOOKUP(Y105,Pingdom_02_10_2019!$A$2:$J$255,10,FALSE)),"A venir",VLOOKUP(Y105,Pingdom_02_10_2019!$A$2:$J$255,10,FALSE)))</f>
        <v>4</v>
      </c>
      <c r="R105" s="412">
        <f>VLOOKUP(Y105,' DLNUF_24_10_2019'!Z$8:BB$252,29,FALSE)</f>
        <v>0</v>
      </c>
      <c r="S105" s="546" t="s">
        <v>32</v>
      </c>
      <c r="T105" s="173"/>
      <c r="U105" s="549" t="s">
        <v>258</v>
      </c>
      <c r="V105" s="46"/>
      <c r="W105" s="48">
        <v>279000</v>
      </c>
      <c r="X105" s="386" t="s">
        <v>280</v>
      </c>
      <c r="Y105" s="84">
        <v>1671</v>
      </c>
    </row>
    <row r="106" spans="1:25" ht="16.2" customHeight="1" x14ac:dyDescent="0.3">
      <c r="A106" s="210"/>
      <c r="B106" s="650"/>
      <c r="C106" s="651"/>
      <c r="D106" s="464" t="s">
        <v>281</v>
      </c>
      <c r="E106" s="89" t="s">
        <v>257</v>
      </c>
      <c r="F106" s="90" t="s">
        <v>41</v>
      </c>
      <c r="G106" s="97" t="s">
        <v>31</v>
      </c>
      <c r="H106" s="90"/>
      <c r="I106" s="90" t="s">
        <v>31</v>
      </c>
      <c r="J106" s="93">
        <v>430000</v>
      </c>
      <c r="K106" s="94" t="str">
        <f>IF(W106="n/a","n/a",IF(W106="n/c","n/c",IF(J106="n/c","n/c",W106/J106)))</f>
        <v>n/a</v>
      </c>
      <c r="L106" s="95"/>
      <c r="M106" s="98" t="s">
        <v>46</v>
      </c>
      <c r="N106" s="92" t="s">
        <v>46</v>
      </c>
      <c r="O106" s="92" t="s">
        <v>46</v>
      </c>
      <c r="P106" s="92" t="s">
        <v>46</v>
      </c>
      <c r="Q106" s="519" t="str">
        <f>IF(F106="non","n/a",IF(ISERROR(VLOOKUP(Y106,Pingdom_02_10_2019!$A$2:$J$255,10,FALSE)),"A venir",VLOOKUP(Y106,Pingdom_02_10_2019!$A$2:$J$255,10,FALSE)))</f>
        <v>n/a</v>
      </c>
      <c r="R106" s="412" t="str">
        <f>VLOOKUP(Y106,' DLNUF_24_10_2019'!Z$8:BB$252,29,FALSE)</f>
        <v>n/a</v>
      </c>
      <c r="S106" s="546" t="s">
        <v>32</v>
      </c>
      <c r="T106" s="173"/>
      <c r="U106" s="549" t="s">
        <v>258</v>
      </c>
      <c r="V106" s="46"/>
      <c r="W106" s="48" t="s">
        <v>46</v>
      </c>
      <c r="X106" s="46"/>
      <c r="Y106" s="84">
        <v>1165</v>
      </c>
    </row>
    <row r="107" spans="1:25" ht="16.2" customHeight="1" x14ac:dyDescent="0.3">
      <c r="A107" s="210"/>
      <c r="B107" s="650"/>
      <c r="C107" s="651"/>
      <c r="D107" s="464" t="s">
        <v>283</v>
      </c>
      <c r="E107" s="89" t="s">
        <v>257</v>
      </c>
      <c r="F107" s="90" t="s">
        <v>41</v>
      </c>
      <c r="G107" s="370">
        <v>2020</v>
      </c>
      <c r="H107" s="90"/>
      <c r="I107" s="90">
        <v>2020</v>
      </c>
      <c r="J107" s="93">
        <v>294000</v>
      </c>
      <c r="K107" s="94" t="str">
        <f>IF(W107="n/a","n/a",IF(W107="n/c","n/c",IF(J107="n/c","n/c",W107/J107)))</f>
        <v>n/a</v>
      </c>
      <c r="L107" s="95"/>
      <c r="M107" s="98" t="s">
        <v>46</v>
      </c>
      <c r="N107" s="92" t="s">
        <v>46</v>
      </c>
      <c r="O107" s="92" t="s">
        <v>46</v>
      </c>
      <c r="P107" s="92" t="s">
        <v>46</v>
      </c>
      <c r="Q107" s="519" t="str">
        <f>IF(F107="non","n/a",IF(ISERROR(VLOOKUP(Y107,Pingdom_02_10_2019!$A$2:$J$255,10,FALSE)),"A venir",VLOOKUP(Y107,Pingdom_02_10_2019!$A$2:$J$255,10,FALSE)))</f>
        <v>n/a</v>
      </c>
      <c r="R107" s="412" t="str">
        <f>VLOOKUP(Y107,' DLNUF_24_10_2019'!Z$8:BB$252,29,FALSE)</f>
        <v>n/a</v>
      </c>
      <c r="S107" s="546" t="s">
        <v>32</v>
      </c>
      <c r="T107" s="173"/>
      <c r="U107" s="549" t="s">
        <v>258</v>
      </c>
      <c r="V107" s="46"/>
      <c r="W107" s="48" t="s">
        <v>46</v>
      </c>
      <c r="X107" s="46" t="s">
        <v>284</v>
      </c>
      <c r="Y107" s="84">
        <v>1678</v>
      </c>
    </row>
    <row r="108" spans="1:25" ht="16.2" customHeight="1" x14ac:dyDescent="0.3">
      <c r="A108" s="210"/>
      <c r="B108" s="650"/>
      <c r="C108" s="651"/>
      <c r="D108" s="464" t="s">
        <v>285</v>
      </c>
      <c r="E108" s="89" t="s">
        <v>257</v>
      </c>
      <c r="F108" s="90" t="s">
        <v>41</v>
      </c>
      <c r="G108" s="370">
        <v>2020</v>
      </c>
      <c r="H108" s="90"/>
      <c r="I108" s="90">
        <v>2020</v>
      </c>
      <c r="J108" s="93">
        <v>200000</v>
      </c>
      <c r="K108" s="94" t="str">
        <f>IF(W108="n/a","n/a",IF(W108="n/c","n/c",IF(J108="n/c","n/c",W108/J108)))</f>
        <v>n/a</v>
      </c>
      <c r="L108" s="95"/>
      <c r="M108" s="98" t="s">
        <v>46</v>
      </c>
      <c r="N108" s="92" t="s">
        <v>46</v>
      </c>
      <c r="O108" s="92" t="s">
        <v>46</v>
      </c>
      <c r="P108" s="92" t="s">
        <v>46</v>
      </c>
      <c r="Q108" s="519" t="str">
        <f>IF(F108="non","n/a",IF(ISERROR(VLOOKUP(Y108,Pingdom_02_10_2019!$A$2:$J$255,10,FALSE)),"A venir",VLOOKUP(Y108,Pingdom_02_10_2019!$A$2:$J$255,10,FALSE)))</f>
        <v>n/a</v>
      </c>
      <c r="R108" s="412" t="str">
        <f>VLOOKUP(Y108,' DLNUF_24_10_2019'!Z$8:BB$252,29,FALSE)</f>
        <v>n/a</v>
      </c>
      <c r="S108" s="546" t="s">
        <v>32</v>
      </c>
      <c r="T108" s="173"/>
      <c r="U108" s="549" t="s">
        <v>258</v>
      </c>
      <c r="V108" s="46"/>
      <c r="W108" s="48" t="s">
        <v>46</v>
      </c>
      <c r="X108" s="46" t="s">
        <v>286</v>
      </c>
      <c r="Y108" s="84">
        <v>8</v>
      </c>
    </row>
    <row r="109" spans="1:25" ht="16.2" customHeight="1" x14ac:dyDescent="0.3">
      <c r="A109" s="210"/>
      <c r="B109" s="650"/>
      <c r="C109" s="651"/>
      <c r="D109" s="464" t="s">
        <v>287</v>
      </c>
      <c r="E109" s="89" t="s">
        <v>257</v>
      </c>
      <c r="F109" s="90" t="s">
        <v>41</v>
      </c>
      <c r="G109" s="387">
        <v>44256</v>
      </c>
      <c r="H109" s="90"/>
      <c r="I109" s="90" t="s">
        <v>31</v>
      </c>
      <c r="J109" s="93">
        <v>100300</v>
      </c>
      <c r="K109" s="94" t="str">
        <f>IF(W109="n/a","n/a",IF(W109="n/c","n/c",IF(J109="n/c","n/c",W109/J109)))</f>
        <v>n/a</v>
      </c>
      <c r="L109" s="95"/>
      <c r="M109" s="98" t="s">
        <v>46</v>
      </c>
      <c r="N109" s="92" t="s">
        <v>46</v>
      </c>
      <c r="O109" s="92" t="s">
        <v>46</v>
      </c>
      <c r="P109" s="92" t="s">
        <v>46</v>
      </c>
      <c r="Q109" s="519" t="str">
        <f>IF(F109="non","n/a",IF(ISERROR(VLOOKUP(Y109,Pingdom_02_10_2019!$A$2:$J$255,10,FALSE)),"A venir",VLOOKUP(Y109,Pingdom_02_10_2019!$A$2:$J$255,10,FALSE)))</f>
        <v>n/a</v>
      </c>
      <c r="R109" s="412" t="str">
        <f>VLOOKUP(Y109,' DLNUF_24_10_2019'!Z$8:BB$252,29,FALSE)</f>
        <v>n/a</v>
      </c>
      <c r="S109" s="546" t="s">
        <v>32</v>
      </c>
      <c r="T109" s="173"/>
      <c r="U109" s="549" t="s">
        <v>258</v>
      </c>
      <c r="V109" s="46"/>
      <c r="W109" s="48" t="s">
        <v>46</v>
      </c>
      <c r="X109" s="46" t="s">
        <v>289</v>
      </c>
      <c r="Y109" s="84">
        <v>6</v>
      </c>
    </row>
    <row r="110" spans="1:25" ht="16.2" customHeight="1" x14ac:dyDescent="0.3">
      <c r="A110" s="210"/>
      <c r="B110" s="650"/>
      <c r="C110" s="651"/>
      <c r="D110" s="464" t="s">
        <v>290</v>
      </c>
      <c r="E110" s="89" t="s">
        <v>272</v>
      </c>
      <c r="F110" s="90" t="s">
        <v>38</v>
      </c>
      <c r="G110" s="91" t="s">
        <v>39</v>
      </c>
      <c r="H110" s="90"/>
      <c r="I110" s="92" t="s">
        <v>39</v>
      </c>
      <c r="J110" s="93">
        <v>87000</v>
      </c>
      <c r="K110" s="94">
        <f>IF(W110="n/a","n/a",IF(W110="n/c","n/c",IF(J110="n/c","n/c",W110/J110)))</f>
        <v>0.98</v>
      </c>
      <c r="L110" s="95"/>
      <c r="M110" s="95" t="s">
        <v>32</v>
      </c>
      <c r="N110" s="90" t="s">
        <v>46</v>
      </c>
      <c r="O110" s="90" t="s">
        <v>41</v>
      </c>
      <c r="P110" s="90" t="s">
        <v>41</v>
      </c>
      <c r="Q110" s="519">
        <f>IF(F110="non","n/a",IF(ISERROR(VLOOKUP(Y110,Pingdom_02_10_2019!$A$2:$J$255,10,FALSE)),"A venir",VLOOKUP(Y110,Pingdom_02_10_2019!$A$2:$J$255,10,FALSE)))</f>
        <v>6</v>
      </c>
      <c r="R110" s="412">
        <f>VLOOKUP(Y110,' DLNUF_24_10_2019'!Z$8:BB$252,29,FALSE)</f>
        <v>0</v>
      </c>
      <c r="S110" s="546" t="s">
        <v>32</v>
      </c>
      <c r="T110" s="173"/>
      <c r="U110" s="549" t="s">
        <v>258</v>
      </c>
      <c r="V110" s="88"/>
      <c r="W110" s="375">
        <v>85260</v>
      </c>
      <c r="X110" s="53" t="s">
        <v>291</v>
      </c>
      <c r="Y110" s="84">
        <v>1847</v>
      </c>
    </row>
    <row r="111" spans="1:25" ht="16.2" customHeight="1" x14ac:dyDescent="0.3">
      <c r="A111" s="210"/>
      <c r="B111" s="650"/>
      <c r="C111" s="651"/>
      <c r="D111" s="464" t="s">
        <v>292</v>
      </c>
      <c r="E111" s="89" t="s">
        <v>257</v>
      </c>
      <c r="F111" s="90" t="s">
        <v>41</v>
      </c>
      <c r="G111" s="97" t="s">
        <v>31</v>
      </c>
      <c r="H111" s="90"/>
      <c r="I111" s="90" t="s">
        <v>31</v>
      </c>
      <c r="J111" s="93">
        <v>59000</v>
      </c>
      <c r="K111" s="94" t="str">
        <f>IF(W111="n/a","n/a",IF(W111="n/c","n/c",IF(J111="n/c","n/c",W111/J111)))</f>
        <v>n/a</v>
      </c>
      <c r="L111" s="95"/>
      <c r="M111" s="98" t="s">
        <v>46</v>
      </c>
      <c r="N111" s="92" t="s">
        <v>46</v>
      </c>
      <c r="O111" s="92" t="s">
        <v>46</v>
      </c>
      <c r="P111" s="92" t="s">
        <v>46</v>
      </c>
      <c r="Q111" s="519" t="str">
        <f>IF(F111="non","n/a",IF(ISERROR(VLOOKUP(Y111,Pingdom_02_10_2019!$A$2:$J$255,10,FALSE)),"A venir",VLOOKUP(Y111,Pingdom_02_10_2019!$A$2:$J$255,10,FALSE)))</f>
        <v>n/a</v>
      </c>
      <c r="R111" s="412" t="str">
        <f>VLOOKUP(Y111,' DLNUF_24_10_2019'!Z$8:BB$252,29,FALSE)</f>
        <v>n/a</v>
      </c>
      <c r="S111" s="546" t="s">
        <v>32</v>
      </c>
      <c r="T111" s="173"/>
      <c r="U111" s="549" t="s">
        <v>258</v>
      </c>
      <c r="V111" s="46"/>
      <c r="W111" s="48" t="s">
        <v>46</v>
      </c>
      <c r="X111" s="46" t="s">
        <v>294</v>
      </c>
      <c r="Y111" s="84">
        <v>1676</v>
      </c>
    </row>
    <row r="112" spans="1:25" ht="16.2" customHeight="1" x14ac:dyDescent="0.3">
      <c r="A112" s="210"/>
      <c r="B112" s="650"/>
      <c r="C112" s="651"/>
      <c r="D112" s="464" t="s">
        <v>295</v>
      </c>
      <c r="E112" s="89" t="s">
        <v>257</v>
      </c>
      <c r="F112" s="90" t="s">
        <v>38</v>
      </c>
      <c r="G112" s="91" t="s">
        <v>39</v>
      </c>
      <c r="H112" s="90"/>
      <c r="I112" s="92" t="s">
        <v>39</v>
      </c>
      <c r="J112" s="93">
        <v>37039</v>
      </c>
      <c r="K112" s="94" t="str">
        <f>IF(W112="n/a","n/a",IF(W112="n/c","n/c",IF(J112="n/c","n/c",W112/J112)))</f>
        <v>n/c</v>
      </c>
      <c r="L112" s="95"/>
      <c r="M112" s="95" t="s">
        <v>32</v>
      </c>
      <c r="N112" s="90" t="s">
        <v>46</v>
      </c>
      <c r="O112" s="90" t="s">
        <v>41</v>
      </c>
      <c r="P112" s="90" t="s">
        <v>40</v>
      </c>
      <c r="Q112" s="519">
        <f>IF(F112="non","n/a",IF(ISERROR(VLOOKUP(Y112,Pingdom_02_10_2019!$A$2:$J$255,10,FALSE)),"A venir",VLOOKUP(Y112,Pingdom_02_10_2019!$A$2:$J$255,10,FALSE)))</f>
        <v>8</v>
      </c>
      <c r="R112" s="412">
        <f>VLOOKUP(Y112,' DLNUF_24_10_2019'!Z$8:BB$252,29,FALSE)</f>
        <v>2</v>
      </c>
      <c r="S112" s="546" t="s">
        <v>32</v>
      </c>
      <c r="T112" s="173"/>
      <c r="U112" s="549" t="s">
        <v>258</v>
      </c>
      <c r="V112" s="46"/>
      <c r="W112" s="48" t="s">
        <v>31</v>
      </c>
      <c r="X112" s="46" t="s">
        <v>297</v>
      </c>
      <c r="Y112" s="84">
        <v>1670</v>
      </c>
    </row>
    <row r="113" spans="1:25" ht="16.2" customHeight="1" thickBot="1" x14ac:dyDescent="0.35">
      <c r="A113" s="210"/>
      <c r="B113" s="650"/>
      <c r="C113" s="651"/>
      <c r="D113" s="464" t="s">
        <v>298</v>
      </c>
      <c r="E113" s="89" t="s">
        <v>257</v>
      </c>
      <c r="F113" s="90" t="s">
        <v>38</v>
      </c>
      <c r="G113" s="91" t="s">
        <v>39</v>
      </c>
      <c r="H113" s="90"/>
      <c r="I113" s="92" t="s">
        <v>39</v>
      </c>
      <c r="J113" s="93">
        <v>18980</v>
      </c>
      <c r="K113" s="94" t="str">
        <f>IF(W113="n/a","n/a",IF(W113="n/c","n/c",IF(J113="n/c","n/c",W113/J113)))</f>
        <v>n/c</v>
      </c>
      <c r="L113" s="95"/>
      <c r="M113" s="95" t="s">
        <v>32</v>
      </c>
      <c r="N113" s="90" t="s">
        <v>46</v>
      </c>
      <c r="O113" s="90" t="s">
        <v>41</v>
      </c>
      <c r="P113" s="90" t="s">
        <v>40</v>
      </c>
      <c r="Q113" s="519">
        <f>IF(F113="non","n/a",IF(ISERROR(VLOOKUP(Y113,Pingdom_02_10_2019!$A$2:$J$255,10,FALSE)),"A venir",VLOOKUP(Y113,Pingdom_02_10_2019!$A$2:$J$255,10,FALSE)))</f>
        <v>2</v>
      </c>
      <c r="R113" s="413" t="str">
        <f>VLOOKUP(Y113,' DLNUF_24_10_2019'!Z$8:BB$252,29,FALSE)</f>
        <v>Non mesuré</v>
      </c>
      <c r="S113" s="547" t="s">
        <v>32</v>
      </c>
      <c r="T113" s="173"/>
      <c r="U113" s="549" t="s">
        <v>258</v>
      </c>
      <c r="V113" s="46"/>
      <c r="W113" s="48" t="s">
        <v>31</v>
      </c>
      <c r="X113" s="385" t="s">
        <v>300</v>
      </c>
      <c r="Y113" s="84">
        <v>19</v>
      </c>
    </row>
    <row r="114" spans="1:25" ht="16.2" customHeight="1" thickTop="1" x14ac:dyDescent="0.3">
      <c r="A114" s="211"/>
      <c r="B114" s="658" t="s">
        <v>301</v>
      </c>
      <c r="C114" s="391" t="s">
        <v>712</v>
      </c>
      <c r="D114" s="465" t="s">
        <v>358</v>
      </c>
      <c r="E114" s="288" t="s">
        <v>308</v>
      </c>
      <c r="F114" s="289" t="s">
        <v>38</v>
      </c>
      <c r="G114" s="290" t="s">
        <v>39</v>
      </c>
      <c r="H114" s="289">
        <v>4844</v>
      </c>
      <c r="I114" s="291" t="s">
        <v>39</v>
      </c>
      <c r="J114" s="292">
        <v>243020</v>
      </c>
      <c r="K114" s="293">
        <f>IF(W114="n/a","n/a",IF(W114="n/c","n/c",IF(J114="n/c","n/c",W114/J114)))</f>
        <v>0.28501357912928976</v>
      </c>
      <c r="L114" s="294" t="s">
        <v>359</v>
      </c>
      <c r="M114" s="294" t="s">
        <v>359</v>
      </c>
      <c r="N114" s="289" t="s">
        <v>38</v>
      </c>
      <c r="O114" s="289" t="s">
        <v>38</v>
      </c>
      <c r="P114" s="289" t="s">
        <v>40</v>
      </c>
      <c r="Q114" s="520">
        <f>IF(F114="non","n/a",IF(ISERROR(VLOOKUP(Y114,Pingdom_02_10_2019!$A$2:$J$255,10,FALSE)),"A venir",VLOOKUP(Y114,Pingdom_02_10_2019!$A$2:$J$255,10,FALSE)))</f>
        <v>9</v>
      </c>
      <c r="R114" s="412">
        <f>VLOOKUP(Y114,' DLNUF_24_10_2019'!Z$8:BB$252,29,FALSE)</f>
        <v>0</v>
      </c>
      <c r="S114" s="548" t="s">
        <v>32</v>
      </c>
      <c r="T114" s="173"/>
      <c r="U114" s="549" t="s">
        <v>304</v>
      </c>
      <c r="V114" s="46"/>
      <c r="W114" s="375">
        <v>69264</v>
      </c>
      <c r="X114" s="53" t="s">
        <v>360</v>
      </c>
      <c r="Y114" s="49">
        <v>1204</v>
      </c>
    </row>
    <row r="115" spans="1:25" ht="32.25" customHeight="1" x14ac:dyDescent="0.3">
      <c r="A115" s="211"/>
      <c r="B115" s="659"/>
      <c r="C115" s="592" t="s">
        <v>681</v>
      </c>
      <c r="D115" s="466" t="s">
        <v>311</v>
      </c>
      <c r="E115" s="99" t="s">
        <v>312</v>
      </c>
      <c r="F115" s="100" t="s">
        <v>38</v>
      </c>
      <c r="G115" s="101" t="s">
        <v>39</v>
      </c>
      <c r="H115" s="100"/>
      <c r="I115" s="102" t="s">
        <v>39</v>
      </c>
      <c r="J115" s="103">
        <v>4400000</v>
      </c>
      <c r="K115" s="104">
        <f>IF(W115="n/a","n/a",IF(W115="n/c","n/c",IF(J115="n/c","n/c",W115/J115)))</f>
        <v>0.6863636363636364</v>
      </c>
      <c r="L115" s="105"/>
      <c r="M115" s="105" t="s">
        <v>32</v>
      </c>
      <c r="N115" s="100" t="s">
        <v>46</v>
      </c>
      <c r="O115" s="102" t="s">
        <v>46</v>
      </c>
      <c r="P115" s="100" t="s">
        <v>31</v>
      </c>
      <c r="Q115" s="521" t="str">
        <f>IF(F115="non","n/a",IF(ISERROR(VLOOKUP(Y115,Pingdom_02_10_2019!$A$2:$J$255,10,FALSE)),"A venir",VLOOKUP(Y115,Pingdom_02_10_2019!$A$2:$J$255,10,FALSE)))</f>
        <v>A venir</v>
      </c>
      <c r="R115" s="412" t="str">
        <f>VLOOKUP(Y115,' DLNUF_24_10_2019'!Z$8:BB$252,29,FALSE)</f>
        <v>n/a</v>
      </c>
      <c r="S115" s="546" t="s">
        <v>32</v>
      </c>
      <c r="T115" s="173"/>
      <c r="U115" s="549" t="s">
        <v>304</v>
      </c>
      <c r="V115" s="46"/>
      <c r="W115" s="375">
        <v>3020000</v>
      </c>
      <c r="X115" s="46"/>
      <c r="Y115" s="49">
        <v>1888</v>
      </c>
    </row>
    <row r="116" spans="1:25" ht="16.2" customHeight="1" x14ac:dyDescent="0.3">
      <c r="A116" s="211"/>
      <c r="B116" s="659"/>
      <c r="C116" s="593"/>
      <c r="D116" s="466" t="s">
        <v>361</v>
      </c>
      <c r="E116" s="99" t="s">
        <v>312</v>
      </c>
      <c r="F116" s="100" t="s">
        <v>38</v>
      </c>
      <c r="G116" s="101" t="s">
        <v>39</v>
      </c>
      <c r="H116" s="100"/>
      <c r="I116" s="102" t="s">
        <v>39</v>
      </c>
      <c r="J116" s="103">
        <v>211000</v>
      </c>
      <c r="K116" s="104">
        <f>IF(W116="n/a","n/a",IF(W116="n/c","n/c",IF(J116="n/c","n/c",W116/J116)))</f>
        <v>0.50956398104265399</v>
      </c>
      <c r="L116" s="105"/>
      <c r="M116" s="105" t="s">
        <v>32</v>
      </c>
      <c r="N116" s="100" t="s">
        <v>46</v>
      </c>
      <c r="O116" s="102" t="s">
        <v>46</v>
      </c>
      <c r="P116" s="100" t="s">
        <v>31</v>
      </c>
      <c r="Q116" s="521" t="str">
        <f>IF(F116="non","n/a",IF(ISERROR(VLOOKUP(Y116,Pingdom_02_10_2019!$A$2:$J$255,10,FALSE)),"A venir",VLOOKUP(Y116,Pingdom_02_10_2019!$A$2:$J$255,10,FALSE)))</f>
        <v>A venir</v>
      </c>
      <c r="R116" s="412" t="str">
        <f>VLOOKUP(Y116,' DLNUF_24_10_2019'!Z$8:BB$252,29,FALSE)</f>
        <v>n/a</v>
      </c>
      <c r="S116" s="546" t="s">
        <v>32</v>
      </c>
      <c r="T116" s="173"/>
      <c r="U116" s="549" t="s">
        <v>304</v>
      </c>
      <c r="V116" s="46"/>
      <c r="W116" s="375">
        <v>107518</v>
      </c>
      <c r="X116" s="46"/>
      <c r="Y116" s="49">
        <v>1890</v>
      </c>
    </row>
    <row r="117" spans="1:25" ht="30.75" customHeight="1" x14ac:dyDescent="0.3">
      <c r="A117" s="211"/>
      <c r="B117" s="659"/>
      <c r="C117" s="592" t="s">
        <v>682</v>
      </c>
      <c r="D117" s="466" t="s">
        <v>966</v>
      </c>
      <c r="E117" s="99" t="s">
        <v>334</v>
      </c>
      <c r="F117" s="100" t="s">
        <v>38</v>
      </c>
      <c r="G117" s="101" t="s">
        <v>39</v>
      </c>
      <c r="H117" s="100"/>
      <c r="I117" s="108">
        <v>43468</v>
      </c>
      <c r="J117" s="103">
        <v>590000</v>
      </c>
      <c r="K117" s="104">
        <f>IF(W117="n/a","n/a",IF(W117="n/c","n/c",IF(J117="n/c","n/c",W117/J117)))</f>
        <v>0.15762711864406781</v>
      </c>
      <c r="L117" s="105"/>
      <c r="M117" s="105">
        <v>0.93</v>
      </c>
      <c r="N117" s="100" t="s">
        <v>38</v>
      </c>
      <c r="O117" s="100" t="s">
        <v>38</v>
      </c>
      <c r="P117" s="100" t="s">
        <v>40</v>
      </c>
      <c r="Q117" s="521">
        <f>IF(F117="non","n/a",IF(ISERROR(VLOOKUP(Y117,Pingdom_02_10_2019!$A$2:$J$255,10,FALSE)),"A venir",VLOOKUP(Y117,Pingdom_02_10_2019!$A$2:$J$255,10,FALSE)))</f>
        <v>9</v>
      </c>
      <c r="R117" s="412">
        <f>VLOOKUP(Y117,' DLNUF_24_10_2019'!Z$8:BB$252,29,FALSE)</f>
        <v>1</v>
      </c>
      <c r="S117" s="546" t="s">
        <v>32</v>
      </c>
      <c r="T117" s="173"/>
      <c r="U117" s="549" t="s">
        <v>304</v>
      </c>
      <c r="V117" s="46"/>
      <c r="W117" s="375">
        <v>93000</v>
      </c>
      <c r="X117" s="53" t="s">
        <v>337</v>
      </c>
      <c r="Y117" s="49">
        <v>1220</v>
      </c>
    </row>
    <row r="118" spans="1:25" ht="16.2" customHeight="1" x14ac:dyDescent="0.3">
      <c r="A118" s="211"/>
      <c r="B118" s="659"/>
      <c r="C118" s="593"/>
      <c r="D118" s="466" t="s">
        <v>948</v>
      </c>
      <c r="E118" s="99" t="s">
        <v>338</v>
      </c>
      <c r="F118" s="100" t="s">
        <v>41</v>
      </c>
      <c r="G118" s="371">
        <v>2021</v>
      </c>
      <c r="H118" s="100"/>
      <c r="I118" s="100">
        <v>2021</v>
      </c>
      <c r="J118" s="103">
        <v>500000</v>
      </c>
      <c r="K118" s="104" t="str">
        <f>IF(W118="n/a","n/a",IF(W118="n/c","n/c",IF(J118="n/c","n/c",W118/J118)))</f>
        <v>n/a</v>
      </c>
      <c r="L118" s="105"/>
      <c r="M118" s="107" t="s">
        <v>46</v>
      </c>
      <c r="N118" s="102" t="s">
        <v>46</v>
      </c>
      <c r="O118" s="102" t="s">
        <v>46</v>
      </c>
      <c r="P118" s="102" t="s">
        <v>46</v>
      </c>
      <c r="Q118" s="521" t="str">
        <f>IF(F118="non","n/a",IF(ISERROR(VLOOKUP(Y118,Pingdom_02_10_2019!$A$2:$J$255,10,FALSE)),"A venir",VLOOKUP(Y118,Pingdom_02_10_2019!$A$2:$J$255,10,FALSE)))</f>
        <v>n/a</v>
      </c>
      <c r="R118" s="412" t="str">
        <f>VLOOKUP(Y118,' DLNUF_24_10_2019'!Z$8:BB$252,29,FALSE)</f>
        <v>n/a</v>
      </c>
      <c r="S118" s="546" t="s">
        <v>32</v>
      </c>
      <c r="T118" s="173"/>
      <c r="U118" s="549" t="s">
        <v>304</v>
      </c>
      <c r="V118" s="46"/>
      <c r="W118" s="48" t="s">
        <v>46</v>
      </c>
      <c r="X118" s="46"/>
      <c r="Y118" s="49">
        <v>1223</v>
      </c>
    </row>
    <row r="119" spans="1:25" ht="16.2" customHeight="1" x14ac:dyDescent="0.3">
      <c r="A119" s="211"/>
      <c r="B119" s="659"/>
      <c r="C119" s="592" t="s">
        <v>683</v>
      </c>
      <c r="D119" s="466" t="s">
        <v>317</v>
      </c>
      <c r="E119" s="99" t="s">
        <v>318</v>
      </c>
      <c r="F119" s="505" t="s">
        <v>41</v>
      </c>
      <c r="G119" s="371">
        <v>2020</v>
      </c>
      <c r="H119" s="100"/>
      <c r="I119" s="100">
        <v>2020</v>
      </c>
      <c r="J119" s="103">
        <v>4021743</v>
      </c>
      <c r="K119" s="104">
        <f>IF(W119="n/a","n/a",IF(W119="n/c","n/c",IF(J119="n/c","n/c",W119/J119)))</f>
        <v>0.49729681881711485</v>
      </c>
      <c r="L119" s="105"/>
      <c r="M119" s="107" t="s">
        <v>32</v>
      </c>
      <c r="N119" s="102" t="s">
        <v>46</v>
      </c>
      <c r="O119" s="102" t="s">
        <v>46</v>
      </c>
      <c r="P119" s="102" t="s">
        <v>40</v>
      </c>
      <c r="Q119" s="521" t="str">
        <f>IF(F119="non","n/a",IF(ISERROR(VLOOKUP(Y119,Pingdom_02_10_2019!$A$2:$J$255,10,FALSE)),"A venir",VLOOKUP(Y119,Pingdom_02_10_2019!$A$2:$J$255,10,FALSE)))</f>
        <v>n/a</v>
      </c>
      <c r="R119" s="412" t="str">
        <f>VLOOKUP(Y119,' DLNUF_24_10_2019'!Z$8:BB$252,29,FALSE)</f>
        <v>n/a</v>
      </c>
      <c r="S119" s="546" t="s">
        <v>32</v>
      </c>
      <c r="T119" s="173"/>
      <c r="U119" s="549" t="s">
        <v>304</v>
      </c>
      <c r="V119" s="46"/>
      <c r="W119" s="48">
        <v>2000000</v>
      </c>
      <c r="X119" s="385" t="s">
        <v>320</v>
      </c>
      <c r="Y119" s="49">
        <v>1196</v>
      </c>
    </row>
    <row r="120" spans="1:25" ht="16.2" customHeight="1" x14ac:dyDescent="0.3">
      <c r="A120" s="211"/>
      <c r="B120" s="659"/>
      <c r="C120" s="594"/>
      <c r="D120" s="466" t="s">
        <v>331</v>
      </c>
      <c r="E120" s="99" t="s">
        <v>318</v>
      </c>
      <c r="F120" s="100" t="s">
        <v>41</v>
      </c>
      <c r="G120" s="371">
        <v>2022</v>
      </c>
      <c r="H120" s="100"/>
      <c r="I120" s="100">
        <v>2022</v>
      </c>
      <c r="J120" s="103">
        <v>750000</v>
      </c>
      <c r="K120" s="104" t="str">
        <f>IF(W120="n/a","n/a",IF(W120="n/c","n/c",IF(J120="n/c","n/c",W120/J120)))</f>
        <v>n/a</v>
      </c>
      <c r="L120" s="105"/>
      <c r="M120" s="107" t="s">
        <v>46</v>
      </c>
      <c r="N120" s="102" t="s">
        <v>46</v>
      </c>
      <c r="O120" s="102" t="s">
        <v>46</v>
      </c>
      <c r="P120" s="102" t="s">
        <v>46</v>
      </c>
      <c r="Q120" s="521" t="str">
        <f>IF(F120="non","n/a",IF(ISERROR(VLOOKUP(Y120,Pingdom_02_10_2019!$A$2:$J$255,10,FALSE)),"A venir",VLOOKUP(Y120,Pingdom_02_10_2019!$A$2:$J$255,10,FALSE)))</f>
        <v>n/a</v>
      </c>
      <c r="R120" s="412" t="str">
        <f>VLOOKUP(Y120,' DLNUF_24_10_2019'!Z$8:BB$252,29,FALSE)</f>
        <v>n/a</v>
      </c>
      <c r="S120" s="546" t="s">
        <v>32</v>
      </c>
      <c r="T120" s="173"/>
      <c r="U120" s="549" t="s">
        <v>304</v>
      </c>
      <c r="V120" s="46"/>
      <c r="W120" s="48" t="s">
        <v>46</v>
      </c>
      <c r="X120" s="46"/>
      <c r="Y120" s="49">
        <v>1889</v>
      </c>
    </row>
    <row r="121" spans="1:25" ht="15.6" customHeight="1" x14ac:dyDescent="0.3">
      <c r="A121" s="211"/>
      <c r="B121" s="659"/>
      <c r="C121" s="594"/>
      <c r="D121" s="466" t="s">
        <v>339</v>
      </c>
      <c r="E121" s="99" t="s">
        <v>318</v>
      </c>
      <c r="F121" s="100" t="s">
        <v>38</v>
      </c>
      <c r="G121" s="101" t="s">
        <v>39</v>
      </c>
      <c r="H121" s="100"/>
      <c r="I121" s="102" t="s">
        <v>39</v>
      </c>
      <c r="J121" s="103">
        <v>500000</v>
      </c>
      <c r="K121" s="104">
        <f>IF(W121="n/a","n/a",IF(W121="n/c","n/c",IF(J121="n/c","n/c",W121/J121)))</f>
        <v>1</v>
      </c>
      <c r="L121" s="105"/>
      <c r="M121" s="105" t="s">
        <v>32</v>
      </c>
      <c r="N121" s="100" t="s">
        <v>41</v>
      </c>
      <c r="O121" s="100" t="s">
        <v>38</v>
      </c>
      <c r="P121" s="100" t="s">
        <v>41</v>
      </c>
      <c r="Q121" s="521">
        <f>IF(F121="non","n/a",IF(ISERROR(VLOOKUP(Y121,Pingdom_02_10_2019!$A$2:$J$255,10,FALSE)),"A venir",VLOOKUP(Y121,Pingdom_02_10_2019!$A$2:$J$255,10,FALSE)))</f>
        <v>-2</v>
      </c>
      <c r="R121" s="412">
        <f>VLOOKUP(Y121,' DLNUF_24_10_2019'!Z$8:BB$252,29,FALSE)</f>
        <v>3</v>
      </c>
      <c r="S121" s="546" t="s">
        <v>32</v>
      </c>
      <c r="T121" s="173"/>
      <c r="U121" s="549" t="s">
        <v>304</v>
      </c>
      <c r="V121" s="46"/>
      <c r="W121" s="375">
        <v>500000</v>
      </c>
      <c r="X121" s="53" t="s">
        <v>340</v>
      </c>
      <c r="Y121" s="49">
        <v>1863</v>
      </c>
    </row>
    <row r="122" spans="1:25" ht="31.2" customHeight="1" x14ac:dyDescent="0.3">
      <c r="A122" s="211"/>
      <c r="B122" s="659"/>
      <c r="C122" s="594"/>
      <c r="D122" s="466" t="s">
        <v>692</v>
      </c>
      <c r="E122" s="99" t="s">
        <v>318</v>
      </c>
      <c r="F122" s="100" t="s">
        <v>41</v>
      </c>
      <c r="G122" s="363">
        <v>44348</v>
      </c>
      <c r="H122" s="100"/>
      <c r="I122" s="109">
        <v>44348</v>
      </c>
      <c r="J122" s="103">
        <v>300000</v>
      </c>
      <c r="K122" s="104" t="str">
        <f>IF(W122="n/a","n/a",IF(W122="n/c","n/c",IF(J122="n/c","n/c",W122/J122)))</f>
        <v>n/a</v>
      </c>
      <c r="L122" s="105"/>
      <c r="M122" s="107" t="s">
        <v>46</v>
      </c>
      <c r="N122" s="102" t="s">
        <v>46</v>
      </c>
      <c r="O122" s="102" t="s">
        <v>46</v>
      </c>
      <c r="P122" s="102" t="s">
        <v>46</v>
      </c>
      <c r="Q122" s="521" t="str">
        <f>IF(F122="non","n/a",IF(ISERROR(VLOOKUP(Y122,Pingdom_02_10_2019!$A$2:$J$255,10,FALSE)),"A venir",VLOOKUP(Y122,Pingdom_02_10_2019!$A$2:$J$255,10,FALSE)))</f>
        <v>n/a</v>
      </c>
      <c r="R122" s="412" t="str">
        <f>VLOOKUP(Y122,' DLNUF_24_10_2019'!Z$8:BB$252,29,FALSE)</f>
        <v>n/a</v>
      </c>
      <c r="S122" s="546" t="s">
        <v>32</v>
      </c>
      <c r="T122" s="173"/>
      <c r="U122" s="549" t="s">
        <v>304</v>
      </c>
      <c r="V122" s="46"/>
      <c r="W122" s="48" t="s">
        <v>46</v>
      </c>
      <c r="X122" s="46"/>
      <c r="Y122" s="49">
        <v>1891</v>
      </c>
    </row>
    <row r="123" spans="1:25" ht="16.2" customHeight="1" x14ac:dyDescent="0.3">
      <c r="A123" s="211"/>
      <c r="B123" s="659"/>
      <c r="C123" s="593"/>
      <c r="D123" s="466" t="s">
        <v>354</v>
      </c>
      <c r="E123" s="99" t="s">
        <v>318</v>
      </c>
      <c r="F123" s="505" t="s">
        <v>41</v>
      </c>
      <c r="G123" s="371">
        <v>2020</v>
      </c>
      <c r="H123" s="100"/>
      <c r="I123" s="109">
        <v>43983</v>
      </c>
      <c r="J123" s="103">
        <v>277423</v>
      </c>
      <c r="K123" s="104">
        <f>IF(W123="n/a","n/a",IF(W123="n/c","n/c",IF(J123="n/c","n/c",W123/J123)))</f>
        <v>0.27034528499799942</v>
      </c>
      <c r="L123" s="105"/>
      <c r="M123" s="107" t="s">
        <v>32</v>
      </c>
      <c r="N123" s="102" t="s">
        <v>46</v>
      </c>
      <c r="O123" s="102" t="s">
        <v>46</v>
      </c>
      <c r="P123" s="102" t="s">
        <v>40</v>
      </c>
      <c r="Q123" s="521" t="str">
        <f>IF(F123="non","n/a",IF(ISERROR(VLOOKUP(Y123,Pingdom_02_10_2019!$A$2:$J$255,10,FALSE)),"A venir",VLOOKUP(Y123,Pingdom_02_10_2019!$A$2:$J$255,10,FALSE)))</f>
        <v>n/a</v>
      </c>
      <c r="R123" s="412" t="str">
        <f>VLOOKUP(Y123,' DLNUF_24_10_2019'!Z$8:BB$252,29,FALSE)</f>
        <v>n/a</v>
      </c>
      <c r="S123" s="546" t="s">
        <v>32</v>
      </c>
      <c r="T123" s="173"/>
      <c r="U123" s="549" t="s">
        <v>304</v>
      </c>
      <c r="V123" s="46"/>
      <c r="W123" s="48">
        <v>75000</v>
      </c>
      <c r="X123" s="53" t="s">
        <v>320</v>
      </c>
      <c r="Y123" s="49">
        <v>1197</v>
      </c>
    </row>
    <row r="124" spans="1:25" ht="16.2" customHeight="1" x14ac:dyDescent="0.3">
      <c r="A124" s="211"/>
      <c r="B124" s="659"/>
      <c r="C124" s="100" t="s">
        <v>684</v>
      </c>
      <c r="D124" s="466" t="s">
        <v>323</v>
      </c>
      <c r="E124" s="99" t="s">
        <v>308</v>
      </c>
      <c r="F124" s="100" t="s">
        <v>41</v>
      </c>
      <c r="G124" s="106" t="s">
        <v>31</v>
      </c>
      <c r="H124" s="100"/>
      <c r="I124" s="102"/>
      <c r="J124" s="103">
        <v>2341537</v>
      </c>
      <c r="K124" s="104" t="str">
        <f>IF(W124="n/a","n/a",IF(W124="n/c","n/c",IF(J124="n/c","n/c",W124/J124)))</f>
        <v>n/a</v>
      </c>
      <c r="L124" s="105"/>
      <c r="M124" s="107" t="s">
        <v>46</v>
      </c>
      <c r="N124" s="102" t="s">
        <v>46</v>
      </c>
      <c r="O124" s="102" t="s">
        <v>46</v>
      </c>
      <c r="P124" s="102" t="s">
        <v>46</v>
      </c>
      <c r="Q124" s="521" t="str">
        <f>IF(F124="non","n/a",IF(ISERROR(VLOOKUP(Y124,Pingdom_02_10_2019!$A$2:$J$255,10,FALSE)),"A venir",VLOOKUP(Y124,Pingdom_02_10_2019!$A$2:$J$255,10,FALSE)))</f>
        <v>n/a</v>
      </c>
      <c r="R124" s="412" t="str">
        <f>VLOOKUP(Y124,' DLNUF_24_10_2019'!Z$8:BB$252,29,FALSE)</f>
        <v>n/a</v>
      </c>
      <c r="S124" s="546" t="s">
        <v>32</v>
      </c>
      <c r="T124" s="173"/>
      <c r="U124" s="549" t="s">
        <v>304</v>
      </c>
      <c r="V124" s="46"/>
      <c r="W124" s="48" t="s">
        <v>46</v>
      </c>
      <c r="X124" s="46"/>
      <c r="Y124" s="49">
        <v>1208</v>
      </c>
    </row>
    <row r="125" spans="1:25" ht="16.2" customHeight="1" x14ac:dyDescent="0.3">
      <c r="A125" s="211"/>
      <c r="B125" s="659"/>
      <c r="C125" s="592" t="s">
        <v>685</v>
      </c>
      <c r="D125" s="466" t="s">
        <v>380</v>
      </c>
      <c r="E125" s="99" t="s">
        <v>329</v>
      </c>
      <c r="F125" s="100" t="s">
        <v>38</v>
      </c>
      <c r="G125" s="101" t="s">
        <v>39</v>
      </c>
      <c r="H125" s="100"/>
      <c r="I125" s="102" t="s">
        <v>39</v>
      </c>
      <c r="J125" s="103" t="s">
        <v>31</v>
      </c>
      <c r="K125" s="104" t="str">
        <f>IF(W125="n/a","n/a",IF(W125="n/c","n/c",IF(J125="n/c","n/c",W125/J125)))</f>
        <v>n/c</v>
      </c>
      <c r="L125" s="105"/>
      <c r="M125" s="105" t="s">
        <v>32</v>
      </c>
      <c r="N125" s="100" t="s">
        <v>38</v>
      </c>
      <c r="O125" s="100" t="s">
        <v>38</v>
      </c>
      <c r="P125" s="100" t="s">
        <v>40</v>
      </c>
      <c r="Q125" s="521">
        <f>IF(F125="non","n/a",IF(ISERROR(VLOOKUP(Y125,Pingdom_02_10_2019!$A$2:$J$255,10,FALSE)),"A venir",VLOOKUP(Y125,Pingdom_02_10_2019!$A$2:$J$255,10,FALSE)))</f>
        <v>0</v>
      </c>
      <c r="R125" s="412" t="str">
        <f>VLOOKUP(Y125,' DLNUF_24_10_2019'!Z$8:BB$252,29,FALSE)</f>
        <v>n/a</v>
      </c>
      <c r="S125" s="546" t="s">
        <v>32</v>
      </c>
      <c r="T125" s="173"/>
      <c r="U125" s="549" t="s">
        <v>304</v>
      </c>
      <c r="V125" s="46"/>
      <c r="W125" s="48" t="s">
        <v>31</v>
      </c>
      <c r="X125" s="53" t="s">
        <v>330</v>
      </c>
      <c r="Y125" s="84">
        <v>1730</v>
      </c>
    </row>
    <row r="126" spans="1:25" ht="16.2" customHeight="1" x14ac:dyDescent="0.3">
      <c r="A126" s="211"/>
      <c r="B126" s="659"/>
      <c r="C126" s="594"/>
      <c r="D126" s="466" t="s">
        <v>381</v>
      </c>
      <c r="E126" s="99" t="s">
        <v>329</v>
      </c>
      <c r="F126" s="100" t="s">
        <v>38</v>
      </c>
      <c r="G126" s="101" t="s">
        <v>39</v>
      </c>
      <c r="H126" s="100"/>
      <c r="I126" s="102" t="s">
        <v>39</v>
      </c>
      <c r="J126" s="103">
        <v>2298820</v>
      </c>
      <c r="K126" s="104">
        <f>IF(W126="n/a","n/a",IF(W126="n/c","n/c",IF(J126="n/c","n/c",W126/J126)))</f>
        <v>1</v>
      </c>
      <c r="L126" s="105"/>
      <c r="M126" s="105" t="s">
        <v>32</v>
      </c>
      <c r="N126" s="100" t="s">
        <v>46</v>
      </c>
      <c r="O126" s="100" t="s">
        <v>38</v>
      </c>
      <c r="P126" s="100" t="s">
        <v>40</v>
      </c>
      <c r="Q126" s="521">
        <f>IF(F126="non","n/a",IF(ISERROR(VLOOKUP(Y126,Pingdom_02_10_2019!$A$2:$J$255,10,FALSE)),"A venir",VLOOKUP(Y126,Pingdom_02_10_2019!$A$2:$J$255,10,FALSE)))</f>
        <v>7</v>
      </c>
      <c r="R126" s="412">
        <f>VLOOKUP(Y126,' DLNUF_24_10_2019'!Z$8:BB$252,29,FALSE)</f>
        <v>1</v>
      </c>
      <c r="S126" s="546" t="s">
        <v>32</v>
      </c>
      <c r="T126" s="173"/>
      <c r="U126" s="549" t="s">
        <v>304</v>
      </c>
      <c r="V126" s="46"/>
      <c r="W126" s="375">
        <v>2298820</v>
      </c>
      <c r="X126" s="385" t="s">
        <v>383</v>
      </c>
      <c r="Y126" s="84">
        <v>1803</v>
      </c>
    </row>
    <row r="127" spans="1:25" ht="31.2" customHeight="1" x14ac:dyDescent="0.3">
      <c r="A127" s="211"/>
      <c r="B127" s="659"/>
      <c r="C127" s="594"/>
      <c r="D127" s="466" t="s">
        <v>325</v>
      </c>
      <c r="E127" s="99" t="s">
        <v>326</v>
      </c>
      <c r="F127" s="100" t="s">
        <v>38</v>
      </c>
      <c r="G127" s="101" t="s">
        <v>39</v>
      </c>
      <c r="H127" s="100"/>
      <c r="I127" s="102" t="s">
        <v>39</v>
      </c>
      <c r="J127" s="103">
        <v>1429444</v>
      </c>
      <c r="K127" s="104">
        <f>IF(W127="n/a","n/a",IF(W127="n/c","n/c",IF(J127="n/c","n/c",W127/J127)))</f>
        <v>1</v>
      </c>
      <c r="L127" s="105"/>
      <c r="M127" s="105">
        <v>0.79</v>
      </c>
      <c r="N127" s="100" t="s">
        <v>38</v>
      </c>
      <c r="O127" s="100" t="s">
        <v>38</v>
      </c>
      <c r="P127" s="100" t="s">
        <v>40</v>
      </c>
      <c r="Q127" s="521">
        <f>IF(F127="non","n/a",IF(ISERROR(VLOOKUP(Y127,Pingdom_02_10_2019!$A$2:$J$255,10,FALSE)),"A venir",VLOOKUP(Y127,Pingdom_02_10_2019!$A$2:$J$255,10,FALSE)))</f>
        <v>0</v>
      </c>
      <c r="R127" s="412">
        <f>VLOOKUP(Y127,' DLNUF_24_10_2019'!Z$8:BB$252,29,FALSE)</f>
        <v>4</v>
      </c>
      <c r="S127" s="546" t="s">
        <v>32</v>
      </c>
      <c r="T127" s="173"/>
      <c r="U127" s="549" t="s">
        <v>304</v>
      </c>
      <c r="V127" s="46"/>
      <c r="W127" s="375">
        <v>1429444</v>
      </c>
      <c r="X127" s="53" t="s">
        <v>327</v>
      </c>
      <c r="Y127" s="49">
        <v>1860</v>
      </c>
    </row>
    <row r="128" spans="1:25" ht="16.2" customHeight="1" x14ac:dyDescent="0.3">
      <c r="A128" s="211"/>
      <c r="B128" s="659"/>
      <c r="C128" s="594"/>
      <c r="D128" s="466" t="s">
        <v>328</v>
      </c>
      <c r="E128" s="99" t="s">
        <v>329</v>
      </c>
      <c r="F128" s="100" t="s">
        <v>38</v>
      </c>
      <c r="G128" s="101" t="s">
        <v>39</v>
      </c>
      <c r="H128" s="100"/>
      <c r="I128" s="102" t="s">
        <v>39</v>
      </c>
      <c r="J128" s="103">
        <v>1190721</v>
      </c>
      <c r="K128" s="104">
        <f>IF(W128="n/a","n/a",IF(W128="n/c","n/c",IF(J128="n/c","n/c",W128/J128)))</f>
        <v>1</v>
      </c>
      <c r="L128" s="105"/>
      <c r="M128" s="105">
        <v>0.77</v>
      </c>
      <c r="N128" s="100" t="s">
        <v>38</v>
      </c>
      <c r="O128" s="100" t="s">
        <v>38</v>
      </c>
      <c r="P128" s="100" t="s">
        <v>40</v>
      </c>
      <c r="Q128" s="521">
        <f>IF(F128="non","n/a",IF(ISERROR(VLOOKUP(Y128,Pingdom_02_10_2019!$A$2:$J$255,10,FALSE)),"A venir",VLOOKUP(Y128,Pingdom_02_10_2019!$A$2:$J$255,10,FALSE)))</f>
        <v>0</v>
      </c>
      <c r="R128" s="412">
        <f>VLOOKUP(Y128,' DLNUF_24_10_2019'!Z$8:BB$252,29,FALSE)</f>
        <v>4</v>
      </c>
      <c r="S128" s="546" t="s">
        <v>32</v>
      </c>
      <c r="T128" s="173"/>
      <c r="U128" s="549" t="s">
        <v>304</v>
      </c>
      <c r="V128" s="46"/>
      <c r="W128" s="375">
        <v>1190721</v>
      </c>
      <c r="X128" s="53" t="s">
        <v>330</v>
      </c>
      <c r="Y128" s="49">
        <v>1861</v>
      </c>
    </row>
    <row r="129" spans="1:25" ht="16.2" customHeight="1" x14ac:dyDescent="0.3">
      <c r="A129" s="211"/>
      <c r="B129" s="659"/>
      <c r="C129" s="594"/>
      <c r="D129" s="466" t="s">
        <v>333</v>
      </c>
      <c r="E129" s="99" t="s">
        <v>329</v>
      </c>
      <c r="F129" s="100" t="s">
        <v>38</v>
      </c>
      <c r="G129" s="101" t="s">
        <v>39</v>
      </c>
      <c r="H129" s="100"/>
      <c r="I129" s="102" t="s">
        <v>39</v>
      </c>
      <c r="J129" s="103">
        <v>622500</v>
      </c>
      <c r="K129" s="104">
        <f>IF(W129="n/a","n/a",IF(W129="n/c","n/c",IF(J129="n/c","n/c",W129/J129)))</f>
        <v>1</v>
      </c>
      <c r="L129" s="105"/>
      <c r="M129" s="105">
        <v>0.75</v>
      </c>
      <c r="N129" s="100" t="s">
        <v>38</v>
      </c>
      <c r="O129" s="100" t="s">
        <v>38</v>
      </c>
      <c r="P129" s="100" t="s">
        <v>40</v>
      </c>
      <c r="Q129" s="521">
        <f>IF(F129="non","n/a",IF(ISERROR(VLOOKUP(Y129,Pingdom_02_10_2019!$A$2:$J$255,10,FALSE)),"A venir",VLOOKUP(Y129,Pingdom_02_10_2019!$A$2:$J$255,10,FALSE)))</f>
        <v>0</v>
      </c>
      <c r="R129" s="412">
        <f>VLOOKUP(Y129,' DLNUF_24_10_2019'!Z$8:BB$252,29,FALSE)</f>
        <v>4</v>
      </c>
      <c r="S129" s="546" t="s">
        <v>32</v>
      </c>
      <c r="T129" s="173"/>
      <c r="U129" s="549" t="s">
        <v>304</v>
      </c>
      <c r="V129" s="46"/>
      <c r="W129" s="375">
        <v>622500</v>
      </c>
      <c r="X129" s="53" t="s">
        <v>327</v>
      </c>
      <c r="Y129" s="49">
        <v>1862</v>
      </c>
    </row>
    <row r="130" spans="1:25" ht="16.2" customHeight="1" x14ac:dyDescent="0.3">
      <c r="A130" s="211"/>
      <c r="B130" s="659"/>
      <c r="C130" s="594"/>
      <c r="D130" s="466" t="s">
        <v>341</v>
      </c>
      <c r="E130" s="99" t="s">
        <v>329</v>
      </c>
      <c r="F130" s="100" t="s">
        <v>38</v>
      </c>
      <c r="G130" s="101" t="s">
        <v>39</v>
      </c>
      <c r="H130" s="100"/>
      <c r="I130" s="102" t="s">
        <v>39</v>
      </c>
      <c r="J130" s="103">
        <v>497677</v>
      </c>
      <c r="K130" s="104">
        <f>IF(W130="n/a","n/a",IF(W130="n/c","n/c",IF(J130="n/c","n/c",W130/J130)))</f>
        <v>1</v>
      </c>
      <c r="L130" s="105"/>
      <c r="M130" s="105">
        <v>0.75</v>
      </c>
      <c r="N130" s="100" t="s">
        <v>38</v>
      </c>
      <c r="O130" s="100" t="s">
        <v>38</v>
      </c>
      <c r="P130" s="100" t="s">
        <v>40</v>
      </c>
      <c r="Q130" s="521">
        <f>IF(F130="non","n/a",IF(ISERROR(VLOOKUP(Y130,Pingdom_02_10_2019!$A$2:$J$255,10,FALSE)),"A venir",VLOOKUP(Y130,Pingdom_02_10_2019!$A$2:$J$255,10,FALSE)))</f>
        <v>0</v>
      </c>
      <c r="R130" s="412">
        <f>VLOOKUP(Y130,' DLNUF_24_10_2019'!Z$8:BB$252,29,FALSE)</f>
        <v>4</v>
      </c>
      <c r="S130" s="546" t="s">
        <v>32</v>
      </c>
      <c r="T130" s="173"/>
      <c r="U130" s="549" t="s">
        <v>304</v>
      </c>
      <c r="V130" s="46"/>
      <c r="W130" s="375">
        <v>497677</v>
      </c>
      <c r="X130" s="53" t="s">
        <v>330</v>
      </c>
      <c r="Y130" s="49">
        <v>1864</v>
      </c>
    </row>
    <row r="131" spans="1:25" ht="16.2" customHeight="1" x14ac:dyDescent="0.3">
      <c r="A131" s="211"/>
      <c r="B131" s="659"/>
      <c r="C131" s="594"/>
      <c r="D131" s="466" t="s">
        <v>352</v>
      </c>
      <c r="E131" s="99" t="s">
        <v>329</v>
      </c>
      <c r="F131" s="100" t="s">
        <v>38</v>
      </c>
      <c r="G131" s="101" t="s">
        <v>39</v>
      </c>
      <c r="H131" s="100"/>
      <c r="I131" s="102" t="s">
        <v>39</v>
      </c>
      <c r="J131" s="103">
        <v>300000</v>
      </c>
      <c r="K131" s="104">
        <f>IF(W131="n/a","n/a",IF(W131="n/c","n/c",IF(J131="n/c","n/c",W131/J131)))</f>
        <v>1</v>
      </c>
      <c r="L131" s="105"/>
      <c r="M131" s="105">
        <v>0.81</v>
      </c>
      <c r="N131" s="100" t="s">
        <v>38</v>
      </c>
      <c r="O131" s="100" t="s">
        <v>38</v>
      </c>
      <c r="P131" s="100" t="s">
        <v>40</v>
      </c>
      <c r="Q131" s="521">
        <f>IF(F131="non","n/a",IF(ISERROR(VLOOKUP(Y131,Pingdom_02_10_2019!$A$2:$J$255,10,FALSE)),"A venir",VLOOKUP(Y131,Pingdom_02_10_2019!$A$2:$J$255,10,FALSE)))</f>
        <v>0</v>
      </c>
      <c r="R131" s="412">
        <f>VLOOKUP(Y131,' DLNUF_24_10_2019'!Z$8:BB$252,29,FALSE)</f>
        <v>4</v>
      </c>
      <c r="S131" s="546" t="s">
        <v>32</v>
      </c>
      <c r="T131" s="173"/>
      <c r="U131" s="549" t="s">
        <v>304</v>
      </c>
      <c r="V131" s="46"/>
      <c r="W131" s="375">
        <v>300000</v>
      </c>
      <c r="X131" s="53" t="s">
        <v>330</v>
      </c>
      <c r="Y131" s="49">
        <v>1866</v>
      </c>
    </row>
    <row r="132" spans="1:25" ht="16.2" customHeight="1" x14ac:dyDescent="0.3">
      <c r="A132" s="211"/>
      <c r="B132" s="659"/>
      <c r="C132" s="594"/>
      <c r="D132" s="466" t="s">
        <v>1036</v>
      </c>
      <c r="E132" s="99" t="s">
        <v>329</v>
      </c>
      <c r="F132" s="505" t="s">
        <v>41</v>
      </c>
      <c r="G132" s="371">
        <v>2020</v>
      </c>
      <c r="H132" s="505"/>
      <c r="I132" s="102"/>
      <c r="J132" s="103">
        <v>300000</v>
      </c>
      <c r="K132" s="104" t="str">
        <f>IF(W132="n/a","n/a",IF(W132="n/c","n/c",IF(J132="n/c","n/c",W132/J132)))</f>
        <v>n/a</v>
      </c>
      <c r="L132" s="105"/>
      <c r="M132" s="107" t="s">
        <v>46</v>
      </c>
      <c r="N132" s="102" t="s">
        <v>46</v>
      </c>
      <c r="O132" s="102" t="s">
        <v>46</v>
      </c>
      <c r="P132" s="102" t="s">
        <v>46</v>
      </c>
      <c r="Q132" s="521" t="str">
        <f>IF(F132="non","n/a",IF(ISERROR(VLOOKUP(Y132,Pingdom_02_10_2019!$A$2:$J$255,10,FALSE)),"A venir",VLOOKUP(Y132,Pingdom_02_10_2019!$A$2:$J$255,10,FALSE)))</f>
        <v>n/a</v>
      </c>
      <c r="R132" s="412" t="s">
        <v>46</v>
      </c>
      <c r="S132" s="546" t="s">
        <v>32</v>
      </c>
      <c r="T132" s="173"/>
      <c r="U132" s="549" t="s">
        <v>304</v>
      </c>
      <c r="V132" s="46"/>
      <c r="W132" s="48" t="s">
        <v>46</v>
      </c>
      <c r="X132" s="53"/>
      <c r="Y132" s="49">
        <v>2180</v>
      </c>
    </row>
    <row r="133" spans="1:25" ht="31.2" customHeight="1" x14ac:dyDescent="0.3">
      <c r="A133" s="211"/>
      <c r="B133" s="659"/>
      <c r="C133" s="593"/>
      <c r="D133" s="466" t="s">
        <v>357</v>
      </c>
      <c r="E133" s="99" t="s">
        <v>329</v>
      </c>
      <c r="F133" s="100" t="s">
        <v>38</v>
      </c>
      <c r="G133" s="101" t="s">
        <v>39</v>
      </c>
      <c r="H133" s="100"/>
      <c r="I133" s="102" t="s">
        <v>39</v>
      </c>
      <c r="J133" s="103">
        <v>265081</v>
      </c>
      <c r="K133" s="104">
        <f>IF(W133="n/a","n/a",IF(W133="n/c","n/c",IF(J133="n/c","n/c",W133/J133)))</f>
        <v>1</v>
      </c>
      <c r="L133" s="105"/>
      <c r="M133" s="105">
        <v>0.66</v>
      </c>
      <c r="N133" s="100" t="s">
        <v>38</v>
      </c>
      <c r="O133" s="100" t="s">
        <v>38</v>
      </c>
      <c r="P133" s="100" t="s">
        <v>40</v>
      </c>
      <c r="Q133" s="521">
        <f>IF(F133="non","n/a",IF(ISERROR(VLOOKUP(Y133,Pingdom_02_10_2019!$A$2:$J$255,10,FALSE)),"A venir",VLOOKUP(Y133,Pingdom_02_10_2019!$A$2:$J$255,10,FALSE)))</f>
        <v>0</v>
      </c>
      <c r="R133" s="412">
        <f>VLOOKUP(Y133,' DLNUF_24_10_2019'!Z$8:BB$252,29,FALSE)</f>
        <v>4</v>
      </c>
      <c r="S133" s="546" t="s">
        <v>32</v>
      </c>
      <c r="T133" s="173"/>
      <c r="U133" s="549" t="s">
        <v>304</v>
      </c>
      <c r="V133" s="46"/>
      <c r="W133" s="375">
        <v>265081</v>
      </c>
      <c r="X133" s="53" t="s">
        <v>330</v>
      </c>
      <c r="Y133" s="49">
        <v>1244</v>
      </c>
    </row>
    <row r="134" spans="1:25" x14ac:dyDescent="0.3">
      <c r="A134" s="211"/>
      <c r="B134" s="659"/>
      <c r="C134" s="592" t="s">
        <v>686</v>
      </c>
      <c r="D134" s="466" t="s">
        <v>342</v>
      </c>
      <c r="E134" s="99" t="s">
        <v>343</v>
      </c>
      <c r="F134" s="100" t="s">
        <v>38</v>
      </c>
      <c r="G134" s="101" t="s">
        <v>39</v>
      </c>
      <c r="H134" s="100"/>
      <c r="I134" s="102" t="s">
        <v>39</v>
      </c>
      <c r="J134" s="103">
        <v>470000</v>
      </c>
      <c r="K134" s="104">
        <f>IF(W134="n/a","n/a",IF(W134="n/c","n/c",IF(J134="n/c","n/c",W134/J134)))</f>
        <v>1</v>
      </c>
      <c r="L134" s="105"/>
      <c r="M134" s="105" t="s">
        <v>32</v>
      </c>
      <c r="N134" s="100" t="s">
        <v>41</v>
      </c>
      <c r="O134" s="100" t="s">
        <v>41</v>
      </c>
      <c r="P134" s="100" t="s">
        <v>41</v>
      </c>
      <c r="Q134" s="521">
        <f>IF(F134="non","n/a",IF(ISERROR(VLOOKUP(Y134,Pingdom_02_10_2019!$A$2:$J$255,10,FALSE)),"A venir",VLOOKUP(Y134,Pingdom_02_10_2019!$A$2:$J$255,10,FALSE)))</f>
        <v>9</v>
      </c>
      <c r="R134" s="412">
        <f>VLOOKUP(Y134,' DLNUF_24_10_2019'!Z$8:BB$252,29,FALSE)</f>
        <v>2</v>
      </c>
      <c r="S134" s="546" t="s">
        <v>32</v>
      </c>
      <c r="T134" s="173"/>
      <c r="U134" s="549" t="s">
        <v>304</v>
      </c>
      <c r="V134" s="46"/>
      <c r="W134" s="375">
        <v>470000</v>
      </c>
      <c r="X134" s="53" t="s">
        <v>344</v>
      </c>
      <c r="Y134" s="49">
        <v>1198</v>
      </c>
    </row>
    <row r="135" spans="1:25" ht="16.2" customHeight="1" x14ac:dyDescent="0.3">
      <c r="A135" s="211"/>
      <c r="B135" s="659"/>
      <c r="C135" s="594"/>
      <c r="D135" s="466" t="s">
        <v>345</v>
      </c>
      <c r="E135" s="99" t="s">
        <v>346</v>
      </c>
      <c r="F135" s="100" t="s">
        <v>38</v>
      </c>
      <c r="G135" s="101" t="s">
        <v>39</v>
      </c>
      <c r="H135" s="100"/>
      <c r="I135" s="102" t="s">
        <v>39</v>
      </c>
      <c r="J135" s="103">
        <v>332147</v>
      </c>
      <c r="K135" s="104">
        <f>IF(W135="n/a","n/a",IF(W135="n/c","n/c",IF(J135="n/c","n/c",W135/J135)))</f>
        <v>0.54192872432989003</v>
      </c>
      <c r="L135" s="105"/>
      <c r="M135" s="105" t="s">
        <v>32</v>
      </c>
      <c r="N135" s="100" t="s">
        <v>38</v>
      </c>
      <c r="O135" s="100" t="s">
        <v>38</v>
      </c>
      <c r="P135" s="100" t="s">
        <v>40</v>
      </c>
      <c r="Q135" s="521">
        <f>IF(F135="non","n/a",IF(ISERROR(VLOOKUP(Y135,Pingdom_02_10_2019!$A$2:$J$255,10,FALSE)),"A venir",VLOOKUP(Y135,Pingdom_02_10_2019!$A$2:$J$255,10,FALSE)))</f>
        <v>9</v>
      </c>
      <c r="R135" s="412">
        <f>VLOOKUP(Y135,' DLNUF_24_10_2019'!Z$8:BB$252,29,FALSE)</f>
        <v>0</v>
      </c>
      <c r="S135" s="546" t="s">
        <v>32</v>
      </c>
      <c r="T135" s="173"/>
      <c r="U135" s="549" t="s">
        <v>304</v>
      </c>
      <c r="V135" s="46"/>
      <c r="W135" s="375">
        <v>180000</v>
      </c>
      <c r="X135" s="53" t="s">
        <v>348</v>
      </c>
      <c r="Y135" s="49">
        <v>1865</v>
      </c>
    </row>
    <row r="136" spans="1:25" ht="16.2" customHeight="1" x14ac:dyDescent="0.3">
      <c r="A136" s="211"/>
      <c r="B136" s="659"/>
      <c r="C136" s="593"/>
      <c r="D136" s="466" t="s">
        <v>963</v>
      </c>
      <c r="E136" s="99" t="s">
        <v>363</v>
      </c>
      <c r="F136" s="100" t="s">
        <v>41</v>
      </c>
      <c r="G136" s="363">
        <v>43831</v>
      </c>
      <c r="H136" s="100"/>
      <c r="I136" s="109">
        <v>43800</v>
      </c>
      <c r="J136" s="103">
        <v>160000</v>
      </c>
      <c r="K136" s="104" t="str">
        <f>IF(W136="n/a","n/a",IF(W136="n/c","n/c",IF(J136="n/c","n/c",W136/J136)))</f>
        <v>n/a</v>
      </c>
      <c r="L136" s="105"/>
      <c r="M136" s="107" t="s">
        <v>46</v>
      </c>
      <c r="N136" s="102" t="s">
        <v>46</v>
      </c>
      <c r="O136" s="102" t="s">
        <v>46</v>
      </c>
      <c r="P136" s="102" t="s">
        <v>46</v>
      </c>
      <c r="Q136" s="521" t="str">
        <f>IF(F136="non","n/a",IF(ISERROR(VLOOKUP(Y136,Pingdom_02_10_2019!$A$2:$J$255,10,FALSE)),"A venir",VLOOKUP(Y136,Pingdom_02_10_2019!$A$2:$J$255,10,FALSE)))</f>
        <v>n/a</v>
      </c>
      <c r="R136" s="412" t="str">
        <f>VLOOKUP(Y136,' DLNUF_24_10_2019'!Z$8:BB$252,29,FALSE)</f>
        <v>n/a</v>
      </c>
      <c r="S136" s="546" t="s">
        <v>32</v>
      </c>
      <c r="T136" s="173"/>
      <c r="U136" s="549" t="s">
        <v>304</v>
      </c>
      <c r="V136" s="46"/>
      <c r="W136" s="48" t="s">
        <v>46</v>
      </c>
      <c r="X136" s="46"/>
      <c r="Y136" s="49">
        <v>1975</v>
      </c>
    </row>
    <row r="137" spans="1:25" ht="16.2" customHeight="1" x14ac:dyDescent="0.3">
      <c r="A137" s="211"/>
      <c r="B137" s="659"/>
      <c r="C137" s="592" t="s">
        <v>687</v>
      </c>
      <c r="D137" s="466" t="s">
        <v>307</v>
      </c>
      <c r="E137" s="99" t="s">
        <v>308</v>
      </c>
      <c r="F137" s="100" t="s">
        <v>38</v>
      </c>
      <c r="G137" s="101" t="s">
        <v>39</v>
      </c>
      <c r="H137" s="100"/>
      <c r="I137" s="102" t="s">
        <v>39</v>
      </c>
      <c r="J137" s="103">
        <v>4975047</v>
      </c>
      <c r="K137" s="104">
        <f>IF(W137="n/a","n/a",IF(W137="n/c","n/c",IF(J137="n/c","n/c",W137/J137)))</f>
        <v>0.34962664674323679</v>
      </c>
      <c r="L137" s="105"/>
      <c r="M137" s="105">
        <v>0.8</v>
      </c>
      <c r="N137" s="100" t="s">
        <v>38</v>
      </c>
      <c r="O137" s="100" t="s">
        <v>38</v>
      </c>
      <c r="P137" s="100" t="s">
        <v>40</v>
      </c>
      <c r="Q137" s="521">
        <f>IF(F137="non","n/a",IF(ISERROR(VLOOKUP(Y137,Pingdom_02_10_2019!$A$2:$J$255,10,FALSE)),"A venir",VLOOKUP(Y137,Pingdom_02_10_2019!$A$2:$J$255,10,FALSE)))</f>
        <v>0</v>
      </c>
      <c r="R137" s="412">
        <f>VLOOKUP(Y137,' DLNUF_24_10_2019'!Z$8:BB$252,29,FALSE)</f>
        <v>1</v>
      </c>
      <c r="S137" s="546" t="s">
        <v>32</v>
      </c>
      <c r="T137" s="173"/>
      <c r="U137" s="549" t="s">
        <v>304</v>
      </c>
      <c r="V137" s="46"/>
      <c r="W137" s="375">
        <v>1739409</v>
      </c>
      <c r="X137" s="53" t="s">
        <v>310</v>
      </c>
      <c r="Y137" s="49">
        <v>1776</v>
      </c>
    </row>
    <row r="138" spans="1:25" ht="31.2" customHeight="1" x14ac:dyDescent="0.3">
      <c r="A138" s="211"/>
      <c r="B138" s="659"/>
      <c r="C138" s="593"/>
      <c r="D138" s="466" t="s">
        <v>314</v>
      </c>
      <c r="E138" s="99" t="s">
        <v>308</v>
      </c>
      <c r="F138" s="100" t="s">
        <v>38</v>
      </c>
      <c r="G138" s="101" t="s">
        <v>39</v>
      </c>
      <c r="H138" s="100"/>
      <c r="I138" s="102" t="s">
        <v>39</v>
      </c>
      <c r="J138" s="103">
        <v>4212251</v>
      </c>
      <c r="K138" s="104">
        <f>IF(W138="n/a","n/a",IF(W138="n/c","n/c",IF(J138="n/c","n/c",W138/J138)))</f>
        <v>0.37748842602209604</v>
      </c>
      <c r="L138" s="105"/>
      <c r="M138" s="105">
        <v>0.85</v>
      </c>
      <c r="N138" s="100" t="s">
        <v>38</v>
      </c>
      <c r="O138" s="100" t="s">
        <v>38</v>
      </c>
      <c r="P138" s="100" t="s">
        <v>40</v>
      </c>
      <c r="Q138" s="521">
        <f>IF(F138="non","n/a",IF(ISERROR(VLOOKUP(Y138,Pingdom_02_10_2019!$A$2:$J$255,10,FALSE)),"A venir",VLOOKUP(Y138,Pingdom_02_10_2019!$A$2:$J$255,10,FALSE)))</f>
        <v>0</v>
      </c>
      <c r="R138" s="412">
        <f>VLOOKUP(Y138,' DLNUF_24_10_2019'!Z$8:BB$252,29,FALSE)</f>
        <v>1</v>
      </c>
      <c r="S138" s="546" t="s">
        <v>32</v>
      </c>
      <c r="T138" s="173"/>
      <c r="U138" s="549" t="s">
        <v>304</v>
      </c>
      <c r="V138" s="46"/>
      <c r="W138" s="375">
        <v>1590076</v>
      </c>
      <c r="X138" s="53" t="s">
        <v>316</v>
      </c>
      <c r="Y138" s="49">
        <v>1732</v>
      </c>
    </row>
    <row r="139" spans="1:25" ht="16.2" customHeight="1" x14ac:dyDescent="0.3">
      <c r="A139" s="211"/>
      <c r="B139" s="659"/>
      <c r="C139" s="592" t="s">
        <v>690</v>
      </c>
      <c r="D139" s="466" t="s">
        <v>365</v>
      </c>
      <c r="E139" s="99" t="s">
        <v>326</v>
      </c>
      <c r="F139" s="100" t="s">
        <v>38</v>
      </c>
      <c r="G139" s="101" t="s">
        <v>39</v>
      </c>
      <c r="H139" s="100"/>
      <c r="I139" s="102" t="s">
        <v>39</v>
      </c>
      <c r="J139" s="103">
        <v>10724465</v>
      </c>
      <c r="K139" s="104">
        <f>IF(W139="n/a","n/a",IF(W139="n/c","n/c",IF(J139="n/c","n/c",W139/J139)))</f>
        <v>1</v>
      </c>
      <c r="L139" s="105"/>
      <c r="M139" s="105" t="s">
        <v>32</v>
      </c>
      <c r="N139" s="100" t="s">
        <v>38</v>
      </c>
      <c r="O139" s="100" t="s">
        <v>38</v>
      </c>
      <c r="P139" s="100" t="s">
        <v>40</v>
      </c>
      <c r="Q139" s="521">
        <f>IF(F139="non","n/a",IF(ISERROR(VLOOKUP(Y139,Pingdom_02_10_2019!$A$2:$J$255,10,FALSE)),"A venir",VLOOKUP(Y139,Pingdom_02_10_2019!$A$2:$J$255,10,FALSE)))</f>
        <v>0</v>
      </c>
      <c r="R139" s="412">
        <f>VLOOKUP(Y139,' DLNUF_24_10_2019'!Z$8:BB$252,29,FALSE)</f>
        <v>0</v>
      </c>
      <c r="S139" s="546" t="s">
        <v>32</v>
      </c>
      <c r="T139" s="173"/>
      <c r="U139" s="549" t="s">
        <v>304</v>
      </c>
      <c r="V139" s="46"/>
      <c r="W139" s="375">
        <v>10724465</v>
      </c>
      <c r="X139" s="53" t="s">
        <v>368</v>
      </c>
      <c r="Y139" s="49">
        <v>1894</v>
      </c>
    </row>
    <row r="140" spans="1:25" ht="16.2" customHeight="1" x14ac:dyDescent="0.3">
      <c r="A140" s="211"/>
      <c r="B140" s="659"/>
      <c r="C140" s="594"/>
      <c r="D140" s="466" t="s">
        <v>713</v>
      </c>
      <c r="E140" s="99" t="s">
        <v>326</v>
      </c>
      <c r="F140" s="100" t="s">
        <v>38</v>
      </c>
      <c r="G140" s="101" t="s">
        <v>39</v>
      </c>
      <c r="H140" s="100"/>
      <c r="I140" s="102" t="s">
        <v>39</v>
      </c>
      <c r="J140" s="103">
        <v>8204189</v>
      </c>
      <c r="K140" s="104">
        <f>IF(W140="n/a","n/a",IF(W140="n/c","n/c",IF(J140="n/c","n/c",W140/J140)))</f>
        <v>1</v>
      </c>
      <c r="L140" s="105"/>
      <c r="M140" s="105" t="s">
        <v>32</v>
      </c>
      <c r="N140" s="100" t="s">
        <v>41</v>
      </c>
      <c r="O140" s="100" t="s">
        <v>38</v>
      </c>
      <c r="P140" s="100" t="s">
        <v>41</v>
      </c>
      <c r="Q140" s="521">
        <f>IF(F140="non","n/a",IF(ISERROR(VLOOKUP(Y140,Pingdom_02_10_2019!$A$2:$J$255,10,FALSE)),"A venir",VLOOKUP(Y140,Pingdom_02_10_2019!$A$2:$J$255,10,FALSE)))</f>
        <v>7</v>
      </c>
      <c r="R140" s="412">
        <f>VLOOKUP(Y140,' DLNUF_24_10_2019'!Z$8:BB$252,29,FALSE)</f>
        <v>7</v>
      </c>
      <c r="S140" s="546" t="s">
        <v>32</v>
      </c>
      <c r="T140" s="173"/>
      <c r="U140" s="549" t="s">
        <v>304</v>
      </c>
      <c r="V140" s="46"/>
      <c r="W140" s="375">
        <v>8204189</v>
      </c>
      <c r="X140" s="53" t="s">
        <v>370</v>
      </c>
      <c r="Y140" s="49">
        <v>1291</v>
      </c>
    </row>
    <row r="141" spans="1:25" ht="16.2" customHeight="1" x14ac:dyDescent="0.3">
      <c r="A141" s="211"/>
      <c r="B141" s="659"/>
      <c r="C141" s="594"/>
      <c r="D141" s="466" t="s">
        <v>371</v>
      </c>
      <c r="E141" s="99" t="s">
        <v>326</v>
      </c>
      <c r="F141" s="100" t="s">
        <v>38</v>
      </c>
      <c r="G141" s="101" t="s">
        <v>39</v>
      </c>
      <c r="H141" s="100"/>
      <c r="I141" s="102" t="s">
        <v>39</v>
      </c>
      <c r="J141" s="103">
        <v>7630373</v>
      </c>
      <c r="K141" s="104">
        <f>IF(W141="n/a","n/a",IF(W141="n/c","n/c",IF(J141="n/c","n/c",W141/J141)))</f>
        <v>1</v>
      </c>
      <c r="L141" s="105"/>
      <c r="M141" s="105" t="s">
        <v>32</v>
      </c>
      <c r="N141" s="100" t="s">
        <v>38</v>
      </c>
      <c r="O141" s="100" t="s">
        <v>38</v>
      </c>
      <c r="P141" s="100" t="s">
        <v>40</v>
      </c>
      <c r="Q141" s="521">
        <f>IF(F141="non","n/a",IF(ISERROR(VLOOKUP(Y141,Pingdom_02_10_2019!$A$2:$J$255,10,FALSE)),"A venir",VLOOKUP(Y141,Pingdom_02_10_2019!$A$2:$J$255,10,FALSE)))</f>
        <v>0</v>
      </c>
      <c r="R141" s="412">
        <f>VLOOKUP(Y141,' DLNUF_24_10_2019'!Z$8:BB$252,29,FALSE)</f>
        <v>1</v>
      </c>
      <c r="S141" s="546" t="s">
        <v>32</v>
      </c>
      <c r="T141" s="173"/>
      <c r="U141" s="549" t="s">
        <v>304</v>
      </c>
      <c r="V141" s="46"/>
      <c r="W141" s="375">
        <v>7630373</v>
      </c>
      <c r="X141" s="53" t="s">
        <v>368</v>
      </c>
      <c r="Y141" s="84">
        <v>1258</v>
      </c>
    </row>
    <row r="142" spans="1:25" ht="36.6" customHeight="1" x14ac:dyDescent="0.3">
      <c r="A142" s="211"/>
      <c r="B142" s="659"/>
      <c r="C142" s="594"/>
      <c r="D142" s="466" t="s">
        <v>1059</v>
      </c>
      <c r="E142" s="99" t="s">
        <v>326</v>
      </c>
      <c r="F142" s="100" t="s">
        <v>38</v>
      </c>
      <c r="G142" s="101" t="s">
        <v>39</v>
      </c>
      <c r="H142" s="100"/>
      <c r="I142" s="102" t="s">
        <v>39</v>
      </c>
      <c r="J142" s="103">
        <v>7156568</v>
      </c>
      <c r="K142" s="104">
        <f>IF(W142="n/a","n/a",IF(W142="n/c","n/c",IF(J142="n/c","n/c",W142/J142)))</f>
        <v>1</v>
      </c>
      <c r="L142" s="105">
        <v>0.14000000000000001</v>
      </c>
      <c r="M142" s="105" t="s">
        <v>1057</v>
      </c>
      <c r="N142" s="100" t="s">
        <v>38</v>
      </c>
      <c r="O142" s="100" t="s">
        <v>38</v>
      </c>
      <c r="P142" s="100" t="s">
        <v>40</v>
      </c>
      <c r="Q142" s="521">
        <f>IF(F142="non","n/a",IF(ISERROR(VLOOKUP(Y142,Pingdom_02_10_2019!$A$2:$J$255,10,FALSE)),"A venir",VLOOKUP(Y142,Pingdom_02_10_2019!$A$2:$J$255,10,FALSE)))</f>
        <v>0</v>
      </c>
      <c r="R142" s="412">
        <f>VLOOKUP(Y142,' DLNUF_24_10_2019'!Z$8:BB$252,29,FALSE)</f>
        <v>1</v>
      </c>
      <c r="S142" s="546" t="s">
        <v>32</v>
      </c>
      <c r="T142" s="173"/>
      <c r="U142" s="549" t="s">
        <v>304</v>
      </c>
      <c r="V142" s="46"/>
      <c r="W142" s="375">
        <v>7156568</v>
      </c>
      <c r="X142" s="53" t="s">
        <v>368</v>
      </c>
      <c r="Y142" s="84">
        <v>1901</v>
      </c>
    </row>
    <row r="143" spans="1:25" ht="15.6" customHeight="1" x14ac:dyDescent="0.3">
      <c r="A143" s="211"/>
      <c r="B143" s="659"/>
      <c r="C143" s="594"/>
      <c r="D143" s="466" t="s">
        <v>374</v>
      </c>
      <c r="E143" s="99" t="s">
        <v>326</v>
      </c>
      <c r="F143" s="100" t="s">
        <v>38</v>
      </c>
      <c r="G143" s="101" t="s">
        <v>39</v>
      </c>
      <c r="H143" s="100"/>
      <c r="I143" s="102" t="s">
        <v>39</v>
      </c>
      <c r="J143" s="103">
        <v>3221999</v>
      </c>
      <c r="K143" s="104">
        <f>IF(W143="n/a","n/a",IF(W143="n/c","n/c",IF(J143="n/c","n/c",W143/J143)))</f>
        <v>1</v>
      </c>
      <c r="L143" s="105" t="s">
        <v>46</v>
      </c>
      <c r="M143" s="105" t="s">
        <v>46</v>
      </c>
      <c r="N143" s="100" t="s">
        <v>46</v>
      </c>
      <c r="O143" s="100" t="s">
        <v>46</v>
      </c>
      <c r="P143" s="100" t="s">
        <v>38</v>
      </c>
      <c r="Q143" s="521">
        <f>IF(F143="non","n/a",IF(ISERROR(VLOOKUP(Y143,Pingdom_02_10_2019!$A$2:$J$255,10,FALSE)),"A venir",VLOOKUP(Y143,Pingdom_02_10_2019!$A$2:$J$255,10,FALSE)))</f>
        <v>0</v>
      </c>
      <c r="R143" s="412" t="str">
        <f>VLOOKUP(Y143,' DLNUF_24_10_2019'!Z$8:BB$252,29,FALSE)</f>
        <v>n/a</v>
      </c>
      <c r="S143" s="546" t="s">
        <v>32</v>
      </c>
      <c r="T143" s="173"/>
      <c r="U143" s="549" t="s">
        <v>304</v>
      </c>
      <c r="V143" s="46"/>
      <c r="W143" s="103">
        <v>3221999</v>
      </c>
      <c r="X143" s="53"/>
      <c r="Y143" s="84">
        <v>1261</v>
      </c>
    </row>
    <row r="144" spans="1:25" ht="16.2" customHeight="1" x14ac:dyDescent="0.3">
      <c r="A144" s="211"/>
      <c r="B144" s="659"/>
      <c r="C144" s="594"/>
      <c r="D144" s="466" t="s">
        <v>377</v>
      </c>
      <c r="E144" s="99" t="s">
        <v>326</v>
      </c>
      <c r="F144" s="100" t="s">
        <v>38</v>
      </c>
      <c r="G144" s="101" t="s">
        <v>39</v>
      </c>
      <c r="H144" s="100">
        <v>126</v>
      </c>
      <c r="I144" s="102" t="s">
        <v>39</v>
      </c>
      <c r="J144" s="103">
        <v>1810381</v>
      </c>
      <c r="K144" s="104">
        <f>IF(W144="n/a","n/a",IF(W144="n/c","n/c",IF(J144="n/c","n/c",W144/J144)))</f>
        <v>1</v>
      </c>
      <c r="L144" s="105"/>
      <c r="M144" s="105"/>
      <c r="N144" s="100" t="s">
        <v>38</v>
      </c>
      <c r="O144" s="100" t="s">
        <v>38</v>
      </c>
      <c r="P144" s="100" t="s">
        <v>40</v>
      </c>
      <c r="Q144" s="521">
        <f>IF(F144="non","n/a",IF(ISERROR(VLOOKUP(Y144,Pingdom_02_10_2019!$A$2:$J$255,10,FALSE)),"A venir",VLOOKUP(Y144,Pingdom_02_10_2019!$A$2:$J$255,10,FALSE)))</f>
        <v>0</v>
      </c>
      <c r="R144" s="412">
        <f>VLOOKUP(Y144,' DLNUF_24_10_2019'!Z$8:BB$252,29,FALSE)</f>
        <v>0</v>
      </c>
      <c r="S144" s="546" t="s">
        <v>32</v>
      </c>
      <c r="T144" s="173"/>
      <c r="U144" s="549" t="s">
        <v>304</v>
      </c>
      <c r="V144" s="46"/>
      <c r="W144" s="375">
        <v>1810381</v>
      </c>
      <c r="X144" s="53" t="s">
        <v>368</v>
      </c>
      <c r="Y144" s="84">
        <v>1731</v>
      </c>
    </row>
    <row r="145" spans="1:25" ht="16.2" customHeight="1" x14ac:dyDescent="0.3">
      <c r="A145" s="211"/>
      <c r="B145" s="659"/>
      <c r="C145" s="594"/>
      <c r="D145" s="466" t="s">
        <v>947</v>
      </c>
      <c r="E145" s="99" t="s">
        <v>329</v>
      </c>
      <c r="F145" s="100" t="s">
        <v>38</v>
      </c>
      <c r="G145" s="101" t="s">
        <v>39</v>
      </c>
      <c r="H145" s="100"/>
      <c r="I145" s="102" t="s">
        <v>39</v>
      </c>
      <c r="J145" s="103">
        <v>800800</v>
      </c>
      <c r="K145" s="104">
        <f>IF(W145="n/a","n/a",IF(W145="n/c","n/c",IF(J145="n/c","n/c",W145/J145)))</f>
        <v>1</v>
      </c>
      <c r="L145" s="105">
        <v>0.67</v>
      </c>
      <c r="M145" s="105">
        <v>0.56999999999999995</v>
      </c>
      <c r="N145" s="100" t="s">
        <v>46</v>
      </c>
      <c r="O145" s="100" t="s">
        <v>38</v>
      </c>
      <c r="P145" s="100" t="s">
        <v>40</v>
      </c>
      <c r="Q145" s="521">
        <f>IF(F145="non","n/a",IF(ISERROR(VLOOKUP(Y145,Pingdom_02_10_2019!$A$2:$J$255,10,FALSE)),"A venir",VLOOKUP(Y145,Pingdom_02_10_2019!$A$2:$J$255,10,FALSE)))</f>
        <v>7</v>
      </c>
      <c r="R145" s="412">
        <f>VLOOKUP(Y145,' DLNUF_24_10_2019'!Z$8:BB$252,29,FALSE)</f>
        <v>1</v>
      </c>
      <c r="S145" s="546" t="s">
        <v>32</v>
      </c>
      <c r="T145" s="173"/>
      <c r="U145" s="549" t="s">
        <v>304</v>
      </c>
      <c r="V145" s="46"/>
      <c r="W145" s="375">
        <v>800800</v>
      </c>
      <c r="X145" s="53" t="s">
        <v>385</v>
      </c>
      <c r="Y145" s="84">
        <v>1867</v>
      </c>
    </row>
    <row r="146" spans="1:25" ht="31.2" customHeight="1" x14ac:dyDescent="0.3">
      <c r="A146" s="211"/>
      <c r="B146" s="659"/>
      <c r="C146" s="593"/>
      <c r="D146" s="466" t="s">
        <v>379</v>
      </c>
      <c r="E146" s="99" t="s">
        <v>326</v>
      </c>
      <c r="F146" s="100" t="s">
        <v>38</v>
      </c>
      <c r="G146" s="101" t="s">
        <v>39</v>
      </c>
      <c r="H146" s="100"/>
      <c r="I146" s="102" t="s">
        <v>39</v>
      </c>
      <c r="J146" s="103">
        <v>312805</v>
      </c>
      <c r="K146" s="104">
        <f>IF(W146="n/a","n/a",IF(W146="n/c","n/c",IF(J146="n/c","n/c",W146/J146)))</f>
        <v>1</v>
      </c>
      <c r="L146" s="105"/>
      <c r="M146" s="105" t="s">
        <v>32</v>
      </c>
      <c r="N146" s="100" t="s">
        <v>38</v>
      </c>
      <c r="O146" s="100" t="s">
        <v>38</v>
      </c>
      <c r="P146" s="100" t="s">
        <v>40</v>
      </c>
      <c r="Q146" s="521">
        <f>IF(F146="non","n/a",IF(ISERROR(VLOOKUP(Y146,Pingdom_02_10_2019!$A$2:$J$255,10,FALSE)),"A venir",VLOOKUP(Y146,Pingdom_02_10_2019!$A$2:$J$255,10,FALSE)))</f>
        <v>0</v>
      </c>
      <c r="R146" s="412">
        <f>VLOOKUP(Y146,' DLNUF_24_10_2019'!Z$8:BB$252,29,FALSE)</f>
        <v>1</v>
      </c>
      <c r="S146" s="546" t="s">
        <v>32</v>
      </c>
      <c r="T146" s="173"/>
      <c r="U146" s="549" t="s">
        <v>304</v>
      </c>
      <c r="V146" s="46"/>
      <c r="W146" s="375">
        <v>312805</v>
      </c>
      <c r="X146" s="53" t="s">
        <v>368</v>
      </c>
      <c r="Y146" s="84">
        <v>1946</v>
      </c>
    </row>
    <row r="147" spans="1:25" ht="30.6" customHeight="1" x14ac:dyDescent="0.3">
      <c r="A147" s="211"/>
      <c r="B147" s="659"/>
      <c r="C147" s="595" t="s">
        <v>689</v>
      </c>
      <c r="D147" s="466" t="s">
        <v>302</v>
      </c>
      <c r="E147" s="99" t="s">
        <v>303</v>
      </c>
      <c r="F147" s="100" t="s">
        <v>38</v>
      </c>
      <c r="G147" s="101" t="s">
        <v>39</v>
      </c>
      <c r="H147" s="100"/>
      <c r="I147" s="102" t="s">
        <v>39</v>
      </c>
      <c r="J147" s="103">
        <v>7973138</v>
      </c>
      <c r="K147" s="104">
        <f>IF(W147="n/a","n/a",IF(W147="n/c","n/c",IF(J147="n/c","n/c",W147/J147)))</f>
        <v>0.44314346496950136</v>
      </c>
      <c r="L147" s="105"/>
      <c r="M147" s="105" t="s">
        <v>32</v>
      </c>
      <c r="N147" s="100" t="s">
        <v>41</v>
      </c>
      <c r="O147" s="100" t="s">
        <v>38</v>
      </c>
      <c r="P147" s="100" t="s">
        <v>40</v>
      </c>
      <c r="Q147" s="521">
        <f>IF(F147="non","n/a",IF(ISERROR(VLOOKUP(Y147,Pingdom_02_10_2019!$A$2:$J$255,10,FALSE)),"A venir",VLOOKUP(Y147,Pingdom_02_10_2019!$A$2:$J$255,10,FALSE)))</f>
        <v>9</v>
      </c>
      <c r="R147" s="412">
        <f>VLOOKUP(Y147,' DLNUF_24_10_2019'!Z$8:BB$252,29,FALSE)</f>
        <v>1</v>
      </c>
      <c r="S147" s="546" t="s">
        <v>32</v>
      </c>
      <c r="T147" s="173"/>
      <c r="U147" s="549" t="s">
        <v>304</v>
      </c>
      <c r="V147" s="46"/>
      <c r="W147" s="375">
        <v>3533244</v>
      </c>
      <c r="X147" s="53" t="s">
        <v>306</v>
      </c>
      <c r="Y147" s="49">
        <v>1821</v>
      </c>
    </row>
    <row r="148" spans="1:25" ht="16.2" customHeight="1" x14ac:dyDescent="0.3">
      <c r="A148" s="211"/>
      <c r="B148" s="659"/>
      <c r="C148" s="596"/>
      <c r="D148" s="466" t="s">
        <v>321</v>
      </c>
      <c r="E148" s="99" t="s">
        <v>303</v>
      </c>
      <c r="F148" s="100" t="s">
        <v>38</v>
      </c>
      <c r="G148" s="101" t="s">
        <v>39</v>
      </c>
      <c r="H148" s="100"/>
      <c r="I148" s="102" t="s">
        <v>39</v>
      </c>
      <c r="J148" s="103">
        <v>2834661</v>
      </c>
      <c r="K148" s="104">
        <f>IF(W148="n/a","n/a",IF(W148="n/c","n/c",IF(J148="n/c","n/c",W148/J148)))</f>
        <v>1</v>
      </c>
      <c r="L148" s="105"/>
      <c r="M148" s="105" t="s">
        <v>32</v>
      </c>
      <c r="N148" s="100" t="s">
        <v>41</v>
      </c>
      <c r="O148" s="100" t="s">
        <v>38</v>
      </c>
      <c r="P148" s="100" t="s">
        <v>40</v>
      </c>
      <c r="Q148" s="521">
        <f>IF(F148="non","n/a",IF(ISERROR(VLOOKUP(Y148,Pingdom_02_10_2019!$A$2:$J$255,10,FALSE)),"A venir",VLOOKUP(Y148,Pingdom_02_10_2019!$A$2:$J$255,10,FALSE)))</f>
        <v>9</v>
      </c>
      <c r="R148" s="412">
        <f>VLOOKUP(Y148,' DLNUF_24_10_2019'!Z$8:BB$252,29,FALSE)</f>
        <v>1</v>
      </c>
      <c r="S148" s="546" t="s">
        <v>32</v>
      </c>
      <c r="T148" s="173"/>
      <c r="U148" s="549" t="s">
        <v>304</v>
      </c>
      <c r="V148" s="46"/>
      <c r="W148" s="375">
        <v>2834661</v>
      </c>
      <c r="X148" s="53" t="s">
        <v>322</v>
      </c>
      <c r="Y148" s="49">
        <v>1822</v>
      </c>
    </row>
    <row r="149" spans="1:25" ht="16.2" customHeight="1" thickBot="1" x14ac:dyDescent="0.35">
      <c r="A149" s="211"/>
      <c r="B149" s="660"/>
      <c r="C149" s="296" t="s">
        <v>688</v>
      </c>
      <c r="D149" s="467" t="s">
        <v>349</v>
      </c>
      <c r="E149" s="295" t="s">
        <v>350</v>
      </c>
      <c r="F149" s="296" t="s">
        <v>38</v>
      </c>
      <c r="G149" s="297" t="s">
        <v>39</v>
      </c>
      <c r="H149" s="296"/>
      <c r="I149" s="298" t="s">
        <v>39</v>
      </c>
      <c r="J149" s="299">
        <v>322639</v>
      </c>
      <c r="K149" s="300">
        <f>IF(W149="n/a","n/a",IF(W149="n/c","n/c",IF(J149="n/c","n/c",W149/J149)))</f>
        <v>0.44515077222530447</v>
      </c>
      <c r="L149" s="301"/>
      <c r="M149" s="301" t="s">
        <v>32</v>
      </c>
      <c r="N149" s="296" t="s">
        <v>41</v>
      </c>
      <c r="O149" s="296" t="s">
        <v>41</v>
      </c>
      <c r="P149" s="296" t="s">
        <v>41</v>
      </c>
      <c r="Q149" s="522">
        <f>IF(F149="non","n/a",IF(ISERROR(VLOOKUP(Y149,Pingdom_02_10_2019!$A$2:$J$255,10,FALSE)),"A venir",VLOOKUP(Y149,Pingdom_02_10_2019!$A$2:$J$255,10,FALSE)))</f>
        <v>8</v>
      </c>
      <c r="R149" s="413">
        <f>VLOOKUP(Y149,' DLNUF_24_10_2019'!Z$8:BB$252,29,FALSE)</f>
        <v>2</v>
      </c>
      <c r="S149" s="547" t="s">
        <v>32</v>
      </c>
      <c r="T149" s="173"/>
      <c r="U149" s="549" t="s">
        <v>304</v>
      </c>
      <c r="V149" s="46"/>
      <c r="W149" s="375">
        <v>143623</v>
      </c>
      <c r="X149" s="53" t="s">
        <v>351</v>
      </c>
      <c r="Y149" s="49">
        <v>1268</v>
      </c>
    </row>
    <row r="150" spans="1:25" ht="16.2" customHeight="1" thickTop="1" x14ac:dyDescent="0.3">
      <c r="A150" s="210"/>
      <c r="B150" s="652" t="s">
        <v>386</v>
      </c>
      <c r="C150" s="655" t="s">
        <v>387</v>
      </c>
      <c r="D150" s="468" t="s">
        <v>388</v>
      </c>
      <c r="E150" s="281" t="s">
        <v>389</v>
      </c>
      <c r="F150" s="282" t="s">
        <v>38</v>
      </c>
      <c r="G150" s="283" t="s">
        <v>39</v>
      </c>
      <c r="H150" s="282"/>
      <c r="I150" s="284" t="s">
        <v>390</v>
      </c>
      <c r="J150" s="285">
        <v>349000000</v>
      </c>
      <c r="K150" s="286">
        <f>IF(W150="n/a","n/a",IF(W150="n/c","n/c",IF(J150="n/c","n/c",W150/J150)))</f>
        <v>0.94</v>
      </c>
      <c r="L150" s="287"/>
      <c r="M150" s="287" t="s">
        <v>32</v>
      </c>
      <c r="N150" s="282" t="s">
        <v>38</v>
      </c>
      <c r="O150" s="282" t="s">
        <v>38</v>
      </c>
      <c r="P150" s="282" t="s">
        <v>38</v>
      </c>
      <c r="Q150" s="523">
        <f>IF(F150="non","n/a",IF(ISERROR(VLOOKUP(Y150,Pingdom_02_10_2019!$A$2:$J$255,10,FALSE)),"A venir",VLOOKUP(Y150,Pingdom_02_10_2019!$A$2:$J$255,10,FALSE)))</f>
        <v>9</v>
      </c>
      <c r="R150" s="412">
        <f>VLOOKUP(Y150,' DLNUF_24_10_2019'!Z$8:BB$252,29,FALSE)</f>
        <v>0</v>
      </c>
      <c r="S150" s="548" t="s">
        <v>32</v>
      </c>
      <c r="T150" s="173"/>
      <c r="U150" s="549" t="s">
        <v>391</v>
      </c>
      <c r="V150" s="46" t="s">
        <v>392</v>
      </c>
      <c r="W150" s="375">
        <v>328060000</v>
      </c>
      <c r="X150" s="53" t="s">
        <v>394</v>
      </c>
      <c r="Y150" s="49">
        <v>824</v>
      </c>
    </row>
    <row r="151" spans="1:25" ht="15.6" customHeight="1" x14ac:dyDescent="0.3">
      <c r="A151" s="210"/>
      <c r="B151" s="653"/>
      <c r="C151" s="656"/>
      <c r="D151" s="469" t="s">
        <v>1058</v>
      </c>
      <c r="E151" s="112" t="s">
        <v>389</v>
      </c>
      <c r="F151" s="111" t="s">
        <v>38</v>
      </c>
      <c r="G151" s="113" t="s">
        <v>39</v>
      </c>
      <c r="H151" s="111">
        <v>156</v>
      </c>
      <c r="I151" s="114" t="s">
        <v>395</v>
      </c>
      <c r="J151" s="115">
        <v>37239908</v>
      </c>
      <c r="K151" s="116">
        <f>IF(W151="n/a","n/a",IF(W151="n/c","n/c",IF(J151="n/c","n/c",W151/J151)))</f>
        <v>0.64999999462941749</v>
      </c>
      <c r="L151" s="117">
        <v>0.82</v>
      </c>
      <c r="M151" s="117" t="s">
        <v>1055</v>
      </c>
      <c r="N151" s="111" t="s">
        <v>38</v>
      </c>
      <c r="O151" s="111" t="s">
        <v>38</v>
      </c>
      <c r="P151" s="111" t="s">
        <v>38</v>
      </c>
      <c r="Q151" s="524">
        <f>IF(F151="non","n/a",IF(ISERROR(VLOOKUP(Y151,Pingdom_02_10_2019!$A$2:$J$255,10,FALSE)),"A venir",VLOOKUP(Y151,Pingdom_02_10_2019!$A$2:$J$255,10,FALSE)))</f>
        <v>9</v>
      </c>
      <c r="R151" s="412">
        <f>VLOOKUP(Y151,' DLNUF_24_10_2019'!Z$8:BB$252,29,FALSE)</f>
        <v>0</v>
      </c>
      <c r="S151" s="546" t="s">
        <v>32</v>
      </c>
      <c r="T151" s="173"/>
      <c r="U151" s="549" t="s">
        <v>391</v>
      </c>
      <c r="V151" s="46" t="s">
        <v>392</v>
      </c>
      <c r="W151" s="375">
        <v>24205940</v>
      </c>
      <c r="X151" s="53" t="s">
        <v>397</v>
      </c>
      <c r="Y151" s="49">
        <v>823</v>
      </c>
    </row>
    <row r="152" spans="1:25" ht="16.2" customHeight="1" x14ac:dyDescent="0.3">
      <c r="A152" s="210"/>
      <c r="B152" s="653"/>
      <c r="C152" s="656"/>
      <c r="D152" s="469" t="s">
        <v>398</v>
      </c>
      <c r="E152" s="112" t="s">
        <v>399</v>
      </c>
      <c r="F152" s="111" t="s">
        <v>38</v>
      </c>
      <c r="G152" s="113" t="s">
        <v>39</v>
      </c>
      <c r="H152" s="111"/>
      <c r="I152" s="111">
        <v>2015</v>
      </c>
      <c r="J152" s="115">
        <v>8844237</v>
      </c>
      <c r="K152" s="116">
        <f>IF(W152="n/a","n/a",IF(W152="n/c","n/c",IF(J152="n/c","n/c",W152/J152)))</f>
        <v>0.59613361785759478</v>
      </c>
      <c r="L152" s="117"/>
      <c r="M152" s="117" t="s">
        <v>32</v>
      </c>
      <c r="N152" s="114" t="s">
        <v>46</v>
      </c>
      <c r="O152" s="111" t="s">
        <v>41</v>
      </c>
      <c r="P152" s="111" t="s">
        <v>40</v>
      </c>
      <c r="Q152" s="524">
        <f>IF(F152="non","n/a",IF(ISERROR(VLOOKUP(Y152,Pingdom_02_10_2019!$A$2:$J$255,10,FALSE)),"A venir",VLOOKUP(Y152,Pingdom_02_10_2019!$A$2:$J$255,10,FALSE)))</f>
        <v>9</v>
      </c>
      <c r="R152" s="412" t="str">
        <f>VLOOKUP(Y152,' DLNUF_24_10_2019'!Z$8:BB$252,29,FALSE)</f>
        <v>Non mesuré</v>
      </c>
      <c r="S152" s="546" t="s">
        <v>32</v>
      </c>
      <c r="T152" s="173"/>
      <c r="U152" s="549" t="s">
        <v>391</v>
      </c>
      <c r="V152" s="46" t="s">
        <v>392</v>
      </c>
      <c r="W152" s="375">
        <v>5272347</v>
      </c>
      <c r="X152" s="385" t="s">
        <v>402</v>
      </c>
      <c r="Y152" s="49">
        <v>848</v>
      </c>
    </row>
    <row r="153" spans="1:25" ht="15.6" customHeight="1" x14ac:dyDescent="0.3">
      <c r="A153" s="210"/>
      <c r="B153" s="653"/>
      <c r="C153" s="656" t="s">
        <v>403</v>
      </c>
      <c r="D153" s="469" t="s">
        <v>404</v>
      </c>
      <c r="E153" s="112" t="s">
        <v>389</v>
      </c>
      <c r="F153" s="111" t="s">
        <v>38</v>
      </c>
      <c r="G153" s="113" t="s">
        <v>39</v>
      </c>
      <c r="H153" s="111"/>
      <c r="I153" s="118">
        <v>2013</v>
      </c>
      <c r="J153" s="115">
        <v>18720381</v>
      </c>
      <c r="K153" s="116">
        <f>IF(W153="n/a","n/a",IF(W153="n/c","n/c",IF(J153="n/c","n/c",W153/J153)))</f>
        <v>0.58999995780000414</v>
      </c>
      <c r="L153" s="117"/>
      <c r="M153" s="117" t="s">
        <v>32</v>
      </c>
      <c r="N153" s="114" t="s">
        <v>46</v>
      </c>
      <c r="O153" s="111" t="s">
        <v>38</v>
      </c>
      <c r="P153" s="111" t="s">
        <v>41</v>
      </c>
      <c r="Q153" s="524">
        <f>IF(F153="non","n/a",IF(ISERROR(VLOOKUP(Y153,Pingdom_02_10_2019!$A$2:$J$255,10,FALSE)),"A venir",VLOOKUP(Y153,Pingdom_02_10_2019!$A$2:$J$255,10,FALSE)))</f>
        <v>5</v>
      </c>
      <c r="R153" s="412">
        <f>VLOOKUP(Y153,' DLNUF_24_10_2019'!Z$8:BB$252,29,FALSE)</f>
        <v>0</v>
      </c>
      <c r="S153" s="546" t="s">
        <v>32</v>
      </c>
      <c r="T153" s="173"/>
      <c r="U153" s="549" t="s">
        <v>391</v>
      </c>
      <c r="V153" s="46" t="s">
        <v>405</v>
      </c>
      <c r="W153" s="375">
        <v>11045024</v>
      </c>
      <c r="X153" s="53" t="s">
        <v>407</v>
      </c>
      <c r="Y153" s="49">
        <v>840</v>
      </c>
    </row>
    <row r="154" spans="1:25" ht="15.6" customHeight="1" x14ac:dyDescent="0.3">
      <c r="A154" s="210"/>
      <c r="B154" s="653"/>
      <c r="C154" s="656"/>
      <c r="D154" s="469" t="s">
        <v>408</v>
      </c>
      <c r="E154" s="112" t="s">
        <v>389</v>
      </c>
      <c r="F154" s="111" t="s">
        <v>38</v>
      </c>
      <c r="G154" s="113" t="s">
        <v>39</v>
      </c>
      <c r="H154" s="111"/>
      <c r="I154" s="119">
        <v>2015</v>
      </c>
      <c r="J154" s="115">
        <v>6300000</v>
      </c>
      <c r="K154" s="116">
        <f>IF(W154="n/a","n/a",IF(W154="n/c","n/c",IF(J154="n/c","n/c",W154/J154)))</f>
        <v>0.91</v>
      </c>
      <c r="L154" s="117"/>
      <c r="M154" s="117" t="s">
        <v>32</v>
      </c>
      <c r="N154" s="114" t="s">
        <v>46</v>
      </c>
      <c r="O154" s="111" t="s">
        <v>38</v>
      </c>
      <c r="P154" s="111" t="s">
        <v>41</v>
      </c>
      <c r="Q154" s="524">
        <f>IF(F154="non","n/a",IF(ISERROR(VLOOKUP(Y154,Pingdom_02_10_2019!$A$2:$J$255,10,FALSE)),"A venir",VLOOKUP(Y154,Pingdom_02_10_2019!$A$2:$J$255,10,FALSE)))</f>
        <v>9</v>
      </c>
      <c r="R154" s="412" t="str">
        <f>VLOOKUP(Y154,' DLNUF_24_10_2019'!Z$8:BB$252,29,FALSE)</f>
        <v>n/a</v>
      </c>
      <c r="S154" s="546" t="s">
        <v>32</v>
      </c>
      <c r="T154" s="173"/>
      <c r="U154" s="549" t="s">
        <v>391</v>
      </c>
      <c r="V154" s="46" t="s">
        <v>405</v>
      </c>
      <c r="W154" s="375">
        <v>5733000</v>
      </c>
      <c r="X154" s="46" t="s">
        <v>410</v>
      </c>
      <c r="Y154" s="49">
        <v>841</v>
      </c>
    </row>
    <row r="155" spans="1:25" ht="44.4" customHeight="1" x14ac:dyDescent="0.3">
      <c r="A155" s="210"/>
      <c r="B155" s="653"/>
      <c r="C155" s="381" t="s">
        <v>411</v>
      </c>
      <c r="D155" s="469" t="s">
        <v>412</v>
      </c>
      <c r="E155" s="120" t="s">
        <v>413</v>
      </c>
      <c r="F155" s="111" t="s">
        <v>38</v>
      </c>
      <c r="G155" s="113" t="s">
        <v>39</v>
      </c>
      <c r="H155" s="111"/>
      <c r="I155" s="119">
        <v>2013</v>
      </c>
      <c r="J155" s="115">
        <v>5200000</v>
      </c>
      <c r="K155" s="116">
        <f>IF(W155="n/a","n/a",IF(W155="n/c","n/c",IF(J155="n/c","n/c",W155/J155)))</f>
        <v>1</v>
      </c>
      <c r="L155" s="117"/>
      <c r="M155" s="117" t="s">
        <v>32</v>
      </c>
      <c r="N155" s="114" t="s">
        <v>46</v>
      </c>
      <c r="O155" s="111" t="s">
        <v>41</v>
      </c>
      <c r="P155" s="111" t="s">
        <v>38</v>
      </c>
      <c r="Q155" s="524">
        <f>IF(F155="non","n/a",IF(ISERROR(VLOOKUP(Y155,Pingdom_02_10_2019!$A$2:$J$255,10,FALSE)),"A venir",VLOOKUP(Y155,Pingdom_02_10_2019!$A$2:$J$255,10,FALSE)))</f>
        <v>9</v>
      </c>
      <c r="R155" s="412" t="str">
        <f>VLOOKUP(Y155,' DLNUF_24_10_2019'!Z$8:BB$252,29,FALSE)</f>
        <v>Non mesuré</v>
      </c>
      <c r="S155" s="546" t="s">
        <v>32</v>
      </c>
      <c r="T155" s="173"/>
      <c r="U155" s="549" t="s">
        <v>391</v>
      </c>
      <c r="V155" s="46" t="s">
        <v>414</v>
      </c>
      <c r="W155" s="375">
        <v>5200000</v>
      </c>
      <c r="X155" s="385" t="s">
        <v>1024</v>
      </c>
      <c r="Y155" s="49">
        <v>800</v>
      </c>
    </row>
    <row r="156" spans="1:25" ht="16.2" customHeight="1" x14ac:dyDescent="0.3">
      <c r="A156" s="210"/>
      <c r="B156" s="653"/>
      <c r="C156" s="656" t="s">
        <v>417</v>
      </c>
      <c r="D156" s="469" t="s">
        <v>418</v>
      </c>
      <c r="E156" s="112" t="s">
        <v>419</v>
      </c>
      <c r="F156" s="111" t="s">
        <v>38</v>
      </c>
      <c r="G156" s="113" t="s">
        <v>39</v>
      </c>
      <c r="H156" s="111"/>
      <c r="I156" s="119">
        <v>2005</v>
      </c>
      <c r="J156" s="115">
        <v>122000000</v>
      </c>
      <c r="K156" s="116">
        <f>IF(W156="n/a","n/a",IF(W156="n/c","n/c",IF(J156="n/c","n/c",W156/J156)))</f>
        <v>1</v>
      </c>
      <c r="L156" s="117"/>
      <c r="M156" s="117" t="s">
        <v>32</v>
      </c>
      <c r="N156" s="114" t="s">
        <v>46</v>
      </c>
      <c r="O156" s="111" t="s">
        <v>41</v>
      </c>
      <c r="P156" s="111" t="s">
        <v>38</v>
      </c>
      <c r="Q156" s="524">
        <f>IF(F156="non","n/a",IF(ISERROR(VLOOKUP(Y156,Pingdom_02_10_2019!$A$2:$J$255,10,FALSE)),"A venir",VLOOKUP(Y156,Pingdom_02_10_2019!$A$2:$J$255,10,FALSE)))</f>
        <v>10</v>
      </c>
      <c r="R156" s="412" t="str">
        <f>VLOOKUP(Y156,' DLNUF_24_10_2019'!Z$8:BB$252,29,FALSE)</f>
        <v>n/a</v>
      </c>
      <c r="S156" s="546" t="s">
        <v>32</v>
      </c>
      <c r="T156" s="173"/>
      <c r="U156" s="549" t="s">
        <v>391</v>
      </c>
      <c r="V156" s="46" t="s">
        <v>417</v>
      </c>
      <c r="W156" s="375">
        <v>122000000</v>
      </c>
      <c r="X156" s="384" t="s">
        <v>1025</v>
      </c>
      <c r="Y156" s="49">
        <v>769</v>
      </c>
    </row>
    <row r="157" spans="1:25" ht="16.2" customHeight="1" x14ac:dyDescent="0.3">
      <c r="A157" s="210"/>
      <c r="B157" s="653"/>
      <c r="C157" s="656"/>
      <c r="D157" s="469" t="s">
        <v>421</v>
      </c>
      <c r="E157" s="112" t="s">
        <v>389</v>
      </c>
      <c r="F157" s="111" t="s">
        <v>38</v>
      </c>
      <c r="G157" s="113" t="s">
        <v>39</v>
      </c>
      <c r="H157" s="111"/>
      <c r="I157" s="119">
        <v>2008</v>
      </c>
      <c r="J157" s="115">
        <v>20000000</v>
      </c>
      <c r="K157" s="116">
        <f>IF(W157="n/a","n/a",IF(W157="n/c","n/c",IF(J157="n/c","n/c",W157/J157)))</f>
        <v>1</v>
      </c>
      <c r="L157" s="117"/>
      <c r="M157" s="117" t="s">
        <v>32</v>
      </c>
      <c r="N157" s="114" t="s">
        <v>46</v>
      </c>
      <c r="O157" s="111" t="s">
        <v>41</v>
      </c>
      <c r="P157" s="111" t="s">
        <v>41</v>
      </c>
      <c r="Q157" s="524">
        <f>IF(F157="non","n/a",IF(ISERROR(VLOOKUP(Y157,Pingdom_02_10_2019!$A$2:$J$255,10,FALSE)),"A venir",VLOOKUP(Y157,Pingdom_02_10_2019!$A$2:$J$255,10,FALSE)))</f>
        <v>9</v>
      </c>
      <c r="R157" s="412" t="str">
        <f>VLOOKUP(Y157,' DLNUF_24_10_2019'!Z$8:BB$252,29,FALSE)</f>
        <v>n/a</v>
      </c>
      <c r="S157" s="546" t="s">
        <v>32</v>
      </c>
      <c r="T157" s="173"/>
      <c r="U157" s="549" t="s">
        <v>391</v>
      </c>
      <c r="V157" s="46" t="s">
        <v>417</v>
      </c>
      <c r="W157" s="375">
        <v>20000000</v>
      </c>
      <c r="X157" s="46" t="s">
        <v>422</v>
      </c>
      <c r="Y157" s="49">
        <v>1868</v>
      </c>
    </row>
    <row r="158" spans="1:25" ht="16.2" customHeight="1" x14ac:dyDescent="0.3">
      <c r="A158" s="210"/>
      <c r="B158" s="653"/>
      <c r="C158" s="656"/>
      <c r="D158" s="469" t="s">
        <v>423</v>
      </c>
      <c r="E158" s="112" t="s">
        <v>424</v>
      </c>
      <c r="F158" s="111" t="s">
        <v>38</v>
      </c>
      <c r="G158" s="113" t="s">
        <v>39</v>
      </c>
      <c r="H158" s="111"/>
      <c r="I158" s="119">
        <v>2012</v>
      </c>
      <c r="J158" s="115">
        <v>723089</v>
      </c>
      <c r="K158" s="116">
        <f>IF(W158="n/a","n/a",IF(W158="n/c","n/c",IF(J158="n/c","n/c",W158/J158)))</f>
        <v>1</v>
      </c>
      <c r="L158" s="117"/>
      <c r="M158" s="117" t="s">
        <v>32</v>
      </c>
      <c r="N158" s="114" t="s">
        <v>46</v>
      </c>
      <c r="O158" s="111" t="s">
        <v>41</v>
      </c>
      <c r="P158" s="111" t="s">
        <v>38</v>
      </c>
      <c r="Q158" s="524">
        <f>IF(F158="non","n/a",IF(ISERROR(VLOOKUP(Y158,Pingdom_02_10_2019!$A$2:$J$255,10,FALSE)),"A venir",VLOOKUP(Y158,Pingdom_02_10_2019!$A$2:$J$255,10,FALSE)))</f>
        <v>2</v>
      </c>
      <c r="R158" s="412" t="str">
        <f>VLOOKUP(Y158,' DLNUF_24_10_2019'!Z$8:BB$252,29,FALSE)</f>
        <v>n/a</v>
      </c>
      <c r="S158" s="546" t="s">
        <v>32</v>
      </c>
      <c r="T158" s="173"/>
      <c r="U158" s="549" t="s">
        <v>391</v>
      </c>
      <c r="V158" s="46" t="s">
        <v>417</v>
      </c>
      <c r="W158" s="375">
        <v>723089</v>
      </c>
      <c r="X158" s="384" t="s">
        <v>1069</v>
      </c>
      <c r="Y158" s="49">
        <v>871</v>
      </c>
    </row>
    <row r="159" spans="1:25" ht="16.2" customHeight="1" x14ac:dyDescent="0.3">
      <c r="A159" s="210"/>
      <c r="B159" s="653"/>
      <c r="C159" s="656"/>
      <c r="D159" s="469" t="s">
        <v>427</v>
      </c>
      <c r="E159" s="112" t="s">
        <v>424</v>
      </c>
      <c r="F159" s="111" t="s">
        <v>38</v>
      </c>
      <c r="G159" s="113" t="s">
        <v>39</v>
      </c>
      <c r="H159" s="111"/>
      <c r="I159" s="119">
        <v>2012</v>
      </c>
      <c r="J159" s="115">
        <v>2390303</v>
      </c>
      <c r="K159" s="116">
        <f>IF(W159="n/a","n/a",IF(W159="n/c","n/c",IF(J159="n/c","n/c",W159/J159)))</f>
        <v>1</v>
      </c>
      <c r="L159" s="117"/>
      <c r="M159" s="117" t="s">
        <v>32</v>
      </c>
      <c r="N159" s="114" t="s">
        <v>46</v>
      </c>
      <c r="O159" s="111" t="s">
        <v>41</v>
      </c>
      <c r="P159" s="111" t="s">
        <v>38</v>
      </c>
      <c r="Q159" s="524">
        <f>IF(F159="non","n/a",IF(ISERROR(VLOOKUP(Y159,Pingdom_02_10_2019!$A$2:$J$255,10,FALSE)),"A venir",VLOOKUP(Y159,Pingdom_02_10_2019!$A$2:$J$255,10,FALSE)))</f>
        <v>8</v>
      </c>
      <c r="R159" s="412" t="str">
        <f>VLOOKUP(Y159,' DLNUF_24_10_2019'!Z$8:BB$252,29,FALSE)</f>
        <v>n/a</v>
      </c>
      <c r="S159" s="546" t="s">
        <v>32</v>
      </c>
      <c r="T159" s="173"/>
      <c r="U159" s="549" t="s">
        <v>391</v>
      </c>
      <c r="V159" s="46" t="s">
        <v>417</v>
      </c>
      <c r="W159" s="382">
        <v>2390303</v>
      </c>
      <c r="X159" s="53" t="s">
        <v>431</v>
      </c>
      <c r="Y159" s="49">
        <v>870</v>
      </c>
    </row>
    <row r="160" spans="1:25" ht="18.600000000000001" customHeight="1" x14ac:dyDescent="0.3">
      <c r="A160" s="210"/>
      <c r="B160" s="653"/>
      <c r="C160" s="656"/>
      <c r="D160" s="469" t="s">
        <v>695</v>
      </c>
      <c r="E160" s="112" t="s">
        <v>432</v>
      </c>
      <c r="F160" s="111" t="s">
        <v>38</v>
      </c>
      <c r="G160" s="113" t="s">
        <v>39</v>
      </c>
      <c r="H160" s="111"/>
      <c r="I160" s="119">
        <v>2012</v>
      </c>
      <c r="J160" s="115">
        <v>67151</v>
      </c>
      <c r="K160" s="116">
        <f>IF(W160="n/a","n/a",IF(W160="n/c","n/c",IF(J160="n/c","n/c",W160/J160)))</f>
        <v>1</v>
      </c>
      <c r="L160" s="117"/>
      <c r="M160" s="117" t="s">
        <v>32</v>
      </c>
      <c r="N160" s="114" t="s">
        <v>46</v>
      </c>
      <c r="O160" s="111" t="s">
        <v>41</v>
      </c>
      <c r="P160" s="111" t="s">
        <v>38</v>
      </c>
      <c r="Q160" s="524">
        <f>IF(F160="non","n/a",IF(ISERROR(VLOOKUP(Y160,Pingdom_02_10_2019!$A$2:$J$255,10,FALSE)),"A venir",VLOOKUP(Y160,Pingdom_02_10_2019!$A$2:$J$255,10,FALSE)))</f>
        <v>8</v>
      </c>
      <c r="R160" s="412" t="str">
        <f>VLOOKUP(Y160,' DLNUF_24_10_2019'!Z$8:BB$252,29,FALSE)</f>
        <v>n/a</v>
      </c>
      <c r="S160" s="546" t="s">
        <v>32</v>
      </c>
      <c r="T160" s="173"/>
      <c r="U160" s="549" t="s">
        <v>391</v>
      </c>
      <c r="V160" s="46" t="s">
        <v>417</v>
      </c>
      <c r="W160" s="382">
        <v>67151</v>
      </c>
      <c r="X160" s="46" t="s">
        <v>426</v>
      </c>
      <c r="Y160" s="49">
        <v>872</v>
      </c>
    </row>
    <row r="161" spans="1:25" ht="16.2" customHeight="1" x14ac:dyDescent="0.3">
      <c r="A161" s="210"/>
      <c r="B161" s="653"/>
      <c r="C161" s="656" t="s">
        <v>434</v>
      </c>
      <c r="D161" s="469" t="s">
        <v>435</v>
      </c>
      <c r="E161" s="112" t="s">
        <v>389</v>
      </c>
      <c r="F161" s="111" t="s">
        <v>38</v>
      </c>
      <c r="G161" s="113" t="s">
        <v>39</v>
      </c>
      <c r="H161" s="111"/>
      <c r="I161" s="119">
        <v>2001</v>
      </c>
      <c r="J161" s="115" t="s">
        <v>31</v>
      </c>
      <c r="K161" s="116" t="str">
        <f>IF(W161="n/a","n/a",IF(W161="n/c","n/c",IF(J161="n/c","n/c",W161/J161)))</f>
        <v>n/c</v>
      </c>
      <c r="L161" s="117"/>
      <c r="M161" s="117" t="s">
        <v>32</v>
      </c>
      <c r="N161" s="111" t="s">
        <v>38</v>
      </c>
      <c r="O161" s="111" t="s">
        <v>40</v>
      </c>
      <c r="P161" s="111" t="s">
        <v>38</v>
      </c>
      <c r="Q161" s="524">
        <f>IF(F161="non","n/a",IF(ISERROR(VLOOKUP(Y161,Pingdom_02_10_2019!$A$2:$J$255,10,FALSE)),"A venir",VLOOKUP(Y161,Pingdom_02_10_2019!$A$2:$J$255,10,FALSE)))</f>
        <v>10</v>
      </c>
      <c r="R161" s="412" t="str">
        <f>VLOOKUP(Y161,' DLNUF_24_10_2019'!Z$8:BB$252,29,FALSE)</f>
        <v>Non mesuré</v>
      </c>
      <c r="S161" s="546" t="s">
        <v>32</v>
      </c>
      <c r="T161" s="173"/>
      <c r="U161" s="549" t="s">
        <v>391</v>
      </c>
      <c r="V161" s="46" t="s">
        <v>436</v>
      </c>
      <c r="W161" s="375">
        <v>27000000</v>
      </c>
      <c r="X161" s="53" t="s">
        <v>397</v>
      </c>
      <c r="Y161" s="49">
        <v>831</v>
      </c>
    </row>
    <row r="162" spans="1:25" ht="16.2" customHeight="1" x14ac:dyDescent="0.3">
      <c r="A162" s="210"/>
      <c r="B162" s="653"/>
      <c r="C162" s="656"/>
      <c r="D162" s="469" t="s">
        <v>438</v>
      </c>
      <c r="E162" s="112" t="s">
        <v>419</v>
      </c>
      <c r="F162" s="111" t="s">
        <v>38</v>
      </c>
      <c r="G162" s="113" t="s">
        <v>39</v>
      </c>
      <c r="H162" s="111"/>
      <c r="I162" s="119">
        <v>2012</v>
      </c>
      <c r="J162" s="115">
        <v>6000000</v>
      </c>
      <c r="K162" s="116" t="str">
        <f>IF(W162="n/a","n/a",IF(W162="n/c","n/c",IF(J162="n/c","n/c",W162/J162)))</f>
        <v>n/c</v>
      </c>
      <c r="L162" s="117"/>
      <c r="M162" s="117" t="s">
        <v>32</v>
      </c>
      <c r="N162" s="114" t="s">
        <v>46</v>
      </c>
      <c r="O162" s="111" t="s">
        <v>41</v>
      </c>
      <c r="P162" s="111" t="s">
        <v>38</v>
      </c>
      <c r="Q162" s="524">
        <f>IF(F162="non","n/a",IF(ISERROR(VLOOKUP(Y162,Pingdom_02_10_2019!$A$2:$J$255,10,FALSE)),"A venir",VLOOKUP(Y162,Pingdom_02_10_2019!$A$2:$J$255,10,FALSE)))</f>
        <v>10</v>
      </c>
      <c r="R162" s="412">
        <f>VLOOKUP(Y162,' DLNUF_24_10_2019'!Z$8:BB$252,29,FALSE)</f>
        <v>0</v>
      </c>
      <c r="S162" s="546" t="s">
        <v>32</v>
      </c>
      <c r="T162" s="173"/>
      <c r="U162" s="549" t="s">
        <v>391</v>
      </c>
      <c r="V162" s="46" t="s">
        <v>436</v>
      </c>
      <c r="W162" s="48" t="s">
        <v>31</v>
      </c>
      <c r="X162" s="384" t="s">
        <v>1026</v>
      </c>
      <c r="Y162" s="49">
        <v>764</v>
      </c>
    </row>
    <row r="163" spans="1:25" ht="16.2" customHeight="1" x14ac:dyDescent="0.3">
      <c r="A163" s="210"/>
      <c r="B163" s="653"/>
      <c r="C163" s="656"/>
      <c r="D163" s="469" t="s">
        <v>439</v>
      </c>
      <c r="E163" s="112" t="s">
        <v>389</v>
      </c>
      <c r="F163" s="111" t="s">
        <v>38</v>
      </c>
      <c r="G163" s="113" t="s">
        <v>39</v>
      </c>
      <c r="H163" s="111"/>
      <c r="I163" s="119">
        <v>2008</v>
      </c>
      <c r="J163" s="115" t="s">
        <v>31</v>
      </c>
      <c r="K163" s="116" t="str">
        <f>IF(W163="n/a","n/a",IF(W163="n/c","n/c",IF(J163="n/c","n/c",W163/J163)))</f>
        <v>n/c</v>
      </c>
      <c r="L163" s="117"/>
      <c r="M163" s="117" t="s">
        <v>32</v>
      </c>
      <c r="N163" s="111" t="s">
        <v>38</v>
      </c>
      <c r="O163" s="111" t="s">
        <v>40</v>
      </c>
      <c r="P163" s="111" t="s">
        <v>38</v>
      </c>
      <c r="Q163" s="524">
        <f>IF(F163="non","n/a",IF(ISERROR(VLOOKUP(Y163,Pingdom_02_10_2019!$A$2:$J$255,10,FALSE)),"A venir",VLOOKUP(Y163,Pingdom_02_10_2019!$A$2:$J$255,10,FALSE)))</f>
        <v>10</v>
      </c>
      <c r="R163" s="412" t="str">
        <f>VLOOKUP(Y163,' DLNUF_24_10_2019'!Z$8:BB$252,29,FALSE)</f>
        <v>Non mesuré</v>
      </c>
      <c r="S163" s="546" t="s">
        <v>32</v>
      </c>
      <c r="T163" s="173"/>
      <c r="U163" s="549" t="s">
        <v>391</v>
      </c>
      <c r="V163" s="46" t="s">
        <v>436</v>
      </c>
      <c r="W163" s="375">
        <v>4100000</v>
      </c>
      <c r="X163" s="53" t="s">
        <v>397</v>
      </c>
      <c r="Y163" s="49">
        <v>834</v>
      </c>
    </row>
    <row r="164" spans="1:25" ht="16.2" customHeight="1" x14ac:dyDescent="0.3">
      <c r="A164" s="210"/>
      <c r="B164" s="653"/>
      <c r="C164" s="656"/>
      <c r="D164" s="469" t="s">
        <v>440</v>
      </c>
      <c r="E164" s="112" t="s">
        <v>419</v>
      </c>
      <c r="F164" s="111" t="s">
        <v>38</v>
      </c>
      <c r="G164" s="113" t="s">
        <v>39</v>
      </c>
      <c r="H164" s="111"/>
      <c r="I164" s="119">
        <v>2016</v>
      </c>
      <c r="J164" s="115">
        <v>460000</v>
      </c>
      <c r="K164" s="116">
        <f>IF(W164="n/a","n/a",IF(W164="n/c","n/c",IF(J164="n/c","n/c",W164/J164)))</f>
        <v>0.22</v>
      </c>
      <c r="L164" s="117"/>
      <c r="M164" s="117" t="s">
        <v>32</v>
      </c>
      <c r="N164" s="114" t="s">
        <v>46</v>
      </c>
      <c r="O164" s="111" t="s">
        <v>41</v>
      </c>
      <c r="P164" s="111" t="s">
        <v>38</v>
      </c>
      <c r="Q164" s="524">
        <f>IF(F164="non","n/a",IF(ISERROR(VLOOKUP(Y164,Pingdom_02_10_2019!$A$2:$J$255,10,FALSE)),"A venir",VLOOKUP(Y164,Pingdom_02_10_2019!$A$2:$J$255,10,FALSE)))</f>
        <v>10</v>
      </c>
      <c r="R164" s="412">
        <f>VLOOKUP(Y164,' DLNUF_24_10_2019'!Z$8:BB$252,29,FALSE)</f>
        <v>0</v>
      </c>
      <c r="S164" s="546" t="s">
        <v>32</v>
      </c>
      <c r="T164" s="173"/>
      <c r="U164" s="549" t="s">
        <v>391</v>
      </c>
      <c r="V164" s="46" t="s">
        <v>436</v>
      </c>
      <c r="W164" s="375">
        <v>101200</v>
      </c>
      <c r="X164" s="384" t="s">
        <v>1027</v>
      </c>
      <c r="Y164" s="49">
        <v>762</v>
      </c>
    </row>
    <row r="165" spans="1:25" ht="15.6" customHeight="1" x14ac:dyDescent="0.3">
      <c r="A165" s="210"/>
      <c r="B165" s="653"/>
      <c r="C165" s="656"/>
      <c r="D165" s="469" t="s">
        <v>441</v>
      </c>
      <c r="E165" s="112" t="s">
        <v>442</v>
      </c>
      <c r="F165" s="111" t="s">
        <v>38</v>
      </c>
      <c r="G165" s="113" t="s">
        <v>39</v>
      </c>
      <c r="H165" s="111"/>
      <c r="I165" s="119">
        <v>2017</v>
      </c>
      <c r="J165" s="115">
        <v>60000000</v>
      </c>
      <c r="K165" s="116">
        <f>IF(W165="n/a","n/a",IF(W165="n/c","n/c",IF(J165="n/c","n/c",W165/J165)))</f>
        <v>0.45</v>
      </c>
      <c r="L165" s="117"/>
      <c r="M165" s="117" t="s">
        <v>32</v>
      </c>
      <c r="N165" s="111" t="s">
        <v>38</v>
      </c>
      <c r="O165" s="111" t="s">
        <v>38</v>
      </c>
      <c r="P165" s="111" t="s">
        <v>38</v>
      </c>
      <c r="Q165" s="524">
        <f>IF(F165="non","n/a",IF(ISERROR(VLOOKUP(Y165,Pingdom_02_10_2019!$A$2:$J$255,10,FALSE)),"A venir",VLOOKUP(Y165,Pingdom_02_10_2019!$A$2:$J$255,10,FALSE)))</f>
        <v>5</v>
      </c>
      <c r="R165" s="412">
        <f>VLOOKUP(Y165,' DLNUF_24_10_2019'!Z$8:BB$252,29,FALSE)</f>
        <v>0</v>
      </c>
      <c r="S165" s="546" t="s">
        <v>32</v>
      </c>
      <c r="T165" s="173"/>
      <c r="U165" s="549" t="s">
        <v>391</v>
      </c>
      <c r="V165" s="46" t="s">
        <v>436</v>
      </c>
      <c r="W165" s="375">
        <v>27000000</v>
      </c>
      <c r="X165" s="385" t="s">
        <v>444</v>
      </c>
      <c r="Y165" s="49">
        <v>753</v>
      </c>
    </row>
    <row r="166" spans="1:25" ht="16.2" customHeight="1" x14ac:dyDescent="0.3">
      <c r="A166" s="210"/>
      <c r="B166" s="653"/>
      <c r="C166" s="656"/>
      <c r="D166" s="469" t="s">
        <v>445</v>
      </c>
      <c r="E166" s="112" t="s">
        <v>419</v>
      </c>
      <c r="F166" s="111" t="s">
        <v>38</v>
      </c>
      <c r="G166" s="113" t="s">
        <v>39</v>
      </c>
      <c r="H166" s="111"/>
      <c r="I166" s="119">
        <v>2008</v>
      </c>
      <c r="J166" s="115">
        <v>50000000</v>
      </c>
      <c r="K166" s="116">
        <f>IF(W166="n/a","n/a",IF(W166="n/c","n/c",IF(J166="n/c","n/c",W166/J166)))</f>
        <v>1</v>
      </c>
      <c r="L166" s="117"/>
      <c r="M166" s="117" t="s">
        <v>32</v>
      </c>
      <c r="N166" s="114" t="s">
        <v>46</v>
      </c>
      <c r="O166" s="111" t="s">
        <v>41</v>
      </c>
      <c r="P166" s="111" t="s">
        <v>38</v>
      </c>
      <c r="Q166" s="524">
        <f>IF(F166="non","n/a",IF(ISERROR(VLOOKUP(Y166,Pingdom_02_10_2019!$A$2:$J$255,10,FALSE)),"A venir",VLOOKUP(Y166,Pingdom_02_10_2019!$A$2:$J$255,10,FALSE)))</f>
        <v>9</v>
      </c>
      <c r="R166" s="412">
        <f>VLOOKUP(Y166,' DLNUF_24_10_2019'!Z$8:BB$252,29,FALSE)</f>
        <v>0</v>
      </c>
      <c r="S166" s="546" t="s">
        <v>32</v>
      </c>
      <c r="T166" s="173"/>
      <c r="U166" s="549" t="s">
        <v>391</v>
      </c>
      <c r="V166" s="46" t="s">
        <v>436</v>
      </c>
      <c r="W166" s="375">
        <v>50000000</v>
      </c>
      <c r="X166" s="386" t="s">
        <v>1028</v>
      </c>
      <c r="Y166" s="49">
        <v>813</v>
      </c>
    </row>
    <row r="167" spans="1:25" ht="16.2" customHeight="1" x14ac:dyDescent="0.3">
      <c r="A167" s="210"/>
      <c r="B167" s="653"/>
      <c r="C167" s="656"/>
      <c r="D167" s="469" t="s">
        <v>449</v>
      </c>
      <c r="E167" s="112" t="s">
        <v>419</v>
      </c>
      <c r="F167" s="111" t="s">
        <v>38</v>
      </c>
      <c r="G167" s="113" t="s">
        <v>39</v>
      </c>
      <c r="H167" s="111"/>
      <c r="I167" s="119">
        <v>2016</v>
      </c>
      <c r="J167" s="115">
        <v>10700000</v>
      </c>
      <c r="K167" s="116">
        <f>IF(W167="n/a","n/a",IF(W167="n/c","n/c",IF(J167="n/c","n/c",W167/J167)))</f>
        <v>0.93457943925233644</v>
      </c>
      <c r="L167" s="117"/>
      <c r="M167" s="117" t="s">
        <v>32</v>
      </c>
      <c r="N167" s="114" t="s">
        <v>46</v>
      </c>
      <c r="O167" s="111" t="s">
        <v>41</v>
      </c>
      <c r="P167" s="111" t="s">
        <v>38</v>
      </c>
      <c r="Q167" s="524">
        <f>IF(F167="non","n/a",IF(ISERROR(VLOOKUP(Y167,Pingdom_02_10_2019!$A$2:$J$255,10,FALSE)),"A venir",VLOOKUP(Y167,Pingdom_02_10_2019!$A$2:$J$255,10,FALSE)))</f>
        <v>10</v>
      </c>
      <c r="R167" s="412">
        <f>VLOOKUP(Y167,' DLNUF_24_10_2019'!Z$8:BB$252,29,FALSE)</f>
        <v>0</v>
      </c>
      <c r="S167" s="546" t="s">
        <v>32</v>
      </c>
      <c r="T167" s="173"/>
      <c r="U167" s="549" t="s">
        <v>391</v>
      </c>
      <c r="V167" s="46" t="s">
        <v>436</v>
      </c>
      <c r="W167" s="375">
        <v>10000000</v>
      </c>
      <c r="X167" s="385" t="s">
        <v>1029</v>
      </c>
      <c r="Y167" s="49">
        <v>763</v>
      </c>
    </row>
    <row r="168" spans="1:25" ht="37.200000000000003" customHeight="1" x14ac:dyDescent="0.3">
      <c r="A168" s="210"/>
      <c r="B168" s="653"/>
      <c r="C168" s="656"/>
      <c r="D168" s="469" t="s">
        <v>451</v>
      </c>
      <c r="E168" s="112" t="s">
        <v>419</v>
      </c>
      <c r="F168" s="111" t="s">
        <v>38</v>
      </c>
      <c r="G168" s="113" t="s">
        <v>39</v>
      </c>
      <c r="H168" s="111"/>
      <c r="I168" s="119">
        <v>2011</v>
      </c>
      <c r="J168" s="115">
        <v>7000000</v>
      </c>
      <c r="K168" s="116">
        <f>IF(W168="n/a","n/a",IF(W168="n/c","n/c",IF(J168="n/c","n/c",W168/J168)))</f>
        <v>1</v>
      </c>
      <c r="L168" s="117"/>
      <c r="M168" s="117" t="s">
        <v>32</v>
      </c>
      <c r="N168" s="114" t="s">
        <v>46</v>
      </c>
      <c r="O168" s="114" t="s">
        <v>46</v>
      </c>
      <c r="P168" s="111" t="s">
        <v>38</v>
      </c>
      <c r="Q168" s="524">
        <f>IF(F168="non","n/a",IF(ISERROR(VLOOKUP(Y168,Pingdom_02_10_2019!$A$2:$J$255,10,FALSE)),"A venir",VLOOKUP(Y168,Pingdom_02_10_2019!$A$2:$J$255,10,FALSE)))</f>
        <v>10</v>
      </c>
      <c r="R168" s="412">
        <f>VLOOKUP(Y168,' DLNUF_24_10_2019'!Z$8:BB$252,29,FALSE)</f>
        <v>0</v>
      </c>
      <c r="S168" s="546" t="s">
        <v>32</v>
      </c>
      <c r="T168" s="173"/>
      <c r="U168" s="549" t="s">
        <v>391</v>
      </c>
      <c r="V168" s="46" t="s">
        <v>436</v>
      </c>
      <c r="W168" s="375">
        <v>7000000</v>
      </c>
      <c r="X168" s="385" t="s">
        <v>1030</v>
      </c>
      <c r="Y168" s="49">
        <v>768</v>
      </c>
    </row>
    <row r="169" spans="1:25" ht="16.2" customHeight="1" x14ac:dyDescent="0.3">
      <c r="A169" s="210"/>
      <c r="B169" s="653"/>
      <c r="C169" s="656"/>
      <c r="D169" s="469" t="s">
        <v>452</v>
      </c>
      <c r="E169" s="112" t="s">
        <v>419</v>
      </c>
      <c r="F169" s="111" t="s">
        <v>38</v>
      </c>
      <c r="G169" s="113" t="s">
        <v>39</v>
      </c>
      <c r="H169" s="111"/>
      <c r="I169" s="119">
        <v>2009</v>
      </c>
      <c r="J169" s="115">
        <v>8700000</v>
      </c>
      <c r="K169" s="116">
        <f>IF(W169="n/a","n/a",IF(W169="n/c","n/c",IF(J169="n/c","n/c",W169/J169)))</f>
        <v>1</v>
      </c>
      <c r="L169" s="117"/>
      <c r="M169" s="117" t="s">
        <v>32</v>
      </c>
      <c r="N169" s="114" t="s">
        <v>46</v>
      </c>
      <c r="O169" s="114" t="s">
        <v>46</v>
      </c>
      <c r="P169" s="111" t="s">
        <v>38</v>
      </c>
      <c r="Q169" s="524">
        <f>IF(F169="non","n/a",IF(ISERROR(VLOOKUP(Y169,Pingdom_02_10_2019!$A$2:$J$255,10,FALSE)),"A venir",VLOOKUP(Y169,Pingdom_02_10_2019!$A$2:$J$255,10,FALSE)))</f>
        <v>9</v>
      </c>
      <c r="R169" s="412">
        <f>VLOOKUP(Y169,' DLNUF_24_10_2019'!Z$8:BB$252,29,FALSE)</f>
        <v>0</v>
      </c>
      <c r="S169" s="546" t="s">
        <v>32</v>
      </c>
      <c r="T169" s="173"/>
      <c r="U169" s="549" t="s">
        <v>391</v>
      </c>
      <c r="V169" s="46" t="s">
        <v>436</v>
      </c>
      <c r="W169" s="375">
        <v>8700000</v>
      </c>
      <c r="X169" s="385" t="s">
        <v>1031</v>
      </c>
      <c r="Y169" s="49">
        <v>765</v>
      </c>
    </row>
    <row r="170" spans="1:25" ht="29.4" customHeight="1" x14ac:dyDescent="0.3">
      <c r="A170" s="210"/>
      <c r="B170" s="653"/>
      <c r="C170" s="656"/>
      <c r="D170" s="469" t="s">
        <v>454</v>
      </c>
      <c r="E170" s="112" t="s">
        <v>419</v>
      </c>
      <c r="F170" s="111" t="s">
        <v>38</v>
      </c>
      <c r="G170" s="113" t="s">
        <v>39</v>
      </c>
      <c r="H170" s="111"/>
      <c r="I170" s="119">
        <v>2011</v>
      </c>
      <c r="J170" s="115">
        <v>5900000</v>
      </c>
      <c r="K170" s="116">
        <f>IF(W170="n/a","n/a",IF(W170="n/c","n/c",IF(J170="n/c","n/c",W170/J170)))</f>
        <v>1</v>
      </c>
      <c r="L170" s="117"/>
      <c r="M170" s="117" t="s">
        <v>32</v>
      </c>
      <c r="N170" s="114" t="s">
        <v>46</v>
      </c>
      <c r="O170" s="114" t="s">
        <v>46</v>
      </c>
      <c r="P170" s="111" t="s">
        <v>38</v>
      </c>
      <c r="Q170" s="524">
        <f>IF(F170="non","n/a",IF(ISERROR(VLOOKUP(Y170,Pingdom_02_10_2019!$A$2:$J$255,10,FALSE)),"A venir",VLOOKUP(Y170,Pingdom_02_10_2019!$A$2:$J$255,10,FALSE)))</f>
        <v>10</v>
      </c>
      <c r="R170" s="412">
        <f>VLOOKUP(Y170,' DLNUF_24_10_2019'!Z$8:BB$252,29,FALSE)</f>
        <v>0</v>
      </c>
      <c r="S170" s="546" t="s">
        <v>32</v>
      </c>
      <c r="T170" s="173"/>
      <c r="U170" s="549" t="s">
        <v>391</v>
      </c>
      <c r="V170" s="46" t="s">
        <v>436</v>
      </c>
      <c r="W170" s="375">
        <v>5900000</v>
      </c>
      <c r="X170" s="385" t="s">
        <v>1032</v>
      </c>
      <c r="Y170" s="49">
        <v>767</v>
      </c>
    </row>
    <row r="171" spans="1:25" ht="30" customHeight="1" x14ac:dyDescent="0.3">
      <c r="A171" s="210"/>
      <c r="B171" s="653"/>
      <c r="C171" s="656"/>
      <c r="D171" s="469" t="s">
        <v>456</v>
      </c>
      <c r="E171" s="112" t="s">
        <v>419</v>
      </c>
      <c r="F171" s="111" t="s">
        <v>38</v>
      </c>
      <c r="G171" s="113" t="s">
        <v>39</v>
      </c>
      <c r="H171" s="111"/>
      <c r="I171" s="119">
        <v>2009</v>
      </c>
      <c r="J171" s="115">
        <v>3501500</v>
      </c>
      <c r="K171" s="116">
        <f>IF(W171="n/a","n/a",IF(W171="n/c","n/c",IF(J171="n/c","n/c",W171/J171)))</f>
        <v>0.71397972297586754</v>
      </c>
      <c r="L171" s="117"/>
      <c r="M171" s="117" t="s">
        <v>32</v>
      </c>
      <c r="N171" s="114" t="s">
        <v>46</v>
      </c>
      <c r="O171" s="111" t="s">
        <v>41</v>
      </c>
      <c r="P171" s="111" t="s">
        <v>38</v>
      </c>
      <c r="Q171" s="524">
        <f>IF(F171="non","n/a",IF(ISERROR(VLOOKUP(Y171,Pingdom_02_10_2019!$A$2:$J$255,10,FALSE)),"A venir",VLOOKUP(Y171,Pingdom_02_10_2019!$A$2:$J$255,10,FALSE)))</f>
        <v>9</v>
      </c>
      <c r="R171" s="412">
        <f>VLOOKUP(Y171,' DLNUF_24_10_2019'!Z$8:BB$252,29,FALSE)</f>
        <v>0</v>
      </c>
      <c r="S171" s="546" t="s">
        <v>32</v>
      </c>
      <c r="T171" s="173"/>
      <c r="U171" s="549" t="s">
        <v>391</v>
      </c>
      <c r="V171" s="46" t="s">
        <v>436</v>
      </c>
      <c r="W171" s="375">
        <v>2500000</v>
      </c>
      <c r="X171" s="385" t="s">
        <v>1033</v>
      </c>
      <c r="Y171" s="49">
        <v>814</v>
      </c>
    </row>
    <row r="172" spans="1:25" ht="15.6" customHeight="1" x14ac:dyDescent="0.3">
      <c r="A172" s="210"/>
      <c r="B172" s="653"/>
      <c r="C172" s="656"/>
      <c r="D172" s="469" t="s">
        <v>458</v>
      </c>
      <c r="E172" s="112" t="s">
        <v>419</v>
      </c>
      <c r="F172" s="111" t="s">
        <v>38</v>
      </c>
      <c r="G172" s="113" t="s">
        <v>39</v>
      </c>
      <c r="H172" s="111"/>
      <c r="I172" s="119">
        <v>2003</v>
      </c>
      <c r="J172" s="115">
        <v>2800000</v>
      </c>
      <c r="K172" s="116">
        <f>IF(W172="n/a","n/a",IF(W172="n/c","n/c",IF(J172="n/c","n/c",W172/J172)))</f>
        <v>1</v>
      </c>
      <c r="L172" s="117"/>
      <c r="M172" s="117" t="s">
        <v>32</v>
      </c>
      <c r="N172" s="114" t="s">
        <v>46</v>
      </c>
      <c r="O172" s="111" t="s">
        <v>41</v>
      </c>
      <c r="P172" s="111" t="s">
        <v>38</v>
      </c>
      <c r="Q172" s="524">
        <f>IF(F172="non","n/a",IF(ISERROR(VLOOKUP(Y172,Pingdom_02_10_2019!$A$2:$J$255,10,FALSE)),"A venir",VLOOKUP(Y172,Pingdom_02_10_2019!$A$2:$J$255,10,FALSE)))</f>
        <v>10</v>
      </c>
      <c r="R172" s="412">
        <f>VLOOKUP(Y172,' DLNUF_24_10_2019'!Z$8:BB$252,29,FALSE)</f>
        <v>0</v>
      </c>
      <c r="S172" s="546" t="s">
        <v>32</v>
      </c>
      <c r="T172" s="173"/>
      <c r="U172" s="549" t="s">
        <v>391</v>
      </c>
      <c r="V172" s="46" t="s">
        <v>436</v>
      </c>
      <c r="W172" s="375">
        <v>2800000</v>
      </c>
      <c r="X172" s="385" t="s">
        <v>1034</v>
      </c>
      <c r="Y172" s="49">
        <v>766</v>
      </c>
    </row>
    <row r="173" spans="1:25" ht="32.4" customHeight="1" x14ac:dyDescent="0.3">
      <c r="A173" s="210"/>
      <c r="B173" s="653"/>
      <c r="C173" s="656"/>
      <c r="D173" s="469" t="s">
        <v>459</v>
      </c>
      <c r="E173" s="112" t="s">
        <v>419</v>
      </c>
      <c r="F173" s="111" t="s">
        <v>38</v>
      </c>
      <c r="G173" s="113" t="s">
        <v>39</v>
      </c>
      <c r="H173" s="111"/>
      <c r="I173" s="119">
        <v>2011</v>
      </c>
      <c r="J173" s="115">
        <v>2100000</v>
      </c>
      <c r="K173" s="116">
        <f>IF(W173="n/a","n/a",IF(W173="n/c","n/c",IF(J173="n/c","n/c",W173/J173)))</f>
        <v>1</v>
      </c>
      <c r="L173" s="117"/>
      <c r="M173" s="117" t="s">
        <v>32</v>
      </c>
      <c r="N173" s="114" t="s">
        <v>46</v>
      </c>
      <c r="O173" s="111" t="s">
        <v>41</v>
      </c>
      <c r="P173" s="111" t="s">
        <v>38</v>
      </c>
      <c r="Q173" s="524">
        <f>IF(F173="non","n/a",IF(ISERROR(VLOOKUP(Y173,Pingdom_02_10_2019!$A$2:$J$255,10,FALSE)),"A venir",VLOOKUP(Y173,Pingdom_02_10_2019!$A$2:$J$255,10,FALSE)))</f>
        <v>9</v>
      </c>
      <c r="R173" s="412">
        <f>VLOOKUP(Y173,' DLNUF_24_10_2019'!Z$8:BB$252,29,FALSE)</f>
        <v>0</v>
      </c>
      <c r="S173" s="546" t="s">
        <v>32</v>
      </c>
      <c r="T173" s="173"/>
      <c r="U173" s="549" t="s">
        <v>391</v>
      </c>
      <c r="V173" s="46" t="s">
        <v>436</v>
      </c>
      <c r="W173" s="375">
        <v>2100000</v>
      </c>
      <c r="X173" s="385" t="s">
        <v>1035</v>
      </c>
      <c r="Y173" s="49">
        <v>798</v>
      </c>
    </row>
    <row r="174" spans="1:25" ht="15.6" customHeight="1" x14ac:dyDescent="0.3">
      <c r="A174" s="210"/>
      <c r="B174" s="653"/>
      <c r="C174" s="656"/>
      <c r="D174" s="469" t="s">
        <v>461</v>
      </c>
      <c r="E174" s="112" t="s">
        <v>462</v>
      </c>
      <c r="F174" s="111" t="s">
        <v>38</v>
      </c>
      <c r="G174" s="113" t="s">
        <v>39</v>
      </c>
      <c r="H174" s="111"/>
      <c r="I174" s="119" t="s">
        <v>39</v>
      </c>
      <c r="J174" s="115">
        <v>691000</v>
      </c>
      <c r="K174" s="116">
        <f>IF(W174="n/a","n/a",IF(W174="n/c","n/c",IF(J174="n/c","n/c",W174/J174)))</f>
        <v>0.14471780028943559</v>
      </c>
      <c r="L174" s="117"/>
      <c r="M174" s="117" t="s">
        <v>32</v>
      </c>
      <c r="N174" s="111" t="s">
        <v>38</v>
      </c>
      <c r="O174" s="111" t="s">
        <v>38</v>
      </c>
      <c r="P174" s="111" t="s">
        <v>38</v>
      </c>
      <c r="Q174" s="524">
        <f>IF(F174="non","n/a",IF(ISERROR(VLOOKUP(Y174,Pingdom_02_10_2019!$A$2:$J$255,10,FALSE)),"A venir",VLOOKUP(Y174,Pingdom_02_10_2019!$A$2:$J$255,10,FALSE)))</f>
        <v>8</v>
      </c>
      <c r="R174" s="412">
        <f>VLOOKUP(Y174,' DLNUF_24_10_2019'!Z$8:BB$252,29,FALSE)</f>
        <v>0</v>
      </c>
      <c r="S174" s="546" t="s">
        <v>32</v>
      </c>
      <c r="T174" s="173"/>
      <c r="U174" s="549" t="s">
        <v>391</v>
      </c>
      <c r="V174" s="46" t="s">
        <v>436</v>
      </c>
      <c r="W174" s="375">
        <v>100000</v>
      </c>
      <c r="X174" s="53" t="s">
        <v>465</v>
      </c>
      <c r="Y174" s="49">
        <v>1976</v>
      </c>
    </row>
    <row r="175" spans="1:25" ht="16.2" customHeight="1" thickBot="1" x14ac:dyDescent="0.35">
      <c r="A175" s="210"/>
      <c r="B175" s="654"/>
      <c r="C175" s="657"/>
      <c r="D175" s="470" t="s">
        <v>466</v>
      </c>
      <c r="E175" s="310" t="s">
        <v>442</v>
      </c>
      <c r="F175" s="311" t="s">
        <v>38</v>
      </c>
      <c r="G175" s="312" t="s">
        <v>39</v>
      </c>
      <c r="H175" s="311"/>
      <c r="I175" s="313">
        <v>2009</v>
      </c>
      <c r="J175" s="314">
        <v>172753</v>
      </c>
      <c r="K175" s="315">
        <f>IF(W175="n/a","n/a",IF(W175="n/c","n/c",IF(J175="n/c","n/c",W175/J175)))</f>
        <v>0.90000173658344573</v>
      </c>
      <c r="L175" s="316"/>
      <c r="M175" s="316" t="s">
        <v>32</v>
      </c>
      <c r="N175" s="422" t="s">
        <v>46</v>
      </c>
      <c r="O175" s="311" t="s">
        <v>38</v>
      </c>
      <c r="P175" s="311" t="s">
        <v>40</v>
      </c>
      <c r="Q175" s="525">
        <f>IF(F175="non","n/a",IF(ISERROR(VLOOKUP(Y175,Pingdom_02_10_2019!$A$2:$J$255,10,FALSE)),"A venir",VLOOKUP(Y175,Pingdom_02_10_2019!$A$2:$J$255,10,FALSE)))</f>
        <v>2</v>
      </c>
      <c r="R175" s="413">
        <f>VLOOKUP(Y175,' DLNUF_24_10_2019'!Z$8:BB$252,29,FALSE)</f>
        <v>0</v>
      </c>
      <c r="S175" s="547" t="s">
        <v>32</v>
      </c>
      <c r="T175" s="173"/>
      <c r="U175" s="549" t="s">
        <v>391</v>
      </c>
      <c r="V175" s="46" t="s">
        <v>436</v>
      </c>
      <c r="W175" s="375">
        <v>155478</v>
      </c>
      <c r="X175" s="53" t="s">
        <v>469</v>
      </c>
      <c r="Y175" s="49">
        <v>756</v>
      </c>
    </row>
    <row r="176" spans="1:25" ht="15.6" customHeight="1" thickTop="1" x14ac:dyDescent="0.3">
      <c r="A176" s="210"/>
      <c r="B176" s="636" t="s">
        <v>470</v>
      </c>
      <c r="C176" s="637"/>
      <c r="D176" s="471" t="s">
        <v>471</v>
      </c>
      <c r="E176" s="302" t="s">
        <v>472</v>
      </c>
      <c r="F176" s="303" t="s">
        <v>38</v>
      </c>
      <c r="G176" s="304" t="s">
        <v>39</v>
      </c>
      <c r="H176" s="303"/>
      <c r="I176" s="305" t="s">
        <v>39</v>
      </c>
      <c r="J176" s="306">
        <v>2800000</v>
      </c>
      <c r="K176" s="307">
        <f>IF(W176="n/a","n/a",IF(W176="n/c","n/c",IF(J176="n/c","n/c",W176/J176)))</f>
        <v>0.9821428571428571</v>
      </c>
      <c r="L176" s="308"/>
      <c r="M176" s="308" t="s">
        <v>32</v>
      </c>
      <c r="N176" s="309" t="s">
        <v>46</v>
      </c>
      <c r="O176" s="303" t="s">
        <v>38</v>
      </c>
      <c r="P176" s="303" t="s">
        <v>38</v>
      </c>
      <c r="Q176" s="526">
        <f>IF(F176="non","n/a",IF(ISERROR(VLOOKUP(Y176,Pingdom_02_10_2019!$A$2:$J$255,10,FALSE)),"A venir",VLOOKUP(Y176,Pingdom_02_10_2019!$A$2:$J$255,10,FALSE)))</f>
        <v>7</v>
      </c>
      <c r="R176" s="412">
        <f>VLOOKUP(Y176,' DLNUF_24_10_2019'!Z$8:BB$252,29,FALSE)</f>
        <v>1</v>
      </c>
      <c r="S176" s="548" t="s">
        <v>32</v>
      </c>
      <c r="T176" s="173"/>
      <c r="U176" s="549" t="s">
        <v>473</v>
      </c>
      <c r="V176" s="46"/>
      <c r="W176" s="375">
        <v>2750000</v>
      </c>
      <c r="X176" s="53" t="s">
        <v>475</v>
      </c>
      <c r="Y176" s="49">
        <v>1720</v>
      </c>
    </row>
    <row r="177" spans="1:25" ht="15.6" customHeight="1" x14ac:dyDescent="0.3">
      <c r="A177" s="210"/>
      <c r="B177" s="638"/>
      <c r="C177" s="639"/>
      <c r="D177" s="472" t="s">
        <v>476</v>
      </c>
      <c r="E177" s="121" t="s">
        <v>477</v>
      </c>
      <c r="F177" s="122" t="s">
        <v>38</v>
      </c>
      <c r="G177" s="123" t="s">
        <v>39</v>
      </c>
      <c r="H177" s="122"/>
      <c r="I177" s="124" t="s">
        <v>39</v>
      </c>
      <c r="J177" s="125">
        <v>1300000</v>
      </c>
      <c r="K177" s="126">
        <f>IF(W177="n/a","n/a",IF(W177="n/c","n/c",IF(J177="n/c","n/c",W177/J177)))</f>
        <v>0.35</v>
      </c>
      <c r="L177" s="127"/>
      <c r="M177" s="127" t="s">
        <v>32</v>
      </c>
      <c r="N177" s="122" t="s">
        <v>41</v>
      </c>
      <c r="O177" s="122" t="s">
        <v>41</v>
      </c>
      <c r="P177" s="122" t="s">
        <v>38</v>
      </c>
      <c r="Q177" s="527">
        <f>IF(F177="non","n/a",IF(ISERROR(VLOOKUP(Y177,Pingdom_02_10_2019!$A$2:$J$255,10,FALSE)),"A venir",VLOOKUP(Y177,Pingdom_02_10_2019!$A$2:$J$255,10,FALSE)))</f>
        <v>8</v>
      </c>
      <c r="R177" s="412">
        <f>VLOOKUP(Y177,' DLNUF_24_10_2019'!Z$8:BB$252,29,FALSE)</f>
        <v>23</v>
      </c>
      <c r="S177" s="546" t="s">
        <v>32</v>
      </c>
      <c r="T177" s="173"/>
      <c r="U177" s="549" t="s">
        <v>473</v>
      </c>
      <c r="V177" s="46"/>
      <c r="W177" s="375">
        <v>455000</v>
      </c>
      <c r="X177" s="46" t="s">
        <v>479</v>
      </c>
      <c r="Y177" s="49">
        <v>358</v>
      </c>
    </row>
    <row r="178" spans="1:25" ht="15.6" customHeight="1" x14ac:dyDescent="0.3">
      <c r="A178" s="210"/>
      <c r="B178" s="638"/>
      <c r="C178" s="639"/>
      <c r="D178" s="472" t="s">
        <v>480</v>
      </c>
      <c r="E178" s="121" t="s">
        <v>477</v>
      </c>
      <c r="F178" s="122" t="s">
        <v>38</v>
      </c>
      <c r="G178" s="123" t="s">
        <v>39</v>
      </c>
      <c r="H178" s="122"/>
      <c r="I178" s="128" t="s">
        <v>39</v>
      </c>
      <c r="J178" s="125">
        <v>760000</v>
      </c>
      <c r="K178" s="126">
        <f>IF(W178="n/a","n/a",IF(W178="n/c","n/c",IF(J178="n/c","n/c",W178/J178)))</f>
        <v>0.5</v>
      </c>
      <c r="L178" s="127"/>
      <c r="M178" s="127" t="s">
        <v>32</v>
      </c>
      <c r="N178" s="122" t="s">
        <v>41</v>
      </c>
      <c r="O178" s="122" t="s">
        <v>41</v>
      </c>
      <c r="P178" s="122" t="s">
        <v>38</v>
      </c>
      <c r="Q178" s="527">
        <f>IF(F178="non","n/a",IF(ISERROR(VLOOKUP(Y178,Pingdom_02_10_2019!$A$2:$J$255,10,FALSE)),"A venir",VLOOKUP(Y178,Pingdom_02_10_2019!$A$2:$J$255,10,FALSE)))</f>
        <v>8</v>
      </c>
      <c r="R178" s="412">
        <f>VLOOKUP(Y178,' DLNUF_24_10_2019'!Z$8:BB$252,29,FALSE)</f>
        <v>23</v>
      </c>
      <c r="S178" s="546" t="s">
        <v>32</v>
      </c>
      <c r="T178" s="173"/>
      <c r="U178" s="549" t="s">
        <v>473</v>
      </c>
      <c r="V178" s="46"/>
      <c r="W178" s="375">
        <v>380000</v>
      </c>
      <c r="X178" s="46" t="s">
        <v>479</v>
      </c>
      <c r="Y178" s="49">
        <v>1818</v>
      </c>
    </row>
    <row r="179" spans="1:25" ht="15.6" customHeight="1" x14ac:dyDescent="0.3">
      <c r="A179" s="210"/>
      <c r="B179" s="638"/>
      <c r="C179" s="639"/>
      <c r="D179" s="472" t="s">
        <v>482</v>
      </c>
      <c r="E179" s="121" t="s">
        <v>477</v>
      </c>
      <c r="F179" s="122" t="s">
        <v>41</v>
      </c>
      <c r="G179" s="364">
        <v>44531</v>
      </c>
      <c r="H179" s="122"/>
      <c r="I179" s="129">
        <v>44531</v>
      </c>
      <c r="J179" s="125">
        <v>558539</v>
      </c>
      <c r="K179" s="126" t="str">
        <f>IF(W179="n/a","n/a",IF(W179="n/c","n/c",IF(J179="n/c","n/c",W179/J179)))</f>
        <v>n/a</v>
      </c>
      <c r="L179" s="127"/>
      <c r="M179" s="130" t="s">
        <v>46</v>
      </c>
      <c r="N179" s="128" t="s">
        <v>46</v>
      </c>
      <c r="O179" s="128" t="s">
        <v>46</v>
      </c>
      <c r="P179" s="128" t="s">
        <v>46</v>
      </c>
      <c r="Q179" s="527" t="str">
        <f>IF(F179="non","n/a",IF(ISERROR(VLOOKUP(Y179,Pingdom_02_10_2019!$A$2:$J$255,10,FALSE)),"A venir",VLOOKUP(Y179,Pingdom_02_10_2019!$A$2:$J$255,10,FALSE)))</f>
        <v>n/a</v>
      </c>
      <c r="R179" s="412" t="str">
        <f>VLOOKUP(Y179,' DLNUF_24_10_2019'!Z$8:BB$252,29,FALSE)</f>
        <v>n/a</v>
      </c>
      <c r="S179" s="546" t="s">
        <v>32</v>
      </c>
      <c r="T179" s="173"/>
      <c r="U179" s="549" t="s">
        <v>473</v>
      </c>
      <c r="V179" s="46"/>
      <c r="W179" s="48" t="s">
        <v>46</v>
      </c>
      <c r="X179" s="46"/>
      <c r="Y179" s="49">
        <v>405</v>
      </c>
    </row>
    <row r="180" spans="1:25" ht="15.6" customHeight="1" x14ac:dyDescent="0.3">
      <c r="A180" s="210"/>
      <c r="B180" s="638"/>
      <c r="C180" s="639"/>
      <c r="D180" s="472" t="s">
        <v>484</v>
      </c>
      <c r="E180" s="121" t="s">
        <v>485</v>
      </c>
      <c r="F180" s="122" t="s">
        <v>38</v>
      </c>
      <c r="G180" s="123" t="s">
        <v>39</v>
      </c>
      <c r="H180" s="122"/>
      <c r="I180" s="128" t="s">
        <v>39</v>
      </c>
      <c r="J180" s="125">
        <v>300000</v>
      </c>
      <c r="K180" s="126">
        <f>IF(W180="n/a","n/a",IF(W180="n/c","n/c",IF(J180="n/c","n/c",W180/J180)))</f>
        <v>0.83333333333333337</v>
      </c>
      <c r="L180" s="127"/>
      <c r="M180" s="127" t="s">
        <v>32</v>
      </c>
      <c r="N180" s="122" t="s">
        <v>41</v>
      </c>
      <c r="O180" s="122" t="s">
        <v>41</v>
      </c>
      <c r="P180" s="122" t="s">
        <v>40</v>
      </c>
      <c r="Q180" s="527">
        <f>IF(F180="non","n/a",IF(ISERROR(VLOOKUP(Y180,Pingdom_02_10_2019!$A$2:$J$255,10,FALSE)),"A venir",VLOOKUP(Y180,Pingdom_02_10_2019!$A$2:$J$255,10,FALSE)))</f>
        <v>6</v>
      </c>
      <c r="R180" s="412">
        <f>VLOOKUP(Y180,' DLNUF_24_10_2019'!Z$8:BB$252,29,FALSE)</f>
        <v>3</v>
      </c>
      <c r="S180" s="546" t="s">
        <v>32</v>
      </c>
      <c r="T180" s="173"/>
      <c r="U180" s="549" t="s">
        <v>473</v>
      </c>
      <c r="V180" s="46"/>
      <c r="W180" s="375">
        <v>250000</v>
      </c>
      <c r="X180" s="53" t="s">
        <v>487</v>
      </c>
      <c r="Y180" s="49">
        <v>84</v>
      </c>
    </row>
    <row r="181" spans="1:25" ht="15.6" customHeight="1" x14ac:dyDescent="0.3">
      <c r="A181" s="210"/>
      <c r="B181" s="638"/>
      <c r="C181" s="639"/>
      <c r="D181" s="472" t="s">
        <v>488</v>
      </c>
      <c r="E181" s="121" t="s">
        <v>477</v>
      </c>
      <c r="F181" s="122" t="s">
        <v>41</v>
      </c>
      <c r="G181" s="364">
        <v>44531</v>
      </c>
      <c r="H181" s="122"/>
      <c r="I181" s="129">
        <v>44531</v>
      </c>
      <c r="J181" s="125">
        <v>287222</v>
      </c>
      <c r="K181" s="126" t="str">
        <f>IF(W181="n/a","n/a",IF(W181="n/c","n/c",IF(J181="n/c","n/c",W181/J181)))</f>
        <v>n/a</v>
      </c>
      <c r="L181" s="127"/>
      <c r="M181" s="130" t="s">
        <v>46</v>
      </c>
      <c r="N181" s="128" t="s">
        <v>46</v>
      </c>
      <c r="O181" s="128" t="s">
        <v>46</v>
      </c>
      <c r="P181" s="128" t="s">
        <v>46</v>
      </c>
      <c r="Q181" s="527" t="str">
        <f>IF(F181="non","n/a",IF(ISERROR(VLOOKUP(Y181,Pingdom_02_10_2019!$A$2:$J$255,10,FALSE)),"A venir",VLOOKUP(Y181,Pingdom_02_10_2019!$A$2:$J$255,10,FALSE)))</f>
        <v>n/a</v>
      </c>
      <c r="R181" s="412" t="str">
        <f>VLOOKUP(Y181,' DLNUF_24_10_2019'!Z$8:BB$252,29,FALSE)</f>
        <v>n/a</v>
      </c>
      <c r="S181" s="546" t="s">
        <v>32</v>
      </c>
      <c r="T181" s="173"/>
      <c r="U181" s="549" t="s">
        <v>473</v>
      </c>
      <c r="V181" s="46"/>
      <c r="W181" s="48" t="s">
        <v>46</v>
      </c>
      <c r="X181" s="46"/>
      <c r="Y181" s="49">
        <v>396</v>
      </c>
    </row>
    <row r="182" spans="1:25" ht="15.6" customHeight="1" x14ac:dyDescent="0.3">
      <c r="A182" s="210"/>
      <c r="B182" s="638"/>
      <c r="C182" s="639"/>
      <c r="D182" s="472" t="s">
        <v>489</v>
      </c>
      <c r="E182" s="121" t="s">
        <v>477</v>
      </c>
      <c r="F182" s="122" t="s">
        <v>38</v>
      </c>
      <c r="G182" s="123" t="s">
        <v>39</v>
      </c>
      <c r="H182" s="122"/>
      <c r="I182" s="128" t="s">
        <v>39</v>
      </c>
      <c r="J182" s="125">
        <v>270000</v>
      </c>
      <c r="K182" s="126">
        <f>IF(W182="n/a","n/a",IF(W182="n/c","n/c",IF(J182="n/c","n/c",W182/J182)))</f>
        <v>4.0740740740740744E-2</v>
      </c>
      <c r="L182" s="127"/>
      <c r="M182" s="127" t="s">
        <v>32</v>
      </c>
      <c r="N182" s="122" t="s">
        <v>38</v>
      </c>
      <c r="O182" s="122" t="s">
        <v>38</v>
      </c>
      <c r="P182" s="122" t="s">
        <v>40</v>
      </c>
      <c r="Q182" s="527">
        <f>IF(F182="non","n/a",IF(ISERROR(VLOOKUP(Y182,Pingdom_02_10_2019!$A$2:$J$255,10,FALSE)),"A venir",VLOOKUP(Y182,Pingdom_02_10_2019!$A$2:$J$255,10,FALSE)))</f>
        <v>5</v>
      </c>
      <c r="R182" s="412" t="str">
        <f>VLOOKUP(Y182,' DLNUF_24_10_2019'!Z$8:BB$252,29,FALSE)</f>
        <v>Non mesuré</v>
      </c>
      <c r="S182" s="546" t="s">
        <v>32</v>
      </c>
      <c r="T182" s="173"/>
      <c r="U182" s="549" t="s">
        <v>473</v>
      </c>
      <c r="V182" s="46"/>
      <c r="W182" s="375">
        <v>11000</v>
      </c>
      <c r="X182" s="53" t="s">
        <v>491</v>
      </c>
      <c r="Y182" s="49">
        <v>397</v>
      </c>
    </row>
    <row r="183" spans="1:25" ht="35.700000000000003" customHeight="1" x14ac:dyDescent="0.3">
      <c r="A183" s="210"/>
      <c r="B183" s="638"/>
      <c r="C183" s="639"/>
      <c r="D183" s="472" t="s">
        <v>492</v>
      </c>
      <c r="E183" s="121" t="s">
        <v>493</v>
      </c>
      <c r="F183" s="122" t="s">
        <v>41</v>
      </c>
      <c r="G183" s="364">
        <v>43830</v>
      </c>
      <c r="H183" s="122"/>
      <c r="I183" s="129">
        <v>43617</v>
      </c>
      <c r="J183" s="125">
        <v>200000</v>
      </c>
      <c r="K183" s="126" t="str">
        <f>IF(W183="n/a","n/a",IF(W183="n/c","n/c",IF(J183="n/c","n/c",W183/J183)))</f>
        <v>n/a</v>
      </c>
      <c r="L183" s="127"/>
      <c r="M183" s="130" t="s">
        <v>46</v>
      </c>
      <c r="N183" s="128" t="s">
        <v>46</v>
      </c>
      <c r="O183" s="128" t="s">
        <v>46</v>
      </c>
      <c r="P183" s="128" t="s">
        <v>46</v>
      </c>
      <c r="Q183" s="527" t="str">
        <f>IF(F183="non","n/a",IF(ISERROR(VLOOKUP(Y183,Pingdom_02_10_2019!$A$2:$J$255,10,FALSE)),"A venir",VLOOKUP(Y183,Pingdom_02_10_2019!$A$2:$J$255,10,FALSE)))</f>
        <v>n/a</v>
      </c>
      <c r="R183" s="412" t="str">
        <f>VLOOKUP(Y183,' DLNUF_24_10_2019'!Z$8:BB$252,29,FALSE)</f>
        <v>n/a</v>
      </c>
      <c r="S183" s="546" t="s">
        <v>32</v>
      </c>
      <c r="T183" s="173"/>
      <c r="U183" s="549" t="s">
        <v>473</v>
      </c>
      <c r="V183" s="46"/>
      <c r="W183" s="48" t="s">
        <v>46</v>
      </c>
      <c r="X183" s="46"/>
      <c r="Y183" s="49">
        <v>742</v>
      </c>
    </row>
    <row r="184" spans="1:25" ht="15.6" customHeight="1" x14ac:dyDescent="0.3">
      <c r="A184" s="210"/>
      <c r="B184" s="638"/>
      <c r="C184" s="639"/>
      <c r="D184" s="472" t="s">
        <v>495</v>
      </c>
      <c r="E184" s="121" t="s">
        <v>477</v>
      </c>
      <c r="F184" s="122" t="s">
        <v>41</v>
      </c>
      <c r="G184" s="364">
        <v>44531</v>
      </c>
      <c r="H184" s="122"/>
      <c r="I184" s="129">
        <v>44531</v>
      </c>
      <c r="J184" s="125">
        <v>177020</v>
      </c>
      <c r="K184" s="126" t="str">
        <f>IF(W184="n/a","n/a",IF(W184="n/c","n/c",IF(J184="n/c","n/c",W184/J184)))</f>
        <v>n/a</v>
      </c>
      <c r="L184" s="127"/>
      <c r="M184" s="130" t="s">
        <v>46</v>
      </c>
      <c r="N184" s="128" t="s">
        <v>46</v>
      </c>
      <c r="O184" s="128" t="s">
        <v>46</v>
      </c>
      <c r="P184" s="128" t="s">
        <v>46</v>
      </c>
      <c r="Q184" s="527" t="str">
        <f>IF(F184="non","n/a",IF(ISERROR(VLOOKUP(Y184,Pingdom_02_10_2019!$A$2:$J$255,10,FALSE)),"A venir",VLOOKUP(Y184,Pingdom_02_10_2019!$A$2:$J$255,10,FALSE)))</f>
        <v>n/a</v>
      </c>
      <c r="R184" s="412" t="str">
        <f>VLOOKUP(Y184,' DLNUF_24_10_2019'!Z$8:BB$252,29,FALSE)</f>
        <v>n/a</v>
      </c>
      <c r="S184" s="546" t="s">
        <v>32</v>
      </c>
      <c r="T184" s="173"/>
      <c r="U184" s="549" t="s">
        <v>473</v>
      </c>
      <c r="V184" s="46"/>
      <c r="W184" s="48" t="s">
        <v>46</v>
      </c>
      <c r="X184" s="46"/>
      <c r="Y184" s="49">
        <v>400</v>
      </c>
    </row>
    <row r="185" spans="1:25" ht="34.950000000000003" customHeight="1" x14ac:dyDescent="0.3">
      <c r="A185" s="210"/>
      <c r="B185" s="638"/>
      <c r="C185" s="639"/>
      <c r="D185" s="472" t="s">
        <v>496</v>
      </c>
      <c r="E185" s="121" t="s">
        <v>477</v>
      </c>
      <c r="F185" s="122" t="s">
        <v>41</v>
      </c>
      <c r="G185" s="364">
        <v>44531</v>
      </c>
      <c r="H185" s="122"/>
      <c r="I185" s="129">
        <v>44531</v>
      </c>
      <c r="J185" s="125">
        <v>157287</v>
      </c>
      <c r="K185" s="126" t="str">
        <f>IF(W185="n/a","n/a",IF(W185="n/c","n/c",IF(J185="n/c","n/c",W185/J185)))</f>
        <v>n/a</v>
      </c>
      <c r="L185" s="127"/>
      <c r="M185" s="130" t="s">
        <v>46</v>
      </c>
      <c r="N185" s="128" t="s">
        <v>46</v>
      </c>
      <c r="O185" s="128" t="s">
        <v>46</v>
      </c>
      <c r="P185" s="128" t="s">
        <v>46</v>
      </c>
      <c r="Q185" s="527" t="str">
        <f>IF(F185="non","n/a",IF(ISERROR(VLOOKUP(Y185,Pingdom_02_10_2019!$A$2:$J$255,10,FALSE)),"A venir",VLOOKUP(Y185,Pingdom_02_10_2019!$A$2:$J$255,10,FALSE)))</f>
        <v>n/a</v>
      </c>
      <c r="R185" s="412" t="str">
        <f>VLOOKUP(Y185,' DLNUF_24_10_2019'!Z$8:BB$252,29,FALSE)</f>
        <v>n/a</v>
      </c>
      <c r="S185" s="546" t="s">
        <v>32</v>
      </c>
      <c r="T185" s="173"/>
      <c r="U185" s="549" t="s">
        <v>473</v>
      </c>
      <c r="V185" s="46"/>
      <c r="W185" s="48" t="s">
        <v>46</v>
      </c>
      <c r="X185" s="46"/>
      <c r="Y185" s="49">
        <v>399</v>
      </c>
    </row>
    <row r="186" spans="1:25" ht="16.2" customHeight="1" x14ac:dyDescent="0.3">
      <c r="A186" s="210"/>
      <c r="B186" s="638"/>
      <c r="C186" s="639"/>
      <c r="D186" s="472" t="s">
        <v>497</v>
      </c>
      <c r="E186" s="121" t="s">
        <v>477</v>
      </c>
      <c r="F186" s="122" t="s">
        <v>41</v>
      </c>
      <c r="G186" s="364">
        <v>44531</v>
      </c>
      <c r="H186" s="122"/>
      <c r="I186" s="129">
        <v>44531</v>
      </c>
      <c r="J186" s="125">
        <v>157000</v>
      </c>
      <c r="K186" s="126" t="str">
        <f>IF(W186="n/a","n/a",IF(W186="n/c","n/c",IF(J186="n/c","n/c",W186/J186)))</f>
        <v>n/a</v>
      </c>
      <c r="L186" s="127"/>
      <c r="M186" s="130" t="s">
        <v>46</v>
      </c>
      <c r="N186" s="128" t="s">
        <v>46</v>
      </c>
      <c r="O186" s="128" t="s">
        <v>46</v>
      </c>
      <c r="P186" s="128" t="s">
        <v>46</v>
      </c>
      <c r="Q186" s="527" t="str">
        <f>IF(F186="non","n/a",IF(ISERROR(VLOOKUP(Y186,Pingdom_02_10_2019!$A$2:$J$255,10,FALSE)),"A venir",VLOOKUP(Y186,Pingdom_02_10_2019!$A$2:$J$255,10,FALSE)))</f>
        <v>n/a</v>
      </c>
      <c r="R186" s="412" t="str">
        <f>VLOOKUP(Y186,' DLNUF_24_10_2019'!Z$8:BB$252,29,FALSE)</f>
        <v>n/a</v>
      </c>
      <c r="S186" s="546" t="s">
        <v>32</v>
      </c>
      <c r="T186" s="173"/>
      <c r="U186" s="549" t="s">
        <v>473</v>
      </c>
      <c r="V186" s="46"/>
      <c r="W186" s="48" t="s">
        <v>46</v>
      </c>
      <c r="X186" s="46"/>
      <c r="Y186" s="49">
        <v>398</v>
      </c>
    </row>
    <row r="187" spans="1:25" ht="16.2" customHeight="1" x14ac:dyDescent="0.3">
      <c r="A187" s="210"/>
      <c r="B187" s="638"/>
      <c r="C187" s="639"/>
      <c r="D187" s="472" t="s">
        <v>498</v>
      </c>
      <c r="E187" s="121" t="s">
        <v>477</v>
      </c>
      <c r="F187" s="122" t="s">
        <v>38</v>
      </c>
      <c r="G187" s="123" t="s">
        <v>39</v>
      </c>
      <c r="H187" s="122"/>
      <c r="I187" s="128" t="s">
        <v>39</v>
      </c>
      <c r="J187" s="125">
        <v>120000</v>
      </c>
      <c r="K187" s="126">
        <f>IF(W187="n/a","n/a",IF(W187="n/c","n/c",IF(J187="n/c","n/c",W187/J187)))</f>
        <v>1</v>
      </c>
      <c r="L187" s="127"/>
      <c r="M187" s="127" t="s">
        <v>32</v>
      </c>
      <c r="N187" s="122" t="s">
        <v>41</v>
      </c>
      <c r="O187" s="122" t="s">
        <v>41</v>
      </c>
      <c r="P187" s="122" t="s">
        <v>38</v>
      </c>
      <c r="Q187" s="527">
        <f>IF(F187="non","n/a",IF(ISERROR(VLOOKUP(Y187,Pingdom_02_10_2019!$A$2:$J$255,10,FALSE)),"A venir",VLOOKUP(Y187,Pingdom_02_10_2019!$A$2:$J$255,10,FALSE)))</f>
        <v>7</v>
      </c>
      <c r="R187" s="412" t="str">
        <f>VLOOKUP(Y187,' DLNUF_24_10_2019'!Z$8:BB$252,29,FALSE)</f>
        <v>Non mesuré</v>
      </c>
      <c r="S187" s="546" t="s">
        <v>32</v>
      </c>
      <c r="T187" s="173"/>
      <c r="U187" s="549" t="s">
        <v>473</v>
      </c>
      <c r="V187" s="46"/>
      <c r="W187" s="375">
        <v>120000</v>
      </c>
      <c r="X187" s="53" t="s">
        <v>500</v>
      </c>
      <c r="Y187" s="49">
        <v>291</v>
      </c>
    </row>
    <row r="188" spans="1:25" ht="16.2" customHeight="1" x14ac:dyDescent="0.3">
      <c r="A188" s="210"/>
      <c r="B188" s="638"/>
      <c r="C188" s="639"/>
      <c r="D188" s="472" t="s">
        <v>501</v>
      </c>
      <c r="E188" s="121" t="s">
        <v>485</v>
      </c>
      <c r="F188" s="122" t="s">
        <v>38</v>
      </c>
      <c r="G188" s="123" t="s">
        <v>39</v>
      </c>
      <c r="H188" s="122"/>
      <c r="I188" s="128" t="s">
        <v>39</v>
      </c>
      <c r="J188" s="125">
        <v>100000</v>
      </c>
      <c r="K188" s="126">
        <f>IF(W188="n/a","n/a",IF(W188="n/c","n/c",IF(J188="n/c","n/c",W188/J188)))</f>
        <v>1</v>
      </c>
      <c r="L188" s="127"/>
      <c r="M188" s="127" t="s">
        <v>32</v>
      </c>
      <c r="N188" s="122" t="s">
        <v>41</v>
      </c>
      <c r="O188" s="122" t="s">
        <v>40</v>
      </c>
      <c r="P188" s="122" t="s">
        <v>41</v>
      </c>
      <c r="Q188" s="527">
        <f>IF(F188="non","n/a",IF(ISERROR(VLOOKUP(Y188,Pingdom_02_10_2019!$A$2:$J$255,10,FALSE)),"A venir",VLOOKUP(Y188,Pingdom_02_10_2019!$A$2:$J$255,10,FALSE)))</f>
        <v>3</v>
      </c>
      <c r="R188" s="412" t="str">
        <f>VLOOKUP(Y188,' DLNUF_24_10_2019'!Z$8:BB$252,29,FALSE)</f>
        <v>Non mesuré</v>
      </c>
      <c r="S188" s="546" t="s">
        <v>32</v>
      </c>
      <c r="T188" s="173"/>
      <c r="U188" s="549" t="s">
        <v>473</v>
      </c>
      <c r="V188" s="46"/>
      <c r="W188" s="375">
        <v>100000</v>
      </c>
      <c r="X188" s="53" t="s">
        <v>504</v>
      </c>
      <c r="Y188" s="49">
        <v>108</v>
      </c>
    </row>
    <row r="189" spans="1:25" ht="16.2" customHeight="1" x14ac:dyDescent="0.3">
      <c r="A189" s="210"/>
      <c r="B189" s="638"/>
      <c r="C189" s="639"/>
      <c r="D189" s="472" t="s">
        <v>505</v>
      </c>
      <c r="E189" s="121" t="s">
        <v>506</v>
      </c>
      <c r="F189" s="122" t="s">
        <v>38</v>
      </c>
      <c r="G189" s="123" t="s">
        <v>39</v>
      </c>
      <c r="H189" s="122"/>
      <c r="I189" s="128" t="s">
        <v>39</v>
      </c>
      <c r="J189" s="125">
        <v>95000</v>
      </c>
      <c r="K189" s="126">
        <f>IF(W189="n/a","n/a",IF(W189="n/c","n/c",IF(J189="n/c","n/c",W189/J189)))</f>
        <v>0.94736842105263153</v>
      </c>
      <c r="L189" s="127"/>
      <c r="M189" s="127" t="s">
        <v>32</v>
      </c>
      <c r="N189" s="122" t="s">
        <v>46</v>
      </c>
      <c r="O189" s="122" t="s">
        <v>41</v>
      </c>
      <c r="P189" s="122" t="s">
        <v>41</v>
      </c>
      <c r="Q189" s="527">
        <f>IF(F189="non","n/a",IF(ISERROR(VLOOKUP(Y189,Pingdom_02_10_2019!$A$2:$J$255,10,FALSE)),"A venir",VLOOKUP(Y189,Pingdom_02_10_2019!$A$2:$J$255,10,FALSE)))</f>
        <v>8</v>
      </c>
      <c r="R189" s="412">
        <f>VLOOKUP(Y189,' DLNUF_24_10_2019'!Z$8:BB$252,29,FALSE)</f>
        <v>0</v>
      </c>
      <c r="S189" s="546" t="s">
        <v>32</v>
      </c>
      <c r="T189" s="173"/>
      <c r="U189" s="549" t="s">
        <v>473</v>
      </c>
      <c r="V189" s="46"/>
      <c r="W189" s="375">
        <v>90000</v>
      </c>
      <c r="X189" s="385" t="s">
        <v>509</v>
      </c>
      <c r="Y189" s="49">
        <v>500</v>
      </c>
    </row>
    <row r="190" spans="1:25" ht="16.2" customHeight="1" x14ac:dyDescent="0.3">
      <c r="A190" s="210"/>
      <c r="B190" s="638"/>
      <c r="C190" s="639"/>
      <c r="D190" s="472" t="s">
        <v>510</v>
      </c>
      <c r="E190" s="121" t="s">
        <v>477</v>
      </c>
      <c r="F190" s="122" t="s">
        <v>41</v>
      </c>
      <c r="G190" s="364">
        <v>44531</v>
      </c>
      <c r="H190" s="122"/>
      <c r="I190" s="129">
        <v>44531</v>
      </c>
      <c r="J190" s="125">
        <v>90297</v>
      </c>
      <c r="K190" s="126" t="str">
        <f>IF(W190="n/a","n/a",IF(W190="n/c","n/c",IF(J190="n/c","n/c",W190/J190)))</f>
        <v>n/a</v>
      </c>
      <c r="L190" s="127"/>
      <c r="M190" s="130" t="s">
        <v>46</v>
      </c>
      <c r="N190" s="128" t="s">
        <v>46</v>
      </c>
      <c r="O190" s="128" t="s">
        <v>46</v>
      </c>
      <c r="P190" s="128" t="s">
        <v>46</v>
      </c>
      <c r="Q190" s="527" t="str">
        <f>IF(F190="non","n/a",IF(ISERROR(VLOOKUP(Y190,Pingdom_02_10_2019!$A$2:$J$255,10,FALSE)),"A venir",VLOOKUP(Y190,Pingdom_02_10_2019!$A$2:$J$255,10,FALSE)))</f>
        <v>n/a</v>
      </c>
      <c r="R190" s="412" t="str">
        <f>VLOOKUP(Y190,' DLNUF_24_10_2019'!Z$8:BB$252,29,FALSE)</f>
        <v>n/a</v>
      </c>
      <c r="S190" s="546" t="s">
        <v>32</v>
      </c>
      <c r="T190" s="173"/>
      <c r="U190" s="549" t="s">
        <v>473</v>
      </c>
      <c r="V190" s="46"/>
      <c r="W190" s="48" t="s">
        <v>46</v>
      </c>
      <c r="X190" s="46"/>
      <c r="Y190" s="49">
        <v>401</v>
      </c>
    </row>
    <row r="191" spans="1:25" ht="16.2" customHeight="1" x14ac:dyDescent="0.3">
      <c r="A191" s="210"/>
      <c r="B191" s="638"/>
      <c r="C191" s="639"/>
      <c r="D191" s="472" t="s">
        <v>511</v>
      </c>
      <c r="E191" s="121" t="s">
        <v>477</v>
      </c>
      <c r="F191" s="122" t="s">
        <v>38</v>
      </c>
      <c r="G191" s="123" t="s">
        <v>39</v>
      </c>
      <c r="H191" s="122"/>
      <c r="I191" s="128" t="s">
        <v>39</v>
      </c>
      <c r="J191" s="125">
        <v>80000</v>
      </c>
      <c r="K191" s="126">
        <f>IF(W191="n/a","n/a",IF(W191="n/c","n/c",IF(J191="n/c","n/c",W191/J191)))</f>
        <v>0.3805</v>
      </c>
      <c r="L191" s="127"/>
      <c r="M191" s="127" t="s">
        <v>32</v>
      </c>
      <c r="N191" s="122" t="s">
        <v>41</v>
      </c>
      <c r="O191" s="122" t="s">
        <v>41</v>
      </c>
      <c r="P191" s="122" t="s">
        <v>40</v>
      </c>
      <c r="Q191" s="527">
        <f>IF(F191="non","n/a",IF(ISERROR(VLOOKUP(Y191,Pingdom_02_10_2019!$A$2:$J$255,10,FALSE)),"A venir",VLOOKUP(Y191,Pingdom_02_10_2019!$A$2:$J$255,10,FALSE)))</f>
        <v>6</v>
      </c>
      <c r="R191" s="412">
        <f>VLOOKUP(Y191,' DLNUF_24_10_2019'!Z$8:BB$252,29,FALSE)</f>
        <v>1</v>
      </c>
      <c r="S191" s="546" t="s">
        <v>32</v>
      </c>
      <c r="T191" s="173"/>
      <c r="U191" s="549" t="s">
        <v>473</v>
      </c>
      <c r="V191" s="46"/>
      <c r="W191" s="375">
        <v>30440</v>
      </c>
      <c r="X191" s="53" t="s">
        <v>513</v>
      </c>
      <c r="Y191" s="49">
        <v>123</v>
      </c>
    </row>
    <row r="192" spans="1:25" ht="16.2" customHeight="1" x14ac:dyDescent="0.3">
      <c r="A192" s="210"/>
      <c r="B192" s="638"/>
      <c r="C192" s="639"/>
      <c r="D192" s="472" t="s">
        <v>514</v>
      </c>
      <c r="E192" s="121" t="s">
        <v>506</v>
      </c>
      <c r="F192" s="122" t="s">
        <v>41</v>
      </c>
      <c r="G192" s="364">
        <v>43800</v>
      </c>
      <c r="H192" s="122"/>
      <c r="I192" s="129">
        <v>43800</v>
      </c>
      <c r="J192" s="125">
        <v>75000</v>
      </c>
      <c r="K192" s="126" t="str">
        <f>IF(W192="n/a","n/a",IF(W192="n/c","n/c",IF(J192="n/c","n/c",W192/J192)))</f>
        <v>n/a</v>
      </c>
      <c r="L192" s="127"/>
      <c r="M192" s="130" t="s">
        <v>46</v>
      </c>
      <c r="N192" s="128" t="s">
        <v>46</v>
      </c>
      <c r="O192" s="128" t="s">
        <v>46</v>
      </c>
      <c r="P192" s="128" t="s">
        <v>46</v>
      </c>
      <c r="Q192" s="527" t="str">
        <f>IF(F192="non","n/a",IF(ISERROR(VLOOKUP(Y192,Pingdom_02_10_2019!$A$2:$J$255,10,FALSE)),"A venir",VLOOKUP(Y192,Pingdom_02_10_2019!$A$2:$J$255,10,FALSE)))</f>
        <v>n/a</v>
      </c>
      <c r="R192" s="412" t="str">
        <f>VLOOKUP(Y192,' DLNUF_24_10_2019'!Z$8:BB$252,29,FALSE)</f>
        <v>n/a</v>
      </c>
      <c r="S192" s="546" t="s">
        <v>32</v>
      </c>
      <c r="T192" s="173"/>
      <c r="U192" s="549" t="s">
        <v>473</v>
      </c>
      <c r="V192" s="46"/>
      <c r="W192" s="48" t="s">
        <v>46</v>
      </c>
      <c r="X192" s="46"/>
      <c r="Y192" s="49">
        <v>551</v>
      </c>
    </row>
    <row r="193" spans="1:25" ht="16.2" customHeight="1" x14ac:dyDescent="0.3">
      <c r="A193" s="210"/>
      <c r="B193" s="638"/>
      <c r="C193" s="639"/>
      <c r="D193" s="472" t="s">
        <v>516</v>
      </c>
      <c r="E193" s="121" t="s">
        <v>506</v>
      </c>
      <c r="F193" s="122" t="s">
        <v>41</v>
      </c>
      <c r="G193" s="364">
        <v>44531</v>
      </c>
      <c r="H193" s="122"/>
      <c r="I193" s="129">
        <v>44531</v>
      </c>
      <c r="J193" s="125">
        <v>50000</v>
      </c>
      <c r="K193" s="126" t="str">
        <f>IF(W193="n/a","n/a",IF(W193="n/c","n/c",IF(J193="n/c","n/c",W193/J193)))</f>
        <v>n/a</v>
      </c>
      <c r="L193" s="127"/>
      <c r="M193" s="130" t="s">
        <v>46</v>
      </c>
      <c r="N193" s="128" t="s">
        <v>46</v>
      </c>
      <c r="O193" s="128" t="s">
        <v>46</v>
      </c>
      <c r="P193" s="128" t="s">
        <v>46</v>
      </c>
      <c r="Q193" s="527" t="str">
        <f>IF(F193="non","n/a",IF(ISERROR(VLOOKUP(Y193,Pingdom_02_10_2019!$A$2:$J$255,10,FALSE)),"A venir",VLOOKUP(Y193,Pingdom_02_10_2019!$A$2:$J$255,10,FALSE)))</f>
        <v>n/a</v>
      </c>
      <c r="R193" s="412" t="str">
        <f>VLOOKUP(Y193,' DLNUF_24_10_2019'!Z$8:BB$252,29,FALSE)</f>
        <v>n/a</v>
      </c>
      <c r="S193" s="546" t="s">
        <v>32</v>
      </c>
      <c r="T193" s="173"/>
      <c r="U193" s="549" t="s">
        <v>473</v>
      </c>
      <c r="V193" s="46"/>
      <c r="W193" s="48" t="s">
        <v>46</v>
      </c>
      <c r="X193" s="46"/>
      <c r="Y193" s="49">
        <v>505</v>
      </c>
    </row>
    <row r="194" spans="1:25" ht="16.2" customHeight="1" x14ac:dyDescent="0.3">
      <c r="A194" s="210"/>
      <c r="B194" s="638"/>
      <c r="C194" s="639"/>
      <c r="D194" s="472" t="s">
        <v>518</v>
      </c>
      <c r="E194" s="121" t="s">
        <v>493</v>
      </c>
      <c r="F194" s="122" t="s">
        <v>38</v>
      </c>
      <c r="G194" s="123" t="s">
        <v>39</v>
      </c>
      <c r="H194" s="122">
        <v>234</v>
      </c>
      <c r="I194" s="128" t="s">
        <v>39</v>
      </c>
      <c r="J194" s="125">
        <v>20000</v>
      </c>
      <c r="K194" s="126">
        <f>IF(W194="n/a","n/a",IF(W194="n/c","n/c",IF(J194="n/c","n/c",W194/J194)))</f>
        <v>0.81220000000000003</v>
      </c>
      <c r="L194" s="127">
        <v>0.76</v>
      </c>
      <c r="M194" s="127">
        <v>0.75</v>
      </c>
      <c r="N194" s="122" t="s">
        <v>38</v>
      </c>
      <c r="O194" s="122" t="s">
        <v>38</v>
      </c>
      <c r="P194" s="122" t="s">
        <v>38</v>
      </c>
      <c r="Q194" s="527">
        <f>IF(F194="non","n/a",IF(ISERROR(VLOOKUP(Y194,Pingdom_02_10_2019!$A$2:$J$255,10,FALSE)),"A venir",VLOOKUP(Y194,Pingdom_02_10_2019!$A$2:$J$255,10,FALSE)))</f>
        <v>6</v>
      </c>
      <c r="R194" s="412">
        <f>VLOOKUP(Y194,' DLNUF_24_10_2019'!Z$8:BB$252,29,FALSE)</f>
        <v>0</v>
      </c>
      <c r="S194" s="546" t="s">
        <v>32</v>
      </c>
      <c r="T194" s="173"/>
      <c r="U194" s="549" t="s">
        <v>473</v>
      </c>
      <c r="V194" s="46"/>
      <c r="W194" s="375">
        <v>16244</v>
      </c>
      <c r="X194" s="46" t="s">
        <v>520</v>
      </c>
      <c r="Y194" s="49">
        <v>1644</v>
      </c>
    </row>
    <row r="195" spans="1:25" ht="16.2" customHeight="1" thickBot="1" x14ac:dyDescent="0.35">
      <c r="A195" s="210"/>
      <c r="B195" s="640"/>
      <c r="C195" s="641"/>
      <c r="D195" s="473" t="s">
        <v>521</v>
      </c>
      <c r="E195" s="317" t="s">
        <v>477</v>
      </c>
      <c r="F195" s="318" t="s">
        <v>38</v>
      </c>
      <c r="G195" s="319" t="s">
        <v>39</v>
      </c>
      <c r="H195" s="318"/>
      <c r="I195" s="320" t="s">
        <v>39</v>
      </c>
      <c r="J195" s="321">
        <v>15000</v>
      </c>
      <c r="K195" s="322" t="str">
        <f>IF(W195="n/a","n/a",IF(W195="n/c","n/c",IF(J195="n/c","n/c",W195/J195)))</f>
        <v>n/c</v>
      </c>
      <c r="L195" s="323"/>
      <c r="M195" s="323" t="s">
        <v>32</v>
      </c>
      <c r="N195" s="318" t="s">
        <v>38</v>
      </c>
      <c r="O195" s="318" t="s">
        <v>38</v>
      </c>
      <c r="P195" s="318" t="s">
        <v>41</v>
      </c>
      <c r="Q195" s="528">
        <f>IF(F195="non","n/a",IF(ISERROR(VLOOKUP(Y195,Pingdom_02_10_2019!$A$2:$J$255,10,FALSE)),"A venir",VLOOKUP(Y195,Pingdom_02_10_2019!$A$2:$J$255,10,FALSE)))</f>
        <v>8</v>
      </c>
      <c r="R195" s="413" t="str">
        <f>VLOOKUP(Y195,' DLNUF_24_10_2019'!Z$8:BB$252,29,FALSE)</f>
        <v>Non mesuré</v>
      </c>
      <c r="S195" s="547" t="s">
        <v>32</v>
      </c>
      <c r="T195" s="173"/>
      <c r="U195" s="549" t="s">
        <v>473</v>
      </c>
      <c r="V195" s="46"/>
      <c r="W195" s="48" t="s">
        <v>31</v>
      </c>
      <c r="X195" s="46" t="s">
        <v>523</v>
      </c>
      <c r="Y195" s="49">
        <v>359</v>
      </c>
    </row>
    <row r="196" spans="1:25" ht="16.2" customHeight="1" thickTop="1" x14ac:dyDescent="0.3">
      <c r="A196" s="210"/>
      <c r="B196" s="642" t="s">
        <v>524</v>
      </c>
      <c r="C196" s="643"/>
      <c r="D196" s="474" t="s">
        <v>691</v>
      </c>
      <c r="E196" s="433" t="s">
        <v>525</v>
      </c>
      <c r="F196" s="434" t="s">
        <v>38</v>
      </c>
      <c r="G196" s="435" t="s">
        <v>39</v>
      </c>
      <c r="H196" s="434"/>
      <c r="I196" s="494"/>
      <c r="J196" s="436">
        <v>442050</v>
      </c>
      <c r="K196" s="437">
        <f>IF(W196="n/a","n/a",IF(W196="n/c","n/c",IF(J196="n/c","n/c",W196/J196)))</f>
        <v>0.73572672774573011</v>
      </c>
      <c r="L196" s="438"/>
      <c r="M196" s="438" t="s">
        <v>32</v>
      </c>
      <c r="N196" s="434" t="s">
        <v>38</v>
      </c>
      <c r="O196" s="434" t="s">
        <v>38</v>
      </c>
      <c r="P196" s="434" t="s">
        <v>38</v>
      </c>
      <c r="Q196" s="529">
        <f>IF(F196="non","n/a",IF(ISERROR(VLOOKUP(Y196,Pingdom_02_10_2019!$A$2:$J$255,10,FALSE)),"A venir",VLOOKUP(Y196,Pingdom_02_10_2019!$A$2:$J$255,10,FALSE)))</f>
        <v>3</v>
      </c>
      <c r="R196" s="412" t="str">
        <f>VLOOKUP(Y196,' DLNUF_24_10_2019'!Z$8:BB$252,29,FALSE)</f>
        <v>Non mesuré</v>
      </c>
      <c r="S196" s="548" t="s">
        <v>32</v>
      </c>
      <c r="T196" s="173"/>
      <c r="U196" s="549" t="s">
        <v>526</v>
      </c>
      <c r="V196" s="46"/>
      <c r="W196" s="375">
        <v>325228</v>
      </c>
      <c r="X196" s="53" t="s">
        <v>527</v>
      </c>
      <c r="Y196" s="49">
        <v>2033</v>
      </c>
    </row>
    <row r="197" spans="1:25" ht="16.2" customHeight="1" x14ac:dyDescent="0.3">
      <c r="A197" s="210"/>
      <c r="B197" s="644"/>
      <c r="C197" s="645"/>
      <c r="D197" s="475" t="s">
        <v>528</v>
      </c>
      <c r="E197" s="131" t="s">
        <v>529</v>
      </c>
      <c r="F197" s="132" t="s">
        <v>38</v>
      </c>
      <c r="G197" s="133" t="s">
        <v>39</v>
      </c>
      <c r="H197" s="132"/>
      <c r="I197" s="134" t="s">
        <v>39</v>
      </c>
      <c r="J197" s="135">
        <v>321129</v>
      </c>
      <c r="K197" s="136">
        <f>IF(W197="n/a","n/a",IF(W197="n/c","n/c",IF(J197="n/c","n/c",W197/J197)))</f>
        <v>1</v>
      </c>
      <c r="L197" s="137"/>
      <c r="M197" s="137" t="s">
        <v>32</v>
      </c>
      <c r="N197" s="134" t="s">
        <v>46</v>
      </c>
      <c r="O197" s="132" t="s">
        <v>40</v>
      </c>
      <c r="P197" s="132" t="s">
        <v>40</v>
      </c>
      <c r="Q197" s="530">
        <f>IF(F197="non","n/a",IF(ISERROR(VLOOKUP(Y197,Pingdom_02_10_2019!$A$2:$J$255,10,FALSE)),"A venir",VLOOKUP(Y197,Pingdom_02_10_2019!$A$2:$J$255,10,FALSE)))</f>
        <v>9</v>
      </c>
      <c r="R197" s="412" t="str">
        <f>VLOOKUP(Y197,' DLNUF_24_10_2019'!Z$8:BB$252,29,FALSE)</f>
        <v>Non mesuré</v>
      </c>
      <c r="S197" s="546" t="s">
        <v>32</v>
      </c>
      <c r="T197" s="173"/>
      <c r="U197" s="549" t="s">
        <v>526</v>
      </c>
      <c r="V197" s="46"/>
      <c r="W197" s="375">
        <v>321129</v>
      </c>
      <c r="X197" s="53" t="s">
        <v>530</v>
      </c>
      <c r="Y197" s="49">
        <v>1848</v>
      </c>
    </row>
    <row r="198" spans="1:25" ht="16.2" customHeight="1" x14ac:dyDescent="0.3">
      <c r="A198" s="210"/>
      <c r="B198" s="644"/>
      <c r="C198" s="645"/>
      <c r="D198" s="475" t="s">
        <v>531</v>
      </c>
      <c r="E198" s="131" t="s">
        <v>529</v>
      </c>
      <c r="F198" s="132" t="s">
        <v>38</v>
      </c>
      <c r="G198" s="133" t="s">
        <v>39</v>
      </c>
      <c r="H198" s="132"/>
      <c r="I198" s="134" t="s">
        <v>39</v>
      </c>
      <c r="J198" s="135">
        <v>321129</v>
      </c>
      <c r="K198" s="136">
        <f>IF(W198="n/a","n/a",IF(W198="n/c","n/c",IF(J198="n/c","n/c",W198/J198)))</f>
        <v>1</v>
      </c>
      <c r="L198" s="137"/>
      <c r="M198" s="137" t="s">
        <v>32</v>
      </c>
      <c r="N198" s="134" t="s">
        <v>46</v>
      </c>
      <c r="O198" s="132" t="s">
        <v>40</v>
      </c>
      <c r="P198" s="132" t="s">
        <v>40</v>
      </c>
      <c r="Q198" s="530">
        <f>IF(F198="non","n/a",IF(ISERROR(VLOOKUP(Y198,Pingdom_02_10_2019!$A$2:$J$255,10,FALSE)),"A venir",VLOOKUP(Y198,Pingdom_02_10_2019!$A$2:$J$255,10,FALSE)))</f>
        <v>9</v>
      </c>
      <c r="R198" s="412" t="str">
        <f>VLOOKUP(Y198,' DLNUF_24_10_2019'!Z$8:BB$252,29,FALSE)</f>
        <v>Non mesuré</v>
      </c>
      <c r="S198" s="546" t="s">
        <v>32</v>
      </c>
      <c r="T198" s="173"/>
      <c r="U198" s="549" t="s">
        <v>526</v>
      </c>
      <c r="V198" s="46"/>
      <c r="W198" s="375">
        <v>321129</v>
      </c>
      <c r="X198" s="53" t="s">
        <v>530</v>
      </c>
      <c r="Y198" s="49">
        <v>1849</v>
      </c>
    </row>
    <row r="199" spans="1:25" ht="16.2" customHeight="1" x14ac:dyDescent="0.3">
      <c r="A199" s="210"/>
      <c r="B199" s="644"/>
      <c r="C199" s="645"/>
      <c r="D199" s="475" t="s">
        <v>532</v>
      </c>
      <c r="E199" s="131" t="s">
        <v>525</v>
      </c>
      <c r="F199" s="132" t="s">
        <v>38</v>
      </c>
      <c r="G199" s="133" t="s">
        <v>39</v>
      </c>
      <c r="H199" s="132"/>
      <c r="I199" s="134"/>
      <c r="J199" s="135">
        <v>243714</v>
      </c>
      <c r="K199" s="136">
        <f>IF(W199="n/a","n/a",IF(W199="n/c","n/c",IF(J199="n/c","n/c",W199/J199)))</f>
        <v>0.42178947454803584</v>
      </c>
      <c r="L199" s="137"/>
      <c r="M199" s="137" t="s">
        <v>32</v>
      </c>
      <c r="N199" s="132" t="s">
        <v>38</v>
      </c>
      <c r="O199" s="132" t="s">
        <v>38</v>
      </c>
      <c r="P199" s="132" t="s">
        <v>38</v>
      </c>
      <c r="Q199" s="530">
        <f>IF(F199="non","n/a",IF(ISERROR(VLOOKUP(Y199,Pingdom_02_10_2019!$A$2:$J$255,10,FALSE)),"A venir",VLOOKUP(Y199,Pingdom_02_10_2019!$A$2:$J$255,10,FALSE)))</f>
        <v>3</v>
      </c>
      <c r="R199" s="412" t="str">
        <f>VLOOKUP(Y199,' DLNUF_24_10_2019'!Z$8:BB$252,29,FALSE)</f>
        <v>Non mesuré</v>
      </c>
      <c r="S199" s="546" t="s">
        <v>32</v>
      </c>
      <c r="T199" s="173"/>
      <c r="U199" s="549" t="s">
        <v>526</v>
      </c>
      <c r="V199" s="46"/>
      <c r="W199" s="375">
        <v>102796</v>
      </c>
      <c r="X199" s="53" t="s">
        <v>527</v>
      </c>
      <c r="Y199" s="49">
        <v>2034</v>
      </c>
    </row>
    <row r="200" spans="1:25" ht="16.2" customHeight="1" x14ac:dyDescent="0.3">
      <c r="A200" s="210"/>
      <c r="B200" s="644"/>
      <c r="C200" s="645"/>
      <c r="D200" s="475" t="s">
        <v>533</v>
      </c>
      <c r="E200" s="131" t="s">
        <v>534</v>
      </c>
      <c r="F200" s="132" t="s">
        <v>38</v>
      </c>
      <c r="G200" s="133" t="s">
        <v>39</v>
      </c>
      <c r="H200" s="132"/>
      <c r="I200" s="134" t="s">
        <v>39</v>
      </c>
      <c r="J200" s="135">
        <v>170000</v>
      </c>
      <c r="K200" s="136">
        <f>IF(W200="n/a","n/a",IF(W200="n/c","n/c",IF(J200="n/c","n/c",W200/J200)))</f>
        <v>0.74705882352941178</v>
      </c>
      <c r="L200" s="137"/>
      <c r="M200" s="137" t="s">
        <v>32</v>
      </c>
      <c r="N200" s="134" t="s">
        <v>46</v>
      </c>
      <c r="O200" s="132" t="s">
        <v>38</v>
      </c>
      <c r="P200" s="132" t="s">
        <v>38</v>
      </c>
      <c r="Q200" s="530">
        <f>IF(F200="non","n/a",IF(ISERROR(VLOOKUP(Y200,Pingdom_02_10_2019!$A$2:$J$255,10,FALSE)),"A venir",VLOOKUP(Y200,Pingdom_02_10_2019!$A$2:$J$255,10,FALSE)))</f>
        <v>6</v>
      </c>
      <c r="R200" s="412" t="str">
        <f>VLOOKUP(Y200,' DLNUF_24_10_2019'!Z$8:BB$252,29,FALSE)</f>
        <v>Non mesuré</v>
      </c>
      <c r="S200" s="546" t="s">
        <v>32</v>
      </c>
      <c r="T200" s="173"/>
      <c r="U200" s="549" t="s">
        <v>526</v>
      </c>
      <c r="V200" s="46"/>
      <c r="W200" s="375">
        <v>127000</v>
      </c>
      <c r="X200" s="53" t="s">
        <v>535</v>
      </c>
      <c r="Y200" s="49">
        <v>1307</v>
      </c>
    </row>
    <row r="201" spans="1:25" ht="16.2" customHeight="1" x14ac:dyDescent="0.3">
      <c r="A201" s="210"/>
      <c r="B201" s="644"/>
      <c r="C201" s="645"/>
      <c r="D201" s="475" t="s">
        <v>536</v>
      </c>
      <c r="E201" s="131" t="s">
        <v>537</v>
      </c>
      <c r="F201" s="132" t="s">
        <v>38</v>
      </c>
      <c r="G201" s="133" t="s">
        <v>39</v>
      </c>
      <c r="H201" s="132">
        <v>1373</v>
      </c>
      <c r="I201" s="134" t="s">
        <v>39</v>
      </c>
      <c r="J201" s="135">
        <v>57301</v>
      </c>
      <c r="K201" s="136">
        <f>IF(W201="n/a","n/a",IF(W201="n/c","n/c",IF(J201="n/c","n/c",W201/J201)))</f>
        <v>1</v>
      </c>
      <c r="L201" s="137">
        <v>0.81</v>
      </c>
      <c r="M201" s="137">
        <v>0.81</v>
      </c>
      <c r="N201" s="132" t="s">
        <v>38</v>
      </c>
      <c r="O201" s="132" t="s">
        <v>38</v>
      </c>
      <c r="P201" s="132" t="s">
        <v>40</v>
      </c>
      <c r="Q201" s="530">
        <f>IF(F201="non","n/a",IF(ISERROR(VLOOKUP(Y201,Pingdom_02_10_2019!$A$2:$J$255,10,FALSE)),"A venir",VLOOKUP(Y201,Pingdom_02_10_2019!$A$2:$J$255,10,FALSE)))</f>
        <v>9</v>
      </c>
      <c r="R201" s="412">
        <f>VLOOKUP(Y201,' DLNUF_24_10_2019'!Z$8:BB$252,29,FALSE)</f>
        <v>1</v>
      </c>
      <c r="S201" s="546" t="s">
        <v>32</v>
      </c>
      <c r="T201" s="173"/>
      <c r="U201" s="549" t="s">
        <v>526</v>
      </c>
      <c r="V201" s="46"/>
      <c r="W201" s="375">
        <v>57301</v>
      </c>
      <c r="X201" s="53" t="s">
        <v>540</v>
      </c>
      <c r="Y201" s="49">
        <v>1643</v>
      </c>
    </row>
    <row r="202" spans="1:25" ht="16.2" customHeight="1" x14ac:dyDescent="0.3">
      <c r="A202" s="210"/>
      <c r="B202" s="644"/>
      <c r="C202" s="645"/>
      <c r="D202" s="475" t="s">
        <v>541</v>
      </c>
      <c r="E202" s="131" t="s">
        <v>529</v>
      </c>
      <c r="F202" s="132" t="s">
        <v>38</v>
      </c>
      <c r="G202" s="133" t="s">
        <v>39</v>
      </c>
      <c r="H202" s="132"/>
      <c r="I202" s="134" t="s">
        <v>39</v>
      </c>
      <c r="J202" s="135">
        <v>94405</v>
      </c>
      <c r="K202" s="136">
        <f>IF(W202="n/a","n/a",IF(W202="n/c","n/c",IF(J202="n/c","n/c",W202/J202)))</f>
        <v>1</v>
      </c>
      <c r="L202" s="137"/>
      <c r="M202" s="137" t="s">
        <v>32</v>
      </c>
      <c r="N202" s="134" t="s">
        <v>46</v>
      </c>
      <c r="O202" s="132" t="s">
        <v>40</v>
      </c>
      <c r="P202" s="132" t="s">
        <v>40</v>
      </c>
      <c r="Q202" s="530">
        <f>IF(F202="non","n/a",IF(ISERROR(VLOOKUP(Y202,Pingdom_02_10_2019!$A$2:$J$255,10,FALSE)),"A venir",VLOOKUP(Y202,Pingdom_02_10_2019!$A$2:$J$255,10,FALSE)))</f>
        <v>9</v>
      </c>
      <c r="R202" s="412" t="str">
        <f>VLOOKUP(Y202,' DLNUF_24_10_2019'!Z$8:BB$252,29,FALSE)</f>
        <v>Non mesuré</v>
      </c>
      <c r="S202" s="546" t="s">
        <v>32</v>
      </c>
      <c r="T202" s="173"/>
      <c r="U202" s="549" t="s">
        <v>526</v>
      </c>
      <c r="V202" s="46"/>
      <c r="W202" s="375">
        <v>94405</v>
      </c>
      <c r="X202" s="53" t="s">
        <v>530</v>
      </c>
      <c r="Y202" s="49">
        <v>1850</v>
      </c>
    </row>
    <row r="203" spans="1:25" ht="16.2" customHeight="1" x14ac:dyDescent="0.3">
      <c r="A203" s="210"/>
      <c r="B203" s="644"/>
      <c r="C203" s="645"/>
      <c r="D203" s="475" t="s">
        <v>542</v>
      </c>
      <c r="E203" s="131" t="s">
        <v>529</v>
      </c>
      <c r="F203" s="132" t="s">
        <v>38</v>
      </c>
      <c r="G203" s="133" t="s">
        <v>39</v>
      </c>
      <c r="H203" s="132"/>
      <c r="I203" s="134" t="s">
        <v>39</v>
      </c>
      <c r="J203" s="135">
        <v>82988</v>
      </c>
      <c r="K203" s="136">
        <f>IF(W203="n/a","n/a",IF(W203="n/c","n/c",IF(J203="n/c","n/c",W203/J203)))</f>
        <v>1</v>
      </c>
      <c r="L203" s="137"/>
      <c r="M203" s="137" t="s">
        <v>32</v>
      </c>
      <c r="N203" s="134" t="s">
        <v>46</v>
      </c>
      <c r="O203" s="132" t="s">
        <v>40</v>
      </c>
      <c r="P203" s="132" t="s">
        <v>40</v>
      </c>
      <c r="Q203" s="530">
        <f>IF(F203="non","n/a",IF(ISERROR(VLOOKUP(Y203,Pingdom_02_10_2019!$A$2:$J$255,10,FALSE)),"A venir",VLOOKUP(Y203,Pingdom_02_10_2019!$A$2:$J$255,10,FALSE)))</f>
        <v>9</v>
      </c>
      <c r="R203" s="412" t="str">
        <f>VLOOKUP(Y203,' DLNUF_24_10_2019'!Z$8:BB$252,29,FALSE)</f>
        <v>Non mesuré</v>
      </c>
      <c r="S203" s="546" t="s">
        <v>32</v>
      </c>
      <c r="T203" s="173"/>
      <c r="U203" s="549" t="s">
        <v>526</v>
      </c>
      <c r="V203" s="46"/>
      <c r="W203" s="375">
        <v>82988</v>
      </c>
      <c r="X203" s="53" t="s">
        <v>530</v>
      </c>
      <c r="Y203" s="49">
        <v>1851</v>
      </c>
    </row>
    <row r="204" spans="1:25" ht="42" customHeight="1" x14ac:dyDescent="0.3">
      <c r="A204" s="210"/>
      <c r="B204" s="644"/>
      <c r="C204" s="645"/>
      <c r="D204" s="475" t="s">
        <v>543</v>
      </c>
      <c r="E204" s="131" t="s">
        <v>544</v>
      </c>
      <c r="F204" s="132" t="s">
        <v>38</v>
      </c>
      <c r="G204" s="133" t="s">
        <v>39</v>
      </c>
      <c r="H204" s="132"/>
      <c r="I204" s="134" t="s">
        <v>39</v>
      </c>
      <c r="J204" s="135">
        <v>80000</v>
      </c>
      <c r="K204" s="136">
        <f>IF(W204="n/a","n/a",IF(W204="n/c","n/c",IF(J204="n/c","n/c",W204/J204)))</f>
        <v>8.8737499999999997E-2</v>
      </c>
      <c r="L204" s="137"/>
      <c r="M204" s="137"/>
      <c r="N204" s="134" t="s">
        <v>46</v>
      </c>
      <c r="O204" s="132" t="s">
        <v>38</v>
      </c>
      <c r="P204" s="132" t="s">
        <v>40</v>
      </c>
      <c r="Q204" s="530">
        <f>IF(F204="non","n/a",IF(ISERROR(VLOOKUP(Y204,Pingdom_02_10_2019!$A$2:$J$255,10,FALSE)),"A venir",VLOOKUP(Y204,Pingdom_02_10_2019!$A$2:$J$255,10,FALSE)))</f>
        <v>9</v>
      </c>
      <c r="R204" s="412">
        <f>VLOOKUP(Y204,' DLNUF_24_10_2019'!Z$8:BB$252,29,FALSE)</f>
        <v>0</v>
      </c>
      <c r="S204" s="546" t="s">
        <v>32</v>
      </c>
      <c r="T204" s="173"/>
      <c r="U204" s="549" t="s">
        <v>526</v>
      </c>
      <c r="V204" s="46"/>
      <c r="W204" s="375">
        <v>7099</v>
      </c>
      <c r="X204" s="385" t="s">
        <v>545</v>
      </c>
      <c r="Y204" s="49">
        <v>1299</v>
      </c>
    </row>
    <row r="205" spans="1:25" ht="16.2" customHeight="1" x14ac:dyDescent="0.3">
      <c r="A205" s="210"/>
      <c r="B205" s="644"/>
      <c r="C205" s="645"/>
      <c r="D205" s="475" t="s">
        <v>546</v>
      </c>
      <c r="E205" s="131" t="s">
        <v>544</v>
      </c>
      <c r="F205" s="132" t="s">
        <v>38</v>
      </c>
      <c r="G205" s="133" t="s">
        <v>39</v>
      </c>
      <c r="H205" s="132"/>
      <c r="I205" s="134" t="s">
        <v>39</v>
      </c>
      <c r="J205" s="135">
        <v>73672</v>
      </c>
      <c r="K205" s="136">
        <f>IF(W205="n/a","n/a",IF(W205="n/c","n/c",IF(J205="n/c","n/c",W205/J205)))</f>
        <v>0.94054729069388643</v>
      </c>
      <c r="L205" s="137">
        <v>0.89</v>
      </c>
      <c r="M205" s="137">
        <v>0.88</v>
      </c>
      <c r="N205" s="132" t="s">
        <v>46</v>
      </c>
      <c r="O205" s="132" t="s">
        <v>38</v>
      </c>
      <c r="P205" s="132" t="s">
        <v>38</v>
      </c>
      <c r="Q205" s="530">
        <f>IF(F205="non","n/a",IF(ISERROR(VLOOKUP(Y205,Pingdom_02_10_2019!$A$2:$J$255,10,FALSE)),"A venir",VLOOKUP(Y205,Pingdom_02_10_2019!$A$2:$J$255,10,FALSE)))</f>
        <v>9</v>
      </c>
      <c r="R205" s="412">
        <f>VLOOKUP(Y205,' DLNUF_24_10_2019'!Z$8:BB$252,29,FALSE)</f>
        <v>2</v>
      </c>
      <c r="S205" s="546" t="s">
        <v>32</v>
      </c>
      <c r="T205" s="173"/>
      <c r="U205" s="549" t="s">
        <v>526</v>
      </c>
      <c r="V205" s="46"/>
      <c r="W205" s="375">
        <v>69292</v>
      </c>
      <c r="X205" s="385" t="s">
        <v>547</v>
      </c>
      <c r="Y205" s="49">
        <v>1326</v>
      </c>
    </row>
    <row r="206" spans="1:25" ht="16.2" customHeight="1" x14ac:dyDescent="0.3">
      <c r="A206" s="210"/>
      <c r="B206" s="644"/>
      <c r="C206" s="645"/>
      <c r="D206" s="475" t="s">
        <v>548</v>
      </c>
      <c r="E206" s="131" t="s">
        <v>529</v>
      </c>
      <c r="F206" s="132" t="s">
        <v>38</v>
      </c>
      <c r="G206" s="133" t="s">
        <v>39</v>
      </c>
      <c r="H206" s="132"/>
      <c r="I206" s="134" t="s">
        <v>39</v>
      </c>
      <c r="J206" s="135">
        <v>70712</v>
      </c>
      <c r="K206" s="136">
        <f>IF(W206="n/a","n/a",IF(W206="n/c","n/c",IF(J206="n/c","n/c",W206/J206)))</f>
        <v>1</v>
      </c>
      <c r="L206" s="137"/>
      <c r="M206" s="137" t="s">
        <v>32</v>
      </c>
      <c r="N206" s="134" t="s">
        <v>46</v>
      </c>
      <c r="O206" s="132" t="s">
        <v>40</v>
      </c>
      <c r="P206" s="132" t="s">
        <v>40</v>
      </c>
      <c r="Q206" s="530">
        <f>IF(F206="non","n/a",IF(ISERROR(VLOOKUP(Y206,Pingdom_02_10_2019!$A$2:$J$255,10,FALSE)),"A venir",VLOOKUP(Y206,Pingdom_02_10_2019!$A$2:$J$255,10,FALSE)))</f>
        <v>9</v>
      </c>
      <c r="R206" s="412" t="str">
        <f>VLOOKUP(Y206,' DLNUF_24_10_2019'!Z$8:BB$252,29,FALSE)</f>
        <v>Non mesuré</v>
      </c>
      <c r="S206" s="546" t="s">
        <v>32</v>
      </c>
      <c r="T206" s="173"/>
      <c r="U206" s="549" t="s">
        <v>526</v>
      </c>
      <c r="V206" s="46"/>
      <c r="W206" s="375">
        <v>70712</v>
      </c>
      <c r="X206" s="53" t="s">
        <v>530</v>
      </c>
      <c r="Y206" s="49">
        <v>1852</v>
      </c>
    </row>
    <row r="207" spans="1:25" ht="16.2" customHeight="1" x14ac:dyDescent="0.3">
      <c r="A207" s="210"/>
      <c r="B207" s="644"/>
      <c r="C207" s="645"/>
      <c r="D207" s="475" t="s">
        <v>549</v>
      </c>
      <c r="E207" s="131" t="s">
        <v>529</v>
      </c>
      <c r="F207" s="132" t="s">
        <v>38</v>
      </c>
      <c r="G207" s="133" t="s">
        <v>39</v>
      </c>
      <c r="H207" s="132"/>
      <c r="I207" s="134" t="s">
        <v>39</v>
      </c>
      <c r="J207" s="135">
        <v>54381</v>
      </c>
      <c r="K207" s="136">
        <f>IF(W207="n/a","n/a",IF(W207="n/c","n/c",IF(J207="n/c","n/c",W207/J207)))</f>
        <v>1</v>
      </c>
      <c r="L207" s="137"/>
      <c r="M207" s="137" t="s">
        <v>32</v>
      </c>
      <c r="N207" s="134" t="s">
        <v>46</v>
      </c>
      <c r="O207" s="132" t="s">
        <v>40</v>
      </c>
      <c r="P207" s="132" t="s">
        <v>40</v>
      </c>
      <c r="Q207" s="530">
        <f>IF(F207="non","n/a",IF(ISERROR(VLOOKUP(Y207,Pingdom_02_10_2019!$A$2:$J$255,10,FALSE)),"A venir",VLOOKUP(Y207,Pingdom_02_10_2019!$A$2:$J$255,10,FALSE)))</f>
        <v>9</v>
      </c>
      <c r="R207" s="412" t="str">
        <f>VLOOKUP(Y207,' DLNUF_24_10_2019'!Z$8:BB$252,29,FALSE)</f>
        <v>Non mesuré</v>
      </c>
      <c r="S207" s="546" t="s">
        <v>32</v>
      </c>
      <c r="T207" s="173"/>
      <c r="U207" s="549" t="s">
        <v>526</v>
      </c>
      <c r="V207" s="46"/>
      <c r="W207" s="375">
        <v>54381</v>
      </c>
      <c r="X207" s="53" t="s">
        <v>530</v>
      </c>
      <c r="Y207" s="49">
        <v>1853</v>
      </c>
    </row>
    <row r="208" spans="1:25" ht="16.2" customHeight="1" x14ac:dyDescent="0.3">
      <c r="A208" s="210"/>
      <c r="B208" s="644"/>
      <c r="C208" s="645"/>
      <c r="D208" s="475" t="s">
        <v>550</v>
      </c>
      <c r="E208" s="131" t="s">
        <v>529</v>
      </c>
      <c r="F208" s="132" t="s">
        <v>38</v>
      </c>
      <c r="G208" s="133" t="s">
        <v>39</v>
      </c>
      <c r="H208" s="132"/>
      <c r="I208" s="134" t="s">
        <v>39</v>
      </c>
      <c r="J208" s="135">
        <v>51433</v>
      </c>
      <c r="K208" s="136">
        <f>IF(W208="n/a","n/a",IF(W208="n/c","n/c",IF(J208="n/c","n/c",W208/J208)))</f>
        <v>5.8328310617696813E-4</v>
      </c>
      <c r="L208" s="137"/>
      <c r="M208" s="137" t="s">
        <v>32</v>
      </c>
      <c r="N208" s="132" t="s">
        <v>46</v>
      </c>
      <c r="O208" s="132" t="s">
        <v>38</v>
      </c>
      <c r="P208" s="132" t="s">
        <v>40</v>
      </c>
      <c r="Q208" s="530">
        <f>IF(F208="non","n/a",IF(ISERROR(VLOOKUP(Y208,Pingdom_02_10_2019!$A$2:$J$255,10,FALSE)),"A venir",VLOOKUP(Y208,Pingdom_02_10_2019!$A$2:$J$255,10,FALSE)))</f>
        <v>9</v>
      </c>
      <c r="R208" s="412">
        <f>VLOOKUP(Y208,' DLNUF_24_10_2019'!Z$8:BB$252,29,FALSE)</f>
        <v>2</v>
      </c>
      <c r="S208" s="546" t="s">
        <v>32</v>
      </c>
      <c r="T208" s="173"/>
      <c r="U208" s="549" t="s">
        <v>526</v>
      </c>
      <c r="V208" s="46"/>
      <c r="W208" s="375">
        <v>30</v>
      </c>
      <c r="X208" s="385" t="s">
        <v>551</v>
      </c>
      <c r="Y208" s="49">
        <v>1344</v>
      </c>
    </row>
    <row r="209" spans="1:25" ht="34.5" customHeight="1" x14ac:dyDescent="0.3">
      <c r="A209" s="210"/>
      <c r="B209" s="644"/>
      <c r="C209" s="645"/>
      <c r="D209" s="475" t="s">
        <v>552</v>
      </c>
      <c r="E209" s="131" t="s">
        <v>525</v>
      </c>
      <c r="F209" s="132" t="s">
        <v>38</v>
      </c>
      <c r="G209" s="133" t="s">
        <v>39</v>
      </c>
      <c r="H209" s="132"/>
      <c r="I209" s="134" t="s">
        <v>39</v>
      </c>
      <c r="J209" s="135">
        <v>49263</v>
      </c>
      <c r="K209" s="136">
        <f>IF(W209="n/a","n/a",IF(W209="n/c","n/c",IF(J209="n/c","n/c",W209/J209)))</f>
        <v>0.56602318169823196</v>
      </c>
      <c r="L209" s="137"/>
      <c r="M209" s="137" t="s">
        <v>32</v>
      </c>
      <c r="N209" s="132" t="s">
        <v>38</v>
      </c>
      <c r="O209" s="132" t="s">
        <v>38</v>
      </c>
      <c r="P209" s="132" t="s">
        <v>41</v>
      </c>
      <c r="Q209" s="530">
        <f>IF(F209="non","n/a",IF(ISERROR(VLOOKUP(Y209,Pingdom_02_10_2019!$A$2:$J$255,10,FALSE)),"A venir",VLOOKUP(Y209,Pingdom_02_10_2019!$A$2:$J$255,10,FALSE)))</f>
        <v>4</v>
      </c>
      <c r="R209" s="412" t="str">
        <f>VLOOKUP(Y209,' DLNUF_24_10_2019'!Z$8:BB$252,29,FALSE)</f>
        <v>Non mesuré</v>
      </c>
      <c r="S209" s="546" t="s">
        <v>32</v>
      </c>
      <c r="T209" s="173"/>
      <c r="U209" s="549" t="s">
        <v>526</v>
      </c>
      <c r="V209" s="46"/>
      <c r="W209" s="375">
        <v>27884</v>
      </c>
      <c r="X209" s="53" t="s">
        <v>527</v>
      </c>
      <c r="Y209" s="49">
        <v>1472</v>
      </c>
    </row>
    <row r="210" spans="1:25" ht="16.2" customHeight="1" x14ac:dyDescent="0.3">
      <c r="A210" s="210"/>
      <c r="B210" s="644"/>
      <c r="C210" s="645"/>
      <c r="D210" s="475" t="s">
        <v>554</v>
      </c>
      <c r="E210" s="131" t="s">
        <v>529</v>
      </c>
      <c r="F210" s="132" t="s">
        <v>38</v>
      </c>
      <c r="G210" s="133" t="s">
        <v>39</v>
      </c>
      <c r="H210" s="132"/>
      <c r="I210" s="134" t="s">
        <v>39</v>
      </c>
      <c r="J210" s="135">
        <v>45331</v>
      </c>
      <c r="K210" s="136">
        <f>IF(W210="n/a","n/a",IF(W210="n/c","n/c",IF(J210="n/c","n/c",W210/J210)))</f>
        <v>1</v>
      </c>
      <c r="L210" s="137"/>
      <c r="M210" s="137" t="s">
        <v>32</v>
      </c>
      <c r="N210" s="134" t="s">
        <v>46</v>
      </c>
      <c r="O210" s="132" t="s">
        <v>40</v>
      </c>
      <c r="P210" s="132" t="s">
        <v>40</v>
      </c>
      <c r="Q210" s="530">
        <f>IF(F210="non","n/a",IF(ISERROR(VLOOKUP(Y210,Pingdom_02_10_2019!$A$2:$J$255,10,FALSE)),"A venir",VLOOKUP(Y210,Pingdom_02_10_2019!$A$2:$J$255,10,FALSE)))</f>
        <v>9</v>
      </c>
      <c r="R210" s="412" t="str">
        <f>VLOOKUP(Y210,' DLNUF_24_10_2019'!Z$8:BB$252,29,FALSE)</f>
        <v>Non mesuré</v>
      </c>
      <c r="S210" s="546" t="s">
        <v>32</v>
      </c>
      <c r="T210" s="173"/>
      <c r="U210" s="549" t="s">
        <v>526</v>
      </c>
      <c r="V210" s="46"/>
      <c r="W210" s="375">
        <v>45331</v>
      </c>
      <c r="X210" s="53" t="s">
        <v>530</v>
      </c>
      <c r="Y210" s="49">
        <v>1854</v>
      </c>
    </row>
    <row r="211" spans="1:25" ht="16.2" customHeight="1" x14ac:dyDescent="0.3">
      <c r="A211" s="210"/>
      <c r="B211" s="644"/>
      <c r="C211" s="645"/>
      <c r="D211" s="475" t="s">
        <v>555</v>
      </c>
      <c r="E211" s="131" t="s">
        <v>529</v>
      </c>
      <c r="F211" s="132" t="s">
        <v>38</v>
      </c>
      <c r="G211" s="133" t="s">
        <v>39</v>
      </c>
      <c r="H211" s="132"/>
      <c r="I211" s="134" t="s">
        <v>39</v>
      </c>
      <c r="J211" s="135">
        <v>45000</v>
      </c>
      <c r="K211" s="136">
        <f>IF(W211="n/a","n/a",IF(W211="n/c","n/c",IF(J211="n/c","n/c",W211/J211)))</f>
        <v>1</v>
      </c>
      <c r="L211" s="137"/>
      <c r="M211" s="137" t="s">
        <v>32</v>
      </c>
      <c r="N211" s="134" t="s">
        <v>46</v>
      </c>
      <c r="O211" s="132" t="s">
        <v>41</v>
      </c>
      <c r="P211" s="132" t="s">
        <v>41</v>
      </c>
      <c r="Q211" s="530">
        <f>IF(F211="non","n/a",IF(ISERROR(VLOOKUP(Y211,Pingdom_02_10_2019!$A$2:$J$255,10,FALSE)),"A venir",VLOOKUP(Y211,Pingdom_02_10_2019!$A$2:$J$255,10,FALSE)))</f>
        <v>7</v>
      </c>
      <c r="R211" s="412">
        <f>VLOOKUP(Y211,' DLNUF_24_10_2019'!Z$8:BB$252,29,FALSE)</f>
        <v>0</v>
      </c>
      <c r="S211" s="546" t="s">
        <v>32</v>
      </c>
      <c r="T211" s="173"/>
      <c r="U211" s="549" t="s">
        <v>526</v>
      </c>
      <c r="V211" s="46"/>
      <c r="W211" s="375">
        <v>45000</v>
      </c>
      <c r="X211" s="53" t="s">
        <v>557</v>
      </c>
      <c r="Y211" s="49">
        <v>1459</v>
      </c>
    </row>
    <row r="212" spans="1:25" ht="16.2" customHeight="1" x14ac:dyDescent="0.3">
      <c r="A212" s="210"/>
      <c r="B212" s="644"/>
      <c r="C212" s="645"/>
      <c r="D212" s="475" t="s">
        <v>558</v>
      </c>
      <c r="E212" s="131" t="s">
        <v>529</v>
      </c>
      <c r="F212" s="132" t="s">
        <v>38</v>
      </c>
      <c r="G212" s="133" t="s">
        <v>39</v>
      </c>
      <c r="H212" s="132"/>
      <c r="I212" s="134" t="s">
        <v>39</v>
      </c>
      <c r="J212" s="135">
        <v>33060</v>
      </c>
      <c r="K212" s="136">
        <f>IF(W212="n/a","n/a",IF(W212="n/c","n/c",IF(J212="n/c","n/c",W212/J212)))</f>
        <v>1</v>
      </c>
      <c r="L212" s="137"/>
      <c r="M212" s="137" t="s">
        <v>32</v>
      </c>
      <c r="N212" s="134" t="s">
        <v>46</v>
      </c>
      <c r="O212" s="132" t="s">
        <v>41</v>
      </c>
      <c r="P212" s="132" t="s">
        <v>40</v>
      </c>
      <c r="Q212" s="530">
        <f>IF(F212="non","n/a",IF(ISERROR(VLOOKUP(Y212,Pingdom_02_10_2019!$A$2:$J$255,10,FALSE)),"A venir",VLOOKUP(Y212,Pingdom_02_10_2019!$A$2:$J$255,10,FALSE)))</f>
        <v>9</v>
      </c>
      <c r="R212" s="412" t="str">
        <f>VLOOKUP(Y212,' DLNUF_24_10_2019'!Z$8:BB$252,29,FALSE)</f>
        <v>Non mesuré</v>
      </c>
      <c r="S212" s="546" t="s">
        <v>32</v>
      </c>
      <c r="T212" s="173"/>
      <c r="U212" s="549" t="s">
        <v>526</v>
      </c>
      <c r="V212" s="46"/>
      <c r="W212" s="375">
        <v>33060</v>
      </c>
      <c r="X212" s="53" t="e">
        <f>NA()</f>
        <v>#N/A</v>
      </c>
      <c r="Y212" s="49">
        <v>1855</v>
      </c>
    </row>
    <row r="213" spans="1:25" ht="16.2" customHeight="1" x14ac:dyDescent="0.3">
      <c r="A213" s="210"/>
      <c r="B213" s="644"/>
      <c r="C213" s="645"/>
      <c r="D213" s="475" t="s">
        <v>559</v>
      </c>
      <c r="E213" s="131" t="s">
        <v>529</v>
      </c>
      <c r="F213" s="132" t="s">
        <v>38</v>
      </c>
      <c r="G213" s="133" t="s">
        <v>39</v>
      </c>
      <c r="H213" s="132"/>
      <c r="I213" s="134" t="s">
        <v>39</v>
      </c>
      <c r="J213" s="135">
        <v>20000</v>
      </c>
      <c r="K213" s="136">
        <f>IF(W213="n/a","n/a",IF(W213="n/c","n/c",IF(J213="n/c","n/c",W213/J213)))</f>
        <v>3.9949999999999999E-2</v>
      </c>
      <c r="L213" s="137"/>
      <c r="M213" s="137" t="s">
        <v>32</v>
      </c>
      <c r="N213" s="134" t="s">
        <v>46</v>
      </c>
      <c r="O213" s="132" t="s">
        <v>38</v>
      </c>
      <c r="P213" s="132" t="s">
        <v>41</v>
      </c>
      <c r="Q213" s="530">
        <f>IF(F213="non","n/a",IF(ISERROR(VLOOKUP(Y213,Pingdom_02_10_2019!$A$2:$J$255,10,FALSE)),"A venir",VLOOKUP(Y213,Pingdom_02_10_2019!$A$2:$J$255,10,FALSE)))</f>
        <v>5</v>
      </c>
      <c r="R213" s="412" t="str">
        <f>VLOOKUP(Y213,' DLNUF_24_10_2019'!Z$8:BB$252,29,FALSE)</f>
        <v>Non mesuré</v>
      </c>
      <c r="S213" s="546" t="s">
        <v>32</v>
      </c>
      <c r="T213" s="173"/>
      <c r="U213" s="549" t="s">
        <v>526</v>
      </c>
      <c r="V213" s="46"/>
      <c r="W213" s="375">
        <v>799</v>
      </c>
      <c r="X213" s="53" t="s">
        <v>561</v>
      </c>
      <c r="Y213" s="49">
        <v>1302</v>
      </c>
    </row>
    <row r="214" spans="1:25" ht="16.2" customHeight="1" x14ac:dyDescent="0.3">
      <c r="A214" s="210"/>
      <c r="B214" s="644"/>
      <c r="C214" s="645"/>
      <c r="D214" s="475" t="s">
        <v>562</v>
      </c>
      <c r="E214" s="131" t="s">
        <v>529</v>
      </c>
      <c r="F214" s="132" t="s">
        <v>38</v>
      </c>
      <c r="G214" s="133" t="s">
        <v>39</v>
      </c>
      <c r="H214" s="132"/>
      <c r="I214" s="134" t="s">
        <v>39</v>
      </c>
      <c r="J214" s="135">
        <v>31327</v>
      </c>
      <c r="K214" s="136">
        <f>IF(W214="n/a","n/a",IF(W214="n/c","n/c",IF(J214="n/c","n/c",W214/J214)))</f>
        <v>1</v>
      </c>
      <c r="L214" s="137"/>
      <c r="M214" s="137" t="s">
        <v>32</v>
      </c>
      <c r="N214" s="134" t="s">
        <v>46</v>
      </c>
      <c r="O214" s="132" t="s">
        <v>40</v>
      </c>
      <c r="P214" s="132" t="s">
        <v>40</v>
      </c>
      <c r="Q214" s="531">
        <f>IF(F214="non","n/a",IF(ISERROR(VLOOKUP(Y214,Pingdom_02_10_2019!$A$2:$J$255,10,FALSE)),"A venir",VLOOKUP(Y214,Pingdom_02_10_2019!$A$2:$J$255,10,FALSE)))</f>
        <v>9</v>
      </c>
      <c r="R214" s="412" t="str">
        <f>VLOOKUP(Y214,' DLNUF_24_10_2019'!Z$8:BB$252,29,FALSE)</f>
        <v>Non mesuré</v>
      </c>
      <c r="S214" s="546" t="s">
        <v>32</v>
      </c>
      <c r="T214" s="173"/>
      <c r="U214" s="549" t="s">
        <v>526</v>
      </c>
      <c r="V214" s="46"/>
      <c r="W214" s="375">
        <v>31327</v>
      </c>
      <c r="X214" s="53" t="s">
        <v>530</v>
      </c>
      <c r="Y214" s="49">
        <v>1856</v>
      </c>
    </row>
    <row r="215" spans="1:25" ht="16.2" customHeight="1" x14ac:dyDescent="0.3">
      <c r="A215" s="210"/>
      <c r="B215" s="644"/>
      <c r="C215" s="645"/>
      <c r="D215" s="475" t="s">
        <v>563</v>
      </c>
      <c r="E215" s="131" t="s">
        <v>529</v>
      </c>
      <c r="F215" s="132" t="s">
        <v>38</v>
      </c>
      <c r="G215" s="133" t="s">
        <v>39</v>
      </c>
      <c r="H215" s="132"/>
      <c r="I215" s="134" t="s">
        <v>39</v>
      </c>
      <c r="J215" s="135">
        <v>30317</v>
      </c>
      <c r="K215" s="136">
        <f>IF(W215="n/a","n/a",IF(W215="n/c","n/c",IF(J215="n/c","n/c",W215/J215)))</f>
        <v>1</v>
      </c>
      <c r="L215" s="137"/>
      <c r="M215" s="137" t="s">
        <v>32</v>
      </c>
      <c r="N215" s="134" t="s">
        <v>46</v>
      </c>
      <c r="O215" s="132" t="s">
        <v>40</v>
      </c>
      <c r="P215" s="132" t="s">
        <v>40</v>
      </c>
      <c r="Q215" s="531">
        <f>IF(F215="non","n/a",IF(ISERROR(VLOOKUP(Y215,Pingdom_02_10_2019!$A$2:$J$255,10,FALSE)),"A venir",VLOOKUP(Y215,Pingdom_02_10_2019!$A$2:$J$255,10,FALSE)))</f>
        <v>9</v>
      </c>
      <c r="R215" s="412" t="str">
        <f>VLOOKUP(Y215,' DLNUF_24_10_2019'!Z$8:BB$252,29,FALSE)</f>
        <v>Non mesuré</v>
      </c>
      <c r="S215" s="546" t="s">
        <v>32</v>
      </c>
      <c r="T215" s="173"/>
      <c r="U215" s="549" t="s">
        <v>526</v>
      </c>
      <c r="V215" s="46"/>
      <c r="W215" s="375">
        <v>30317</v>
      </c>
      <c r="X215" s="53" t="s">
        <v>530</v>
      </c>
      <c r="Y215" s="49">
        <v>1857</v>
      </c>
    </row>
    <row r="216" spans="1:25" ht="16.2" customHeight="1" x14ac:dyDescent="0.3">
      <c r="A216" s="210"/>
      <c r="B216" s="644"/>
      <c r="C216" s="645"/>
      <c r="D216" s="475" t="s">
        <v>564</v>
      </c>
      <c r="E216" s="131" t="s">
        <v>529</v>
      </c>
      <c r="F216" s="132" t="s">
        <v>38</v>
      </c>
      <c r="G216" s="133" t="s">
        <v>39</v>
      </c>
      <c r="H216" s="132"/>
      <c r="I216" s="134" t="s">
        <v>39</v>
      </c>
      <c r="J216" s="135">
        <v>24176</v>
      </c>
      <c r="K216" s="136">
        <f>IF(W216="n/a","n/a",IF(W216="n/c","n/c",IF(J216="n/c","n/c",W216/J216)))</f>
        <v>1</v>
      </c>
      <c r="L216" s="137"/>
      <c r="M216" s="137" t="s">
        <v>32</v>
      </c>
      <c r="N216" s="134" t="s">
        <v>46</v>
      </c>
      <c r="O216" s="132" t="s">
        <v>40</v>
      </c>
      <c r="P216" s="132" t="s">
        <v>40</v>
      </c>
      <c r="Q216" s="531">
        <f>IF(F216="non","n/a",IF(ISERROR(VLOOKUP(Y216,Pingdom_02_10_2019!$A$2:$J$255,10,FALSE)),"A venir",VLOOKUP(Y216,Pingdom_02_10_2019!$A$2:$J$255,10,FALSE)))</f>
        <v>9</v>
      </c>
      <c r="R216" s="412" t="str">
        <f>VLOOKUP(Y216,' DLNUF_24_10_2019'!Z$8:BB$252,29,FALSE)</f>
        <v>Non mesuré</v>
      </c>
      <c r="S216" s="546" t="s">
        <v>32</v>
      </c>
      <c r="T216" s="173"/>
      <c r="U216" s="549" t="s">
        <v>526</v>
      </c>
      <c r="V216" s="46"/>
      <c r="W216" s="375">
        <v>24176</v>
      </c>
      <c r="X216" s="53" t="s">
        <v>530</v>
      </c>
      <c r="Y216" s="49">
        <v>1858</v>
      </c>
    </row>
    <row r="217" spans="1:25" ht="16.2" customHeight="1" thickBot="1" x14ac:dyDescent="0.35">
      <c r="A217" s="210"/>
      <c r="B217" s="646"/>
      <c r="C217" s="647"/>
      <c r="D217" s="495" t="s">
        <v>565</v>
      </c>
      <c r="E217" s="496" t="s">
        <v>529</v>
      </c>
      <c r="F217" s="497" t="s">
        <v>38</v>
      </c>
      <c r="G217" s="498" t="s">
        <v>39</v>
      </c>
      <c r="H217" s="497"/>
      <c r="I217" s="499" t="s">
        <v>39</v>
      </c>
      <c r="J217" s="500">
        <v>19161</v>
      </c>
      <c r="K217" s="501">
        <f>IF(W217="n/a","n/a",IF(W217="n/c","n/c",IF(J217="n/c","n/c",W217/J217)))</f>
        <v>1</v>
      </c>
      <c r="L217" s="502"/>
      <c r="M217" s="502" t="s">
        <v>32</v>
      </c>
      <c r="N217" s="499" t="s">
        <v>46</v>
      </c>
      <c r="O217" s="497" t="s">
        <v>40</v>
      </c>
      <c r="P217" s="497" t="s">
        <v>40</v>
      </c>
      <c r="Q217" s="532">
        <f>IF(F217="non","n/a",IF(ISERROR(VLOOKUP(Y217,Pingdom_02_10_2019!$A$2:$J$255,10,FALSE)),"A venir",VLOOKUP(Y217,Pingdom_02_10_2019!$A$2:$J$255,10,FALSE)))</f>
        <v>9</v>
      </c>
      <c r="R217" s="412" t="str">
        <f>VLOOKUP(Y217,' DLNUF_24_10_2019'!Z$8:BB$252,29,FALSE)</f>
        <v>Non mesuré</v>
      </c>
      <c r="S217" s="547" t="s">
        <v>32</v>
      </c>
      <c r="T217" s="173"/>
      <c r="U217" s="549" t="s">
        <v>526</v>
      </c>
      <c r="V217" s="46"/>
      <c r="W217" s="375">
        <v>19161</v>
      </c>
      <c r="X217" s="53" t="s">
        <v>530</v>
      </c>
      <c r="Y217" s="49">
        <v>1859</v>
      </c>
    </row>
    <row r="218" spans="1:25" ht="16.2" customHeight="1" thickTop="1" x14ac:dyDescent="0.3">
      <c r="A218" s="210"/>
      <c r="B218" s="616" t="s">
        <v>566</v>
      </c>
      <c r="C218" s="617"/>
      <c r="D218" s="491" t="s">
        <v>571</v>
      </c>
      <c r="E218" s="492" t="s">
        <v>572</v>
      </c>
      <c r="F218" s="275" t="s">
        <v>38</v>
      </c>
      <c r="G218" s="276" t="s">
        <v>39</v>
      </c>
      <c r="H218" s="275"/>
      <c r="I218" s="277" t="s">
        <v>39</v>
      </c>
      <c r="J218" s="493">
        <v>10000</v>
      </c>
      <c r="K218" s="279">
        <f>IF(W218="n/a","n/a",IF(W218="n/c","n/c",IF(J218="n/c","n/c",W218/J218)))</f>
        <v>1</v>
      </c>
      <c r="L218" s="280"/>
      <c r="M218" s="280" t="s">
        <v>32</v>
      </c>
      <c r="N218" s="275" t="s">
        <v>41</v>
      </c>
      <c r="O218" s="275" t="s">
        <v>41</v>
      </c>
      <c r="P218" s="275" t="s">
        <v>40</v>
      </c>
      <c r="Q218" s="518">
        <f>IF(F218="non","n/a",IF(ISERROR(VLOOKUP(Y218,Pingdom_02_10_2019!$A$2:$J$255,10,FALSE)),"A venir",VLOOKUP(Y218,Pingdom_02_10_2019!$A$2:$J$255,10,FALSE)))</f>
        <v>-2</v>
      </c>
      <c r="R218" s="412" t="str">
        <f>VLOOKUP(Y218,' DLNUF_24_10_2019'!Z$8:BB$252,29,FALSE)</f>
        <v>Non mesuré</v>
      </c>
      <c r="S218" s="548" t="s">
        <v>32</v>
      </c>
      <c r="T218" s="173"/>
      <c r="U218" s="549" t="s">
        <v>569</v>
      </c>
      <c r="V218" s="46"/>
      <c r="W218" s="376">
        <v>10000</v>
      </c>
      <c r="X218" s="46" t="s">
        <v>573</v>
      </c>
      <c r="Y218" s="84">
        <v>1748</v>
      </c>
    </row>
    <row r="219" spans="1:25" ht="16.2" customHeight="1" x14ac:dyDescent="0.3">
      <c r="A219" s="210"/>
      <c r="B219" s="618"/>
      <c r="C219" s="619"/>
      <c r="D219" s="447" t="s">
        <v>574</v>
      </c>
      <c r="E219" s="138" t="s">
        <v>568</v>
      </c>
      <c r="F219" s="90" t="s">
        <v>38</v>
      </c>
      <c r="G219" s="91" t="s">
        <v>39</v>
      </c>
      <c r="H219" s="90"/>
      <c r="I219" s="92" t="s">
        <v>39</v>
      </c>
      <c r="J219" s="97">
        <v>15084</v>
      </c>
      <c r="K219" s="94">
        <f>IF(W219="n/a","n/a",IF(W219="n/c","n/c",IF(J219="n/c","n/c",W219/J219)))</f>
        <v>0.81662688941925221</v>
      </c>
      <c r="L219" s="95"/>
      <c r="M219" s="95" t="s">
        <v>32</v>
      </c>
      <c r="N219" s="90" t="s">
        <v>41</v>
      </c>
      <c r="O219" s="90" t="s">
        <v>41</v>
      </c>
      <c r="P219" s="90" t="s">
        <v>41</v>
      </c>
      <c r="Q219" s="519">
        <f>IF(F219="non","n/a",IF(ISERROR(VLOOKUP(Y219,Pingdom_02_10_2019!$A$2:$J$255,10,FALSE)),"A venir",VLOOKUP(Y219,Pingdom_02_10_2019!$A$2:$J$255,10,FALSE)))</f>
        <v>9</v>
      </c>
      <c r="R219" s="412">
        <f>VLOOKUP(Y219,' DLNUF_24_10_2019'!Z$8:BB$252,29,FALSE)</f>
        <v>2</v>
      </c>
      <c r="S219" s="546" t="s">
        <v>32</v>
      </c>
      <c r="T219" s="173"/>
      <c r="U219" s="549" t="s">
        <v>569</v>
      </c>
      <c r="V219" s="46"/>
      <c r="W219" s="376">
        <v>12318</v>
      </c>
      <c r="X219" s="53" t="s">
        <v>575</v>
      </c>
      <c r="Y219" s="84">
        <v>1735</v>
      </c>
    </row>
    <row r="220" spans="1:25" ht="16.2" customHeight="1" x14ac:dyDescent="0.3">
      <c r="A220" s="210"/>
      <c r="B220" s="618"/>
      <c r="C220" s="619"/>
      <c r="D220" s="447" t="s">
        <v>576</v>
      </c>
      <c r="E220" s="138" t="s">
        <v>577</v>
      </c>
      <c r="F220" s="90" t="s">
        <v>38</v>
      </c>
      <c r="G220" s="91" t="s">
        <v>39</v>
      </c>
      <c r="H220" s="90"/>
      <c r="I220" s="92" t="s">
        <v>39</v>
      </c>
      <c r="J220" s="97">
        <v>180000</v>
      </c>
      <c r="K220" s="94">
        <f>IF(W220="n/a","n/a",IF(W220="n/c","n/c",IF(J220="n/c","n/c",W220/J220)))</f>
        <v>1</v>
      </c>
      <c r="L220" s="95"/>
      <c r="M220" s="95" t="s">
        <v>32</v>
      </c>
      <c r="N220" s="90" t="s">
        <v>41</v>
      </c>
      <c r="O220" s="90" t="s">
        <v>38</v>
      </c>
      <c r="P220" s="90" t="s">
        <v>40</v>
      </c>
      <c r="Q220" s="519">
        <f>IF(F220="non","n/a",IF(ISERROR(VLOOKUP(Y220,Pingdom_02_10_2019!$A$2:$J$255,10,FALSE)),"A venir",VLOOKUP(Y220,Pingdom_02_10_2019!$A$2:$J$255,10,FALSE)))</f>
        <v>9</v>
      </c>
      <c r="R220" s="412">
        <f>VLOOKUP(Y220,' DLNUF_24_10_2019'!Z$8:BB$252,29,FALSE)</f>
        <v>2</v>
      </c>
      <c r="S220" s="546" t="s">
        <v>32</v>
      </c>
      <c r="T220" s="173"/>
      <c r="U220" s="549" t="s">
        <v>569</v>
      </c>
      <c r="V220" s="46"/>
      <c r="W220" s="376">
        <v>180000</v>
      </c>
      <c r="X220" s="53" t="s">
        <v>578</v>
      </c>
      <c r="Y220" s="84">
        <v>1733</v>
      </c>
    </row>
    <row r="221" spans="1:25" ht="16.2" customHeight="1" x14ac:dyDescent="0.3">
      <c r="A221" s="210"/>
      <c r="B221" s="618"/>
      <c r="C221" s="619"/>
      <c r="D221" s="447" t="s">
        <v>579</v>
      </c>
      <c r="E221" s="138" t="s">
        <v>568</v>
      </c>
      <c r="F221" s="90" t="s">
        <v>38</v>
      </c>
      <c r="G221" s="91" t="s">
        <v>39</v>
      </c>
      <c r="H221" s="90"/>
      <c r="I221" s="92" t="s">
        <v>39</v>
      </c>
      <c r="J221" s="97">
        <v>306800</v>
      </c>
      <c r="K221" s="94">
        <f>IF(W221="n/a","n/a",IF(W221="n/c","n/c",IF(J221="n/c","n/c",W221/J221)))</f>
        <v>0.89507496740547587</v>
      </c>
      <c r="L221" s="95"/>
      <c r="M221" s="95" t="s">
        <v>32</v>
      </c>
      <c r="N221" s="90" t="s">
        <v>41</v>
      </c>
      <c r="O221" s="90" t="s">
        <v>41</v>
      </c>
      <c r="P221" s="90" t="s">
        <v>41</v>
      </c>
      <c r="Q221" s="519">
        <f>IF(F221="non","n/a",IF(ISERROR(VLOOKUP(Y221,Pingdom_02_10_2019!$A$2:$J$255,10,FALSE)),"A venir",VLOOKUP(Y221,Pingdom_02_10_2019!$A$2:$J$255,10,FALSE)))</f>
        <v>9</v>
      </c>
      <c r="R221" s="412">
        <f>VLOOKUP(Y221,' DLNUF_24_10_2019'!Z$8:BB$252,29,FALSE)</f>
        <v>2</v>
      </c>
      <c r="S221" s="546" t="s">
        <v>32</v>
      </c>
      <c r="T221" s="173"/>
      <c r="U221" s="549" t="s">
        <v>569</v>
      </c>
      <c r="V221" s="46"/>
      <c r="W221" s="376">
        <v>274609</v>
      </c>
      <c r="X221" s="46" t="s">
        <v>580</v>
      </c>
      <c r="Y221" s="84">
        <v>1736</v>
      </c>
    </row>
    <row r="222" spans="1:25" ht="16.2" customHeight="1" x14ac:dyDescent="0.3">
      <c r="A222" s="210"/>
      <c r="B222" s="618"/>
      <c r="C222" s="619"/>
      <c r="D222" s="447" t="s">
        <v>581</v>
      </c>
      <c r="E222" s="138" t="s">
        <v>582</v>
      </c>
      <c r="F222" s="90" t="s">
        <v>38</v>
      </c>
      <c r="G222" s="91" t="s">
        <v>39</v>
      </c>
      <c r="H222" s="90"/>
      <c r="I222" s="92" t="s">
        <v>39</v>
      </c>
      <c r="J222" s="97">
        <v>23000</v>
      </c>
      <c r="K222" s="94">
        <f>IF(W222="n/a","n/a",IF(W222="n/c","n/c",IF(J222="n/c","n/c",W222/J222)))</f>
        <v>1</v>
      </c>
      <c r="L222" s="95"/>
      <c r="M222" s="95" t="s">
        <v>32</v>
      </c>
      <c r="N222" s="90" t="s">
        <v>41</v>
      </c>
      <c r="O222" s="90" t="s">
        <v>41</v>
      </c>
      <c r="P222" s="90" t="s">
        <v>40</v>
      </c>
      <c r="Q222" s="519">
        <f>IF(F222="non","n/a",IF(ISERROR(VLOOKUP(Y222,Pingdom_02_10_2019!$A$2:$J$255,10,FALSE)),"A venir",VLOOKUP(Y222,Pingdom_02_10_2019!$A$2:$J$255,10,FALSE)))</f>
        <v>8</v>
      </c>
      <c r="R222" s="412">
        <f>VLOOKUP(Y222,' DLNUF_24_10_2019'!Z$8:BB$252,29,FALSE)</f>
        <v>2</v>
      </c>
      <c r="S222" s="546" t="s">
        <v>32</v>
      </c>
      <c r="T222" s="173"/>
      <c r="U222" s="549" t="s">
        <v>569</v>
      </c>
      <c r="V222" s="46"/>
      <c r="W222" s="376">
        <v>23000</v>
      </c>
      <c r="X222" s="53" t="s">
        <v>584</v>
      </c>
      <c r="Y222" s="84">
        <v>1746</v>
      </c>
    </row>
    <row r="223" spans="1:25" ht="16.8" customHeight="1" x14ac:dyDescent="0.3">
      <c r="A223" s="210"/>
      <c r="B223" s="618"/>
      <c r="C223" s="619"/>
      <c r="D223" s="447" t="s">
        <v>585</v>
      </c>
      <c r="E223" s="138" t="s">
        <v>568</v>
      </c>
      <c r="F223" s="90" t="s">
        <v>38</v>
      </c>
      <c r="G223" s="91" t="s">
        <v>39</v>
      </c>
      <c r="H223" s="90"/>
      <c r="I223" s="92" t="s">
        <v>39</v>
      </c>
      <c r="J223" s="97">
        <v>1559539</v>
      </c>
      <c r="K223" s="94">
        <f>IF(W223="n/a","n/a",IF(W223="n/c","n/c",IF(J223="n/c","n/c",W223/J223)))</f>
        <v>0.91289028360303914</v>
      </c>
      <c r="L223" s="95"/>
      <c r="M223" s="95" t="s">
        <v>32</v>
      </c>
      <c r="N223" s="90" t="s">
        <v>41</v>
      </c>
      <c r="O223" s="90" t="s">
        <v>41</v>
      </c>
      <c r="P223" s="90" t="s">
        <v>41</v>
      </c>
      <c r="Q223" s="519">
        <f>IF(F223="non","n/a",IF(ISERROR(VLOOKUP(Y223,Pingdom_02_10_2019!$A$2:$J$255,10,FALSE)),"A venir",VLOOKUP(Y223,Pingdom_02_10_2019!$A$2:$J$255,10,FALSE)))</f>
        <v>10</v>
      </c>
      <c r="R223" s="412">
        <f>VLOOKUP(Y223,' DLNUF_24_10_2019'!Z$8:BB$252,29,FALSE)</f>
        <v>2</v>
      </c>
      <c r="S223" s="546" t="s">
        <v>32</v>
      </c>
      <c r="T223" s="173"/>
      <c r="U223" s="549" t="s">
        <v>569</v>
      </c>
      <c r="V223" s="46"/>
      <c r="W223" s="376">
        <v>1423688</v>
      </c>
      <c r="X223" s="46" t="s">
        <v>580</v>
      </c>
      <c r="Y223" s="84">
        <v>1737</v>
      </c>
    </row>
    <row r="224" spans="1:25" x14ac:dyDescent="0.3">
      <c r="A224" s="210"/>
      <c r="B224" s="618"/>
      <c r="C224" s="619"/>
      <c r="D224" s="447" t="s">
        <v>962</v>
      </c>
      <c r="E224" s="138" t="s">
        <v>568</v>
      </c>
      <c r="F224" s="90" t="s">
        <v>38</v>
      </c>
      <c r="G224" s="91" t="s">
        <v>39</v>
      </c>
      <c r="H224" s="90"/>
      <c r="I224" s="92" t="s">
        <v>39</v>
      </c>
      <c r="J224" s="97">
        <v>142674</v>
      </c>
      <c r="K224" s="94">
        <f>IF(W224="n/a","n/a",IF(W224="n/c","n/c",IF(J224="n/c","n/c",W224/J224)))</f>
        <v>0.4499838793333053</v>
      </c>
      <c r="L224" s="95"/>
      <c r="M224" s="95">
        <v>0.8</v>
      </c>
      <c r="N224" s="90" t="s">
        <v>38</v>
      </c>
      <c r="O224" s="90" t="s">
        <v>38</v>
      </c>
      <c r="P224" s="90" t="s">
        <v>40</v>
      </c>
      <c r="Q224" s="519">
        <f>IF(F224="non","n/a",IF(ISERROR(VLOOKUP(Y224,Pingdom_02_10_2019!$A$2:$J$255,10,FALSE)),"A venir",VLOOKUP(Y224,Pingdom_02_10_2019!$A$2:$J$255,10,FALSE)))</f>
        <v>5</v>
      </c>
      <c r="R224" s="412" t="str">
        <f>VLOOKUP(Y224,' DLNUF_24_10_2019'!Z$8:BB$252,29,FALSE)</f>
        <v>Non mesuré</v>
      </c>
      <c r="S224" s="546" t="s">
        <v>32</v>
      </c>
      <c r="T224" s="173"/>
      <c r="U224" s="549" t="s">
        <v>569</v>
      </c>
      <c r="V224" s="46"/>
      <c r="W224" s="449">
        <v>64201</v>
      </c>
      <c r="X224" s="386" t="s">
        <v>588</v>
      </c>
      <c r="Y224" s="84">
        <v>1743</v>
      </c>
    </row>
    <row r="225" spans="1:25" ht="15.6" customHeight="1" x14ac:dyDescent="0.3">
      <c r="A225" s="210"/>
      <c r="B225" s="618"/>
      <c r="C225" s="619"/>
      <c r="D225" s="447" t="s">
        <v>721</v>
      </c>
      <c r="E225" s="138" t="s">
        <v>568</v>
      </c>
      <c r="F225" s="90" t="s">
        <v>41</v>
      </c>
      <c r="G225" s="394">
        <v>2020</v>
      </c>
      <c r="H225" s="90"/>
      <c r="I225" s="92"/>
      <c r="J225" s="97" t="s">
        <v>31</v>
      </c>
      <c r="K225" s="279" t="str">
        <f>IF(W225="n/a","n/a",IF(W225="n/c","n/c",IF(J225="n/c","n/c",W225/J225)))</f>
        <v>n/a</v>
      </c>
      <c r="L225" s="95"/>
      <c r="M225" s="95" t="s">
        <v>46</v>
      </c>
      <c r="N225" s="90" t="s">
        <v>46</v>
      </c>
      <c r="O225" s="90" t="s">
        <v>46</v>
      </c>
      <c r="P225" s="90" t="s">
        <v>46</v>
      </c>
      <c r="Q225" s="533" t="str">
        <f>IF(F225="non","n/a",IF(ISERROR(VLOOKUP(Y225,Pingdom_02_10_2019!$A$2:$J$255,10,FALSE)),"A venir",VLOOKUP(Y225,Pingdom_02_10_2019!$A$2:$J$255,10,FALSE)))</f>
        <v>n/a</v>
      </c>
      <c r="R225" s="412" t="str">
        <f>VLOOKUP(Y225,' DLNUF_24_10_2019'!Z$8:BB$252,29,FALSE)</f>
        <v>n/a</v>
      </c>
      <c r="S225" s="546" t="s">
        <v>32</v>
      </c>
      <c r="T225" s="173"/>
      <c r="U225" s="549" t="s">
        <v>569</v>
      </c>
      <c r="V225" s="88"/>
      <c r="W225" s="430" t="s">
        <v>46</v>
      </c>
      <c r="X225" s="46"/>
      <c r="Y225" s="84">
        <v>2156</v>
      </c>
    </row>
    <row r="226" spans="1:25" ht="15.6" customHeight="1" thickBot="1" x14ac:dyDescent="0.35">
      <c r="A226" s="210"/>
      <c r="B226" s="620"/>
      <c r="C226" s="621"/>
      <c r="D226" s="448" t="s">
        <v>722</v>
      </c>
      <c r="E226" s="331" t="s">
        <v>568</v>
      </c>
      <c r="F226" s="332" t="s">
        <v>41</v>
      </c>
      <c r="G226" s="395">
        <v>2022</v>
      </c>
      <c r="H226" s="332"/>
      <c r="I226" s="333"/>
      <c r="J226" s="334" t="s">
        <v>31</v>
      </c>
      <c r="K226" s="446" t="str">
        <f>IF(W226="n/a","n/a",IF(W226="n/c","n/c",IF(J226="n/c","n/c",W226/J226)))</f>
        <v>n/a</v>
      </c>
      <c r="L226" s="335"/>
      <c r="M226" s="335" t="s">
        <v>46</v>
      </c>
      <c r="N226" s="332" t="s">
        <v>46</v>
      </c>
      <c r="O226" s="332" t="s">
        <v>46</v>
      </c>
      <c r="P226" s="332" t="s">
        <v>46</v>
      </c>
      <c r="Q226" s="534" t="str">
        <f>IF(F226="non","n/a",IF(ISERROR(VLOOKUP(Y226,Pingdom_02_10_2019!$A$2:$J$255,10,FALSE)),"A venir",VLOOKUP(Y226,Pingdom_02_10_2019!$A$2:$J$255,10,FALSE)))</f>
        <v>n/a</v>
      </c>
      <c r="R226" s="413" t="str">
        <f>VLOOKUP(Y226,' DLNUF_24_10_2019'!Z$8:BB$252,29,FALSE)</f>
        <v>n/a</v>
      </c>
      <c r="S226" s="547" t="s">
        <v>32</v>
      </c>
      <c r="T226" s="173"/>
      <c r="U226" s="549" t="s">
        <v>569</v>
      </c>
      <c r="V226" s="88"/>
      <c r="W226" s="430" t="s">
        <v>46</v>
      </c>
      <c r="X226" s="46"/>
      <c r="Y226" s="84">
        <v>2157</v>
      </c>
    </row>
    <row r="227" spans="1:25" ht="16.2" customHeight="1" thickTop="1" x14ac:dyDescent="0.3">
      <c r="A227" s="355"/>
      <c r="B227" s="622" t="s">
        <v>591</v>
      </c>
      <c r="C227" s="623"/>
      <c r="D227" s="476" t="s">
        <v>592</v>
      </c>
      <c r="E227" s="324" t="s">
        <v>593</v>
      </c>
      <c r="F227" s="325" t="s">
        <v>38</v>
      </c>
      <c r="G227" s="326" t="s">
        <v>39</v>
      </c>
      <c r="H227" s="325">
        <v>153</v>
      </c>
      <c r="I227" s="327" t="s">
        <v>39</v>
      </c>
      <c r="J227" s="328">
        <v>1000000</v>
      </c>
      <c r="K227" s="329">
        <f>IF(W227="n/a","n/a",IF(W227="n/c","n/c",IF(J227="n/c","n/c",W227/J227)))</f>
        <v>1</v>
      </c>
      <c r="L227" s="330">
        <v>0.93</v>
      </c>
      <c r="M227" s="330">
        <v>0.93</v>
      </c>
      <c r="N227" s="325" t="s">
        <v>38</v>
      </c>
      <c r="O227" s="325" t="s">
        <v>38</v>
      </c>
      <c r="P227" s="325" t="s">
        <v>40</v>
      </c>
      <c r="Q227" s="535">
        <f>IF(F227="non","n/a",IF(ISERROR(VLOOKUP(Y227,Pingdom_02_10_2019!$A$2:$J$255,10,FALSE)),"A venir",VLOOKUP(Y227,Pingdom_02_10_2019!$A$2:$J$255,10,FALSE)))</f>
        <v>5</v>
      </c>
      <c r="R227" s="412">
        <f>VLOOKUP(Y227,' DLNUF_24_10_2019'!Z$8:BB$252,29,FALSE)</f>
        <v>2</v>
      </c>
      <c r="S227" s="548" t="s">
        <v>32</v>
      </c>
      <c r="T227" s="173"/>
      <c r="U227" s="549" t="s">
        <v>594</v>
      </c>
      <c r="V227" s="46"/>
      <c r="W227" s="375">
        <v>1000000</v>
      </c>
      <c r="X227" s="53" t="s">
        <v>595</v>
      </c>
      <c r="Y227" s="49">
        <v>1289</v>
      </c>
    </row>
    <row r="228" spans="1:25" ht="16.2" customHeight="1" x14ac:dyDescent="0.3">
      <c r="A228" s="355"/>
      <c r="B228" s="624"/>
      <c r="C228" s="625"/>
      <c r="D228" s="477" t="s">
        <v>694</v>
      </c>
      <c r="E228" s="139" t="s">
        <v>596</v>
      </c>
      <c r="F228" s="140" t="s">
        <v>38</v>
      </c>
      <c r="G228" s="141" t="s">
        <v>39</v>
      </c>
      <c r="H228" s="140"/>
      <c r="I228" s="142" t="s">
        <v>39</v>
      </c>
      <c r="J228" s="143">
        <v>40000</v>
      </c>
      <c r="K228" s="144">
        <f>IF(W228="n/a","n/a",IF(W228="n/c","n/c",IF(J228="n/c","n/c",W228/J228)))</f>
        <v>1</v>
      </c>
      <c r="L228" s="145"/>
      <c r="M228" s="145" t="s">
        <v>32</v>
      </c>
      <c r="N228" s="140" t="s">
        <v>46</v>
      </c>
      <c r="O228" s="140" t="s">
        <v>38</v>
      </c>
      <c r="P228" s="140" t="s">
        <v>38</v>
      </c>
      <c r="Q228" s="536">
        <f>IF(F228="non","n/a",IF(ISERROR(VLOOKUP(Y228,Pingdom_02_10_2019!$A$2:$J$255,10,FALSE)),"A venir",VLOOKUP(Y228,Pingdom_02_10_2019!$A$2:$J$255,10,FALSE)))</f>
        <v>9</v>
      </c>
      <c r="R228" s="412">
        <f>VLOOKUP(Y228,' DLNUF_24_10_2019'!Z$8:BB$252,29,FALSE)</f>
        <v>2</v>
      </c>
      <c r="S228" s="546" t="s">
        <v>32</v>
      </c>
      <c r="T228" s="173"/>
      <c r="U228" s="549" t="s">
        <v>594</v>
      </c>
      <c r="V228" s="46"/>
      <c r="W228" s="375">
        <v>40000</v>
      </c>
      <c r="X228" s="384" t="s">
        <v>693</v>
      </c>
      <c r="Y228" s="49">
        <v>1869</v>
      </c>
    </row>
    <row r="229" spans="1:25" ht="16.2" customHeight="1" x14ac:dyDescent="0.3">
      <c r="A229" s="355"/>
      <c r="B229" s="624"/>
      <c r="C229" s="625"/>
      <c r="D229" s="477" t="s">
        <v>597</v>
      </c>
      <c r="E229" s="139" t="s">
        <v>598</v>
      </c>
      <c r="F229" s="140" t="s">
        <v>38</v>
      </c>
      <c r="G229" s="141" t="s">
        <v>39</v>
      </c>
      <c r="H229" s="140"/>
      <c r="I229" s="142" t="s">
        <v>39</v>
      </c>
      <c r="J229" s="143">
        <v>20000</v>
      </c>
      <c r="K229" s="144">
        <f>IF(W229="n/a","n/a",IF(W229="n/c","n/c",IF(J229="n/c","n/c",W229/J229)))</f>
        <v>0.9</v>
      </c>
      <c r="L229" s="145"/>
      <c r="M229" s="145" t="s">
        <v>32</v>
      </c>
      <c r="N229" s="140" t="s">
        <v>46</v>
      </c>
      <c r="O229" s="140" t="s">
        <v>40</v>
      </c>
      <c r="P229" s="140" t="s">
        <v>41</v>
      </c>
      <c r="Q229" s="536">
        <f>IF(F229="non","n/a",IF(ISERROR(VLOOKUP(Y229,Pingdom_02_10_2019!$A$2:$J$255,10,FALSE)),"A venir",VLOOKUP(Y229,Pingdom_02_10_2019!$A$2:$J$255,10,FALSE)))</f>
        <v>7</v>
      </c>
      <c r="R229" s="412">
        <f>VLOOKUP(Y229,' DLNUF_24_10_2019'!Z$8:BB$252,29,FALSE)</f>
        <v>3</v>
      </c>
      <c r="S229" s="546" t="s">
        <v>32</v>
      </c>
      <c r="T229" s="173"/>
      <c r="U229" s="549" t="s">
        <v>594</v>
      </c>
      <c r="V229" s="46"/>
      <c r="W229" s="375">
        <v>18000</v>
      </c>
      <c r="X229" s="385" t="s">
        <v>599</v>
      </c>
      <c r="Y229" s="49">
        <v>1870</v>
      </c>
    </row>
    <row r="230" spans="1:25" ht="16.2" customHeight="1" x14ac:dyDescent="0.3">
      <c r="A230" s="355"/>
      <c r="B230" s="624"/>
      <c r="C230" s="625"/>
      <c r="D230" s="477" t="s">
        <v>600</v>
      </c>
      <c r="E230" s="139" t="s">
        <v>601</v>
      </c>
      <c r="F230" s="140" t="s">
        <v>38</v>
      </c>
      <c r="G230" s="141" t="s">
        <v>39</v>
      </c>
      <c r="H230" s="140"/>
      <c r="I230" s="142" t="s">
        <v>39</v>
      </c>
      <c r="J230" s="143">
        <v>11340</v>
      </c>
      <c r="K230" s="144" t="str">
        <f>IF(W230="n/a","n/a",IF(W230="n/c","n/c",IF(J230="n/c","n/c",W230/J230)))</f>
        <v>n/c</v>
      </c>
      <c r="L230" s="145"/>
      <c r="M230" s="145" t="s">
        <v>32</v>
      </c>
      <c r="N230" s="140" t="s">
        <v>46</v>
      </c>
      <c r="O230" s="140" t="s">
        <v>41</v>
      </c>
      <c r="P230" s="140" t="s">
        <v>38</v>
      </c>
      <c r="Q230" s="536">
        <f>IF(F230="non","n/a",IF(ISERROR(VLOOKUP(Y230,Pingdom_02_10_2019!$A$2:$J$255,10,FALSE)),"A venir",VLOOKUP(Y230,Pingdom_02_10_2019!$A$2:$J$255,10,FALSE)))</f>
        <v>9</v>
      </c>
      <c r="R230" s="412">
        <f>VLOOKUP(Y230,' DLNUF_24_10_2019'!Z$8:BB$252,29,FALSE)</f>
        <v>0</v>
      </c>
      <c r="S230" s="546" t="s">
        <v>32</v>
      </c>
      <c r="T230" s="173"/>
      <c r="U230" s="549" t="s">
        <v>594</v>
      </c>
      <c r="V230" s="46"/>
      <c r="W230" s="48" t="s">
        <v>31</v>
      </c>
      <c r="X230" s="53" t="s">
        <v>602</v>
      </c>
      <c r="Y230" s="49">
        <v>1871</v>
      </c>
    </row>
    <row r="231" spans="1:25" ht="16.2" customHeight="1" thickBot="1" x14ac:dyDescent="0.35">
      <c r="A231" s="355"/>
      <c r="B231" s="626"/>
      <c r="C231" s="627"/>
      <c r="D231" s="478" t="s">
        <v>603</v>
      </c>
      <c r="E231" s="341" t="s">
        <v>596</v>
      </c>
      <c r="F231" s="342" t="s">
        <v>38</v>
      </c>
      <c r="G231" s="343" t="s">
        <v>39</v>
      </c>
      <c r="H231" s="342"/>
      <c r="I231" s="344" t="s">
        <v>39</v>
      </c>
      <c r="J231" s="345">
        <v>11000</v>
      </c>
      <c r="K231" s="346">
        <f>IF(W231="n/a","n/a",IF(W231="n/c","n/c",IF(J231="n/c","n/c",W231/J231)))</f>
        <v>0.72727272727272729</v>
      </c>
      <c r="L231" s="347"/>
      <c r="M231" s="347" t="s">
        <v>32</v>
      </c>
      <c r="N231" s="140" t="s">
        <v>46</v>
      </c>
      <c r="O231" s="342" t="s">
        <v>38</v>
      </c>
      <c r="P231" s="342" t="s">
        <v>38</v>
      </c>
      <c r="Q231" s="537">
        <f>IF(F231="non","n/a",IF(ISERROR(VLOOKUP(Y231,Pingdom_02_10_2019!$A$2:$J$255,10,FALSE)),"A venir",VLOOKUP(Y231,Pingdom_02_10_2019!$A$2:$J$255,10,FALSE)))</f>
        <v>9</v>
      </c>
      <c r="R231" s="413">
        <f>VLOOKUP(Y231,' DLNUF_24_10_2019'!Z$8:BB$252,29,FALSE)</f>
        <v>2</v>
      </c>
      <c r="S231" s="547" t="s">
        <v>32</v>
      </c>
      <c r="T231" s="173"/>
      <c r="U231" s="549" t="s">
        <v>594</v>
      </c>
      <c r="V231" s="46"/>
      <c r="W231" s="376">
        <v>8000</v>
      </c>
      <c r="X231" s="53" t="s">
        <v>604</v>
      </c>
      <c r="Y231" s="49">
        <v>1872</v>
      </c>
    </row>
    <row r="232" spans="1:25" ht="16.2" customHeight="1" thickTop="1" x14ac:dyDescent="0.3">
      <c r="A232" s="210"/>
      <c r="B232" s="608" t="s">
        <v>605</v>
      </c>
      <c r="C232" s="609"/>
      <c r="D232" s="479" t="s">
        <v>606</v>
      </c>
      <c r="E232" s="336" t="s">
        <v>607</v>
      </c>
      <c r="F232" s="38" t="s">
        <v>1052</v>
      </c>
      <c r="G232" s="372">
        <v>2020</v>
      </c>
      <c r="H232" s="337"/>
      <c r="I232" s="337">
        <v>2020</v>
      </c>
      <c r="J232" s="338">
        <v>10000</v>
      </c>
      <c r="K232" s="339">
        <f>IF(W232="n/a","n/a",IF(W232="n/c","n/c",IF(J232="n/c","n/c",W232/J232)))</f>
        <v>1</v>
      </c>
      <c r="L232" s="340"/>
      <c r="M232" s="340" t="s">
        <v>32</v>
      </c>
      <c r="N232" s="337" t="s">
        <v>38</v>
      </c>
      <c r="O232" s="337" t="s">
        <v>38</v>
      </c>
      <c r="P232" s="337" t="s">
        <v>40</v>
      </c>
      <c r="Q232" s="538">
        <f>IF(F232="non","n/a",IF(ISERROR(VLOOKUP(Y232,Pingdom_02_10_2019!$A$2:$J$255,10,FALSE)),"A venir",VLOOKUP(Y232,Pingdom_02_10_2019!$A$2:$J$255,10,FALSE)))</f>
        <v>9</v>
      </c>
      <c r="R232" s="412">
        <f>VLOOKUP(Y232,' DLNUF_24_10_2019'!Z$8:BB$252,29,FALSE)</f>
        <v>5</v>
      </c>
      <c r="S232" s="548" t="s">
        <v>32</v>
      </c>
      <c r="T232" s="173"/>
      <c r="U232" s="549" t="s">
        <v>608</v>
      </c>
      <c r="V232" s="46"/>
      <c r="W232" s="375">
        <v>10000</v>
      </c>
      <c r="X232" s="53" t="s">
        <v>611</v>
      </c>
      <c r="Y232" s="49">
        <v>1873</v>
      </c>
    </row>
    <row r="233" spans="1:25" ht="16.2" customHeight="1" x14ac:dyDescent="0.3">
      <c r="A233" s="210"/>
      <c r="B233" s="610"/>
      <c r="C233" s="611"/>
      <c r="D233" s="480" t="s">
        <v>612</v>
      </c>
      <c r="E233" s="146" t="s">
        <v>607</v>
      </c>
      <c r="F233" s="147" t="s">
        <v>38</v>
      </c>
      <c r="G233" s="152" t="s">
        <v>39</v>
      </c>
      <c r="H233" s="147"/>
      <c r="I233" s="153" t="s">
        <v>39</v>
      </c>
      <c r="J233" s="149">
        <v>48000</v>
      </c>
      <c r="K233" s="150">
        <f>IF(W233="n/a","n/a",IF(W233="n/c","n/c",IF(J233="n/c","n/c",W233/J233)))</f>
        <v>4.1666666666666664E-2</v>
      </c>
      <c r="L233" s="151"/>
      <c r="M233" s="151" t="s">
        <v>32</v>
      </c>
      <c r="N233" s="147" t="s">
        <v>38</v>
      </c>
      <c r="O233" s="147" t="s">
        <v>31</v>
      </c>
      <c r="P233" s="147" t="s">
        <v>40</v>
      </c>
      <c r="Q233" s="539">
        <f>IF(F233="non","n/a",IF(ISERROR(VLOOKUP(Y233,Pingdom_02_10_2019!$A$2:$J$255,10,FALSE)),"A venir",VLOOKUP(Y233,Pingdom_02_10_2019!$A$2:$J$255,10,FALSE)))</f>
        <v>6</v>
      </c>
      <c r="R233" s="412">
        <f>VLOOKUP(Y233,' DLNUF_24_10_2019'!Z$8:BB$252,29,FALSE)</f>
        <v>15</v>
      </c>
      <c r="S233" s="546" t="s">
        <v>32</v>
      </c>
      <c r="T233" s="173"/>
      <c r="U233" s="549" t="s">
        <v>608</v>
      </c>
      <c r="V233" s="46"/>
      <c r="W233" s="375">
        <v>2000</v>
      </c>
      <c r="X233" s="53" t="s">
        <v>615</v>
      </c>
      <c r="Y233" s="49">
        <v>1874</v>
      </c>
    </row>
    <row r="234" spans="1:25" ht="16.2" customHeight="1" x14ac:dyDescent="0.3">
      <c r="A234" s="210"/>
      <c r="B234" s="610"/>
      <c r="C234" s="611"/>
      <c r="D234" s="480" t="s">
        <v>616</v>
      </c>
      <c r="E234" s="146" t="s">
        <v>617</v>
      </c>
      <c r="F234" s="147" t="s">
        <v>41</v>
      </c>
      <c r="G234" s="365">
        <v>43800</v>
      </c>
      <c r="H234" s="147"/>
      <c r="I234" s="154">
        <v>43800</v>
      </c>
      <c r="J234" s="149">
        <v>45000</v>
      </c>
      <c r="K234" s="150" t="str">
        <f>IF(W234="n/a","n/a",IF(W234="n/c","n/c",IF(J234="n/c","n/c",W234/J234)))</f>
        <v>n/a</v>
      </c>
      <c r="L234" s="151"/>
      <c r="M234" s="155" t="s">
        <v>46</v>
      </c>
      <c r="N234" s="147" t="s">
        <v>46</v>
      </c>
      <c r="O234" s="147" t="s">
        <v>46</v>
      </c>
      <c r="P234" s="147" t="s">
        <v>46</v>
      </c>
      <c r="Q234" s="539" t="str">
        <f>IF(F234="non","n/a",IF(ISERROR(VLOOKUP(Y234,Pingdom_02_10_2019!$A$2:$J$255,10,FALSE)),"A venir",VLOOKUP(Y234,Pingdom_02_10_2019!$A$2:$J$255,10,FALSE)))</f>
        <v>n/a</v>
      </c>
      <c r="R234" s="412" t="str">
        <f>VLOOKUP(Y234,' DLNUF_24_10_2019'!Z$8:BB$252,29,FALSE)</f>
        <v>n/a</v>
      </c>
      <c r="S234" s="546" t="s">
        <v>32</v>
      </c>
      <c r="T234" s="173"/>
      <c r="U234" s="549" t="s">
        <v>608</v>
      </c>
      <c r="V234" s="46"/>
      <c r="W234" s="48" t="s">
        <v>46</v>
      </c>
      <c r="X234" s="53" t="s">
        <v>615</v>
      </c>
      <c r="Y234" s="49">
        <v>1875</v>
      </c>
    </row>
    <row r="235" spans="1:25" ht="16.2" customHeight="1" x14ac:dyDescent="0.3">
      <c r="A235" s="210"/>
      <c r="B235" s="610"/>
      <c r="C235" s="611"/>
      <c r="D235" s="480" t="s">
        <v>619</v>
      </c>
      <c r="E235" s="146" t="s">
        <v>607</v>
      </c>
      <c r="F235" s="147" t="s">
        <v>38</v>
      </c>
      <c r="G235" s="152" t="s">
        <v>39</v>
      </c>
      <c r="H235" s="147"/>
      <c r="I235" s="153" t="s">
        <v>39</v>
      </c>
      <c r="J235" s="149">
        <v>30800</v>
      </c>
      <c r="K235" s="150">
        <f>IF(W235="n/a","n/a",IF(W235="n/c","n/c",IF(J235="n/c","n/c",W235/J235)))</f>
        <v>1</v>
      </c>
      <c r="L235" s="151"/>
      <c r="M235" s="151" t="s">
        <v>32</v>
      </c>
      <c r="N235" s="147" t="s">
        <v>41</v>
      </c>
      <c r="O235" s="147" t="s">
        <v>41</v>
      </c>
      <c r="P235" s="147" t="s">
        <v>41</v>
      </c>
      <c r="Q235" s="539">
        <f>IF(F235="non","n/a",IF(ISERROR(VLOOKUP(Y235,Pingdom_02_10_2019!$A$2:$J$255,10,FALSE)),"A venir",VLOOKUP(Y235,Pingdom_02_10_2019!$A$2:$J$255,10,FALSE)))</f>
        <v>7</v>
      </c>
      <c r="R235" s="412" t="str">
        <f>VLOOKUP(Y235,' DLNUF_24_10_2019'!Z$8:BB$252,29,FALSE)</f>
        <v>Non mesuré</v>
      </c>
      <c r="S235" s="546" t="s">
        <v>32</v>
      </c>
      <c r="T235" s="173"/>
      <c r="U235" s="549" t="s">
        <v>608</v>
      </c>
      <c r="V235" s="46"/>
      <c r="W235" s="375">
        <v>30800</v>
      </c>
      <c r="X235" s="53" t="s">
        <v>621</v>
      </c>
      <c r="Y235" s="49">
        <v>1876</v>
      </c>
    </row>
    <row r="236" spans="1:25" ht="16.2" customHeight="1" x14ac:dyDescent="0.3">
      <c r="A236" s="210"/>
      <c r="B236" s="610"/>
      <c r="C236" s="611"/>
      <c r="D236" s="480" t="s">
        <v>622</v>
      </c>
      <c r="E236" s="146" t="s">
        <v>623</v>
      </c>
      <c r="F236" s="147" t="s">
        <v>38</v>
      </c>
      <c r="G236" s="148" t="s">
        <v>39</v>
      </c>
      <c r="H236" s="147"/>
      <c r="I236" s="154">
        <v>43739</v>
      </c>
      <c r="J236" s="149">
        <v>16000</v>
      </c>
      <c r="K236" s="150">
        <f>IF(W236="n/a","n/a",IF(W236="n/c","n/c",IF(J236="n/c","n/c",W236/J236)))</f>
        <v>0.18487500000000001</v>
      </c>
      <c r="L236" s="151"/>
      <c r="M236" s="151" t="s">
        <v>32</v>
      </c>
      <c r="N236" s="147" t="s">
        <v>38</v>
      </c>
      <c r="O236" s="147" t="s">
        <v>40</v>
      </c>
      <c r="P236" s="147" t="s">
        <v>40</v>
      </c>
      <c r="Q236" s="539">
        <f>IF(F236="non","n/a",IF(ISERROR(VLOOKUP(Y236,Pingdom_02_10_2019!$A$2:$J$255,10,FALSE)),"A venir",VLOOKUP(Y236,Pingdom_02_10_2019!$A$2:$J$255,10,FALSE)))</f>
        <v>7</v>
      </c>
      <c r="R236" s="412">
        <f>VLOOKUP(Y236,' DLNUF_24_10_2019'!Z$8:BB$252,29,FALSE)</f>
        <v>7</v>
      </c>
      <c r="S236" s="546" t="s">
        <v>32</v>
      </c>
      <c r="T236" s="173"/>
      <c r="U236" s="549" t="s">
        <v>608</v>
      </c>
      <c r="V236" s="46"/>
      <c r="W236" s="375">
        <v>2958</v>
      </c>
      <c r="X236" s="46" t="s">
        <v>625</v>
      </c>
      <c r="Y236" s="49">
        <v>1877</v>
      </c>
    </row>
    <row r="237" spans="1:25" ht="16.2" customHeight="1" thickBot="1" x14ac:dyDescent="0.35">
      <c r="A237" s="210"/>
      <c r="B237" s="612"/>
      <c r="C237" s="613"/>
      <c r="D237" s="481" t="s">
        <v>626</v>
      </c>
      <c r="E237" s="348" t="s">
        <v>617</v>
      </c>
      <c r="F237" s="349" t="s">
        <v>41</v>
      </c>
      <c r="G237" s="366">
        <v>43800</v>
      </c>
      <c r="H237" s="349"/>
      <c r="I237" s="156">
        <v>43800</v>
      </c>
      <c r="J237" s="350">
        <v>10306</v>
      </c>
      <c r="K237" s="351" t="str">
        <f>IF(W237="n/a","n/a",IF(W237="n/c","n/c",IF(J237="n/c","n/c",W237/J237)))</f>
        <v>n/a</v>
      </c>
      <c r="L237" s="352"/>
      <c r="M237" s="353" t="s">
        <v>46</v>
      </c>
      <c r="N237" s="354" t="s">
        <v>46</v>
      </c>
      <c r="O237" s="354" t="s">
        <v>46</v>
      </c>
      <c r="P237" s="354" t="s">
        <v>46</v>
      </c>
      <c r="Q237" s="540" t="str">
        <f>IF(F237="non","n/a",IF(ISERROR(VLOOKUP(Y237,Pingdom_02_10_2019!$A$2:$J$255,10,FALSE)),"A venir",VLOOKUP(Y237,Pingdom_02_10_2019!$A$2:$J$255,10,FALSE)))</f>
        <v>n/a</v>
      </c>
      <c r="R237" s="413" t="str">
        <f>VLOOKUP(Y237,' DLNUF_24_10_2019'!Z$8:BB$252,29,FALSE)</f>
        <v>n/a</v>
      </c>
      <c r="S237" s="547" t="s">
        <v>32</v>
      </c>
      <c r="T237" s="173"/>
      <c r="U237" s="549" t="s">
        <v>608</v>
      </c>
      <c r="V237" s="46"/>
      <c r="W237" s="48" t="s">
        <v>46</v>
      </c>
      <c r="X237" s="46"/>
      <c r="Y237" s="49">
        <v>1978</v>
      </c>
    </row>
    <row r="238" spans="1:25" ht="16.2" customHeight="1" thickTop="1" x14ac:dyDescent="0.3">
      <c r="A238" s="210"/>
      <c r="B238" s="603" t="s">
        <v>701</v>
      </c>
      <c r="C238" s="606" t="s">
        <v>702</v>
      </c>
      <c r="D238" s="482" t="s">
        <v>717</v>
      </c>
      <c r="E238" s="158" t="s">
        <v>707</v>
      </c>
      <c r="F238" s="159" t="s">
        <v>38</v>
      </c>
      <c r="G238" s="164" t="s">
        <v>39</v>
      </c>
      <c r="H238" s="157"/>
      <c r="I238" s="157"/>
      <c r="J238" s="389">
        <v>800000</v>
      </c>
      <c r="K238" s="162"/>
      <c r="L238" s="163">
        <v>0.46</v>
      </c>
      <c r="M238" s="163">
        <v>0.45</v>
      </c>
      <c r="N238" s="159" t="s">
        <v>38</v>
      </c>
      <c r="O238" s="159" t="s">
        <v>38</v>
      </c>
      <c r="P238" s="159" t="s">
        <v>40</v>
      </c>
      <c r="Q238" s="521">
        <f>IF(F238="non","n/a",IF(ISERROR(VLOOKUP(Y238,Pingdom_02_10_2019!$A$2:$J$255,10,FALSE)),"A venir",VLOOKUP(Y238,Pingdom_02_10_2019!$A$2:$J$255,10,FALSE)))</f>
        <v>8</v>
      </c>
      <c r="R238" s="412" t="str">
        <f>VLOOKUP(Y238,' DLNUF_24_10_2019'!Z$8:BB$252,29,FALSE)</f>
        <v>non mesuré</v>
      </c>
      <c r="S238" s="548" t="s">
        <v>32</v>
      </c>
      <c r="T238" s="173"/>
      <c r="U238" s="549" t="s">
        <v>629</v>
      </c>
      <c r="V238" s="46"/>
      <c r="W238" s="76"/>
      <c r="X238" s="386" t="s">
        <v>708</v>
      </c>
      <c r="Y238" s="392">
        <v>2093</v>
      </c>
    </row>
    <row r="239" spans="1:25" ht="16.2" customHeight="1" x14ac:dyDescent="0.3">
      <c r="A239" s="210"/>
      <c r="B239" s="604"/>
      <c r="C239" s="607"/>
      <c r="D239" s="482" t="s">
        <v>706</v>
      </c>
      <c r="E239" s="158" t="s">
        <v>707</v>
      </c>
      <c r="F239" s="159" t="s">
        <v>38</v>
      </c>
      <c r="G239" s="164" t="s">
        <v>39</v>
      </c>
      <c r="H239" s="159"/>
      <c r="I239" s="159"/>
      <c r="J239" s="161">
        <v>400000</v>
      </c>
      <c r="K239" s="162"/>
      <c r="L239" s="163">
        <v>0.74</v>
      </c>
      <c r="M239" s="551">
        <v>0.74</v>
      </c>
      <c r="N239" s="159" t="s">
        <v>38</v>
      </c>
      <c r="O239" s="159" t="s">
        <v>38</v>
      </c>
      <c r="P239" s="159" t="s">
        <v>40</v>
      </c>
      <c r="Q239" s="541">
        <f>IF(F239="non","n/a",IF(ISERROR(VLOOKUP(Y239,Pingdom_02_10_2019!$A$2:$J$255,10,FALSE)),"A venir",VLOOKUP(Y239,Pingdom_02_10_2019!$A$2:$J$255,10,FALSE)))</f>
        <v>9</v>
      </c>
      <c r="R239" s="412" t="str">
        <f>VLOOKUP(Y239,' DLNUF_24_10_2019'!Z$8:BB$252,29,FALSE)</f>
        <v>non mesuré</v>
      </c>
      <c r="S239" s="546" t="s">
        <v>32</v>
      </c>
      <c r="T239" s="173"/>
      <c r="U239" s="549" t="s">
        <v>629</v>
      </c>
      <c r="V239" s="46"/>
      <c r="W239" s="76"/>
      <c r="X239" s="386" t="s">
        <v>708</v>
      </c>
      <c r="Y239" s="392">
        <v>2069</v>
      </c>
    </row>
    <row r="240" spans="1:25" ht="16.2" customHeight="1" x14ac:dyDescent="0.3">
      <c r="A240" s="210"/>
      <c r="B240" s="604"/>
      <c r="C240" s="607"/>
      <c r="D240" s="482" t="s">
        <v>718</v>
      </c>
      <c r="E240" s="158" t="s">
        <v>707</v>
      </c>
      <c r="F240" s="159" t="s">
        <v>38</v>
      </c>
      <c r="G240" s="164" t="s">
        <v>39</v>
      </c>
      <c r="H240" s="159"/>
      <c r="I240" s="159"/>
      <c r="J240" s="161">
        <v>250000</v>
      </c>
      <c r="K240" s="162"/>
      <c r="L240" s="163"/>
      <c r="M240" s="163"/>
      <c r="N240" s="159" t="s">
        <v>38</v>
      </c>
      <c r="O240" s="159" t="s">
        <v>38</v>
      </c>
      <c r="P240" s="159" t="s">
        <v>40</v>
      </c>
      <c r="Q240" s="541">
        <f>IF(F240="non","n/a",IF(ISERROR(VLOOKUP(Y240,Pingdom_02_10_2019!$A$2:$J$255,10,FALSE)),"A venir",VLOOKUP(Y240,Pingdom_02_10_2019!$A$2:$J$255,10,FALSE)))</f>
        <v>9</v>
      </c>
      <c r="R240" s="412" t="str">
        <f>VLOOKUP(Y240,' DLNUF_24_10_2019'!Z$8:BB$252,29,FALSE)</f>
        <v>non mesuré</v>
      </c>
      <c r="S240" s="546" t="s">
        <v>32</v>
      </c>
      <c r="T240" s="173"/>
      <c r="U240" s="549" t="s">
        <v>629</v>
      </c>
      <c r="V240" s="46"/>
      <c r="W240" s="76"/>
      <c r="X240" s="46" t="s">
        <v>708</v>
      </c>
      <c r="Y240" s="49">
        <v>2030</v>
      </c>
    </row>
    <row r="241" spans="1:25" ht="16.2" customHeight="1" x14ac:dyDescent="0.3">
      <c r="A241" s="210"/>
      <c r="B241" s="604"/>
      <c r="C241" s="607"/>
      <c r="D241" s="482" t="s">
        <v>719</v>
      </c>
      <c r="E241" s="158" t="s">
        <v>707</v>
      </c>
      <c r="F241" s="159" t="s">
        <v>38</v>
      </c>
      <c r="G241" s="164" t="s">
        <v>39</v>
      </c>
      <c r="H241" s="159"/>
      <c r="I241" s="159"/>
      <c r="J241" s="161">
        <v>50000</v>
      </c>
      <c r="K241" s="162"/>
      <c r="L241" s="163"/>
      <c r="M241" s="163"/>
      <c r="N241" s="159" t="s">
        <v>38</v>
      </c>
      <c r="O241" s="159" t="s">
        <v>38</v>
      </c>
      <c r="P241" s="159" t="s">
        <v>40</v>
      </c>
      <c r="Q241" s="541">
        <f>IF(F241="non","n/a",IF(ISERROR(VLOOKUP(Y241,Pingdom_02_10_2019!$A$2:$J$255,10,FALSE)),"A venir",VLOOKUP(Y241,Pingdom_02_10_2019!$A$2:$J$255,10,FALSE)))</f>
        <v>9</v>
      </c>
      <c r="R241" s="412" t="str">
        <f>VLOOKUP(Y241,' DLNUF_24_10_2019'!Z$8:BB$252,29,FALSE)</f>
        <v>non mesuré</v>
      </c>
      <c r="S241" s="546" t="s">
        <v>32</v>
      </c>
      <c r="T241" s="173"/>
      <c r="U241" s="549" t="s">
        <v>629</v>
      </c>
      <c r="V241" s="46"/>
      <c r="W241" s="76"/>
      <c r="X241" s="46" t="s">
        <v>708</v>
      </c>
      <c r="Y241" s="49">
        <v>2064</v>
      </c>
    </row>
    <row r="242" spans="1:25" ht="16.2" customHeight="1" x14ac:dyDescent="0.3">
      <c r="A242" s="210"/>
      <c r="B242" s="604"/>
      <c r="C242" s="614" t="s">
        <v>703</v>
      </c>
      <c r="D242" s="482" t="s">
        <v>634</v>
      </c>
      <c r="E242" s="158" t="s">
        <v>633</v>
      </c>
      <c r="F242" s="159" t="s">
        <v>41</v>
      </c>
      <c r="G242" s="388">
        <v>2021</v>
      </c>
      <c r="H242" s="159"/>
      <c r="I242" s="159">
        <v>2020</v>
      </c>
      <c r="J242" s="161">
        <v>150000</v>
      </c>
      <c r="K242" s="162" t="str">
        <f>IF(W242="n/a","n/a",IF(W242="n/c","n/c",IF(J242="n/c","n/c",W242/J242)))</f>
        <v>n/a</v>
      </c>
      <c r="L242" s="163"/>
      <c r="M242" s="165" t="s">
        <v>46</v>
      </c>
      <c r="N242" s="160" t="s">
        <v>46</v>
      </c>
      <c r="O242" s="160" t="s">
        <v>46</v>
      </c>
      <c r="P242" s="160" t="s">
        <v>46</v>
      </c>
      <c r="Q242" s="541" t="str">
        <f>IF(F242="non","n/a",IF(ISERROR(VLOOKUP(Y242,Pingdom_02_10_2019!$A$2:$J$255,10,FALSE)),"A venir",VLOOKUP(Y242,Pingdom_02_10_2019!$A$2:$J$255,10,FALSE)))</f>
        <v>n/a</v>
      </c>
      <c r="R242" s="412" t="str">
        <f>VLOOKUP(Y242,' DLNUF_24_10_2019'!Z$8:BB$252,29,FALSE)</f>
        <v>n/a</v>
      </c>
      <c r="S242" s="546" t="s">
        <v>32</v>
      </c>
      <c r="T242" s="173"/>
      <c r="U242" s="549" t="s">
        <v>629</v>
      </c>
      <c r="V242" s="46"/>
      <c r="W242" s="48" t="s">
        <v>46</v>
      </c>
      <c r="X242" s="46"/>
      <c r="Y242" s="49">
        <v>1980</v>
      </c>
    </row>
    <row r="243" spans="1:25" ht="16.2" customHeight="1" x14ac:dyDescent="0.3">
      <c r="A243" s="210"/>
      <c r="B243" s="604"/>
      <c r="C243" s="607"/>
      <c r="D243" s="482" t="s">
        <v>635</v>
      </c>
      <c r="E243" s="158" t="s">
        <v>633</v>
      </c>
      <c r="F243" s="159" t="s">
        <v>38</v>
      </c>
      <c r="G243" s="164" t="s">
        <v>39</v>
      </c>
      <c r="H243" s="159"/>
      <c r="I243" s="159">
        <v>2019</v>
      </c>
      <c r="J243" s="161">
        <v>100000</v>
      </c>
      <c r="K243" s="162" t="str">
        <f>IF(W243="n/a","n/a",IF(W243="n/c","n/c",IF(J243="n/c","n/c",W243/J243)))</f>
        <v>n/c</v>
      </c>
      <c r="L243" s="163"/>
      <c r="M243" s="163" t="s">
        <v>32</v>
      </c>
      <c r="N243" s="159" t="s">
        <v>41</v>
      </c>
      <c r="O243" s="159" t="s">
        <v>31</v>
      </c>
      <c r="P243" s="159" t="s">
        <v>31</v>
      </c>
      <c r="Q243" s="541" t="str">
        <f>IF(F243="non","n/a",IF(ISERROR(VLOOKUP(Y243,Pingdom_02_10_2019!$A$2:$J$255,10,FALSE)),"A venir",VLOOKUP(Y243,Pingdom_02_10_2019!$A$2:$J$255,10,FALSE)))</f>
        <v>A venir</v>
      </c>
      <c r="R243" s="412" t="str">
        <f>VLOOKUP(Y243,' DLNUF_24_10_2019'!Z$8:BB$252,29,FALSE)</f>
        <v>Non mesuré</v>
      </c>
      <c r="S243" s="546" t="s">
        <v>32</v>
      </c>
      <c r="T243" s="173"/>
      <c r="U243" s="549" t="s">
        <v>629</v>
      </c>
      <c r="V243" s="46"/>
      <c r="W243" s="76" t="s">
        <v>31</v>
      </c>
      <c r="X243" s="46"/>
      <c r="Y243" s="49">
        <v>1981</v>
      </c>
    </row>
    <row r="244" spans="1:25" ht="16.2" customHeight="1" x14ac:dyDescent="0.3">
      <c r="A244" s="210"/>
      <c r="B244" s="604"/>
      <c r="C244" s="607"/>
      <c r="D244" s="482" t="s">
        <v>632</v>
      </c>
      <c r="E244" s="158" t="s">
        <v>633</v>
      </c>
      <c r="F244" s="159" t="s">
        <v>38</v>
      </c>
      <c r="G244" s="164" t="s">
        <v>39</v>
      </c>
      <c r="H244" s="159"/>
      <c r="I244" s="159">
        <v>2019</v>
      </c>
      <c r="J244" s="161">
        <v>15000</v>
      </c>
      <c r="K244" s="162" t="str">
        <f>IF(W244="n/a","n/a",IF(W244="n/c","n/c",IF(J244="n/c","n/c",W244/J244)))</f>
        <v>n/c</v>
      </c>
      <c r="L244" s="163"/>
      <c r="M244" s="163" t="s">
        <v>32</v>
      </c>
      <c r="N244" s="159" t="s">
        <v>41</v>
      </c>
      <c r="O244" s="159" t="s">
        <v>31</v>
      </c>
      <c r="P244" s="159" t="s">
        <v>31</v>
      </c>
      <c r="Q244" s="541" t="str">
        <f>IF(F244="non","n/a",IF(ISERROR(VLOOKUP(Y244,Pingdom_02_10_2019!$A$2:$J$255,10,FALSE)),"A venir",VLOOKUP(Y244,Pingdom_02_10_2019!$A$2:$J$255,10,FALSE)))</f>
        <v>A venir</v>
      </c>
      <c r="R244" s="412" t="str">
        <f>VLOOKUP(Y244,' DLNUF_24_10_2019'!Z$8:BB$252,29,FALSE)</f>
        <v>Non mesuré</v>
      </c>
      <c r="S244" s="546" t="s">
        <v>32</v>
      </c>
      <c r="T244" s="173"/>
      <c r="U244" s="549" t="s">
        <v>629</v>
      </c>
      <c r="V244" s="46"/>
      <c r="W244" s="76" t="s">
        <v>31</v>
      </c>
      <c r="X244" s="46"/>
      <c r="Y244" s="49">
        <v>1979</v>
      </c>
    </row>
    <row r="245" spans="1:25" ht="16.2" customHeight="1" x14ac:dyDescent="0.3">
      <c r="A245" s="210"/>
      <c r="B245" s="604"/>
      <c r="C245" s="607"/>
      <c r="D245" s="482" t="s">
        <v>636</v>
      </c>
      <c r="E245" s="158" t="s">
        <v>633</v>
      </c>
      <c r="F245" s="159" t="s">
        <v>38</v>
      </c>
      <c r="G245" s="164" t="s">
        <v>39</v>
      </c>
      <c r="H245" s="159"/>
      <c r="I245" s="159">
        <v>2019</v>
      </c>
      <c r="J245" s="161">
        <v>50000</v>
      </c>
      <c r="K245" s="162" t="str">
        <f>IF(W245="n/a","n/a",IF(W245="n/c","n/c",IF(J245="n/c","n/c",W245/J245)))</f>
        <v>n/c</v>
      </c>
      <c r="L245" s="163"/>
      <c r="M245" s="163" t="s">
        <v>32</v>
      </c>
      <c r="N245" s="159" t="s">
        <v>41</v>
      </c>
      <c r="O245" s="159" t="s">
        <v>31</v>
      </c>
      <c r="P245" s="159" t="s">
        <v>31</v>
      </c>
      <c r="Q245" s="541" t="str">
        <f>IF(F245="non","n/a",IF(ISERROR(VLOOKUP(Y245,Pingdom_02_10_2019!$A$2:$J$255,10,FALSE)),"A venir",VLOOKUP(Y245,Pingdom_02_10_2019!$A$2:$J$255,10,FALSE)))</f>
        <v>A venir</v>
      </c>
      <c r="R245" s="412" t="str">
        <f>VLOOKUP(Y245,' DLNUF_24_10_2019'!Z$8:BB$252,29,FALSE)</f>
        <v>Non mesuré</v>
      </c>
      <c r="S245" s="546" t="s">
        <v>32</v>
      </c>
      <c r="T245" s="173"/>
      <c r="U245" s="549" t="s">
        <v>629</v>
      </c>
      <c r="V245" s="46"/>
      <c r="W245" s="76" t="s">
        <v>31</v>
      </c>
      <c r="X245" s="46"/>
      <c r="Y245" s="49">
        <v>1982</v>
      </c>
    </row>
    <row r="246" spans="1:25" ht="16.2" customHeight="1" x14ac:dyDescent="0.3">
      <c r="A246" s="210"/>
      <c r="B246" s="604"/>
      <c r="C246" s="607"/>
      <c r="D246" s="482" t="s">
        <v>710</v>
      </c>
      <c r="E246" s="158" t="s">
        <v>633</v>
      </c>
      <c r="F246" s="159" t="s">
        <v>41</v>
      </c>
      <c r="G246" s="373">
        <v>2021</v>
      </c>
      <c r="H246" s="159"/>
      <c r="I246" s="159">
        <v>2021</v>
      </c>
      <c r="J246" s="161">
        <v>30000</v>
      </c>
      <c r="K246" s="162" t="str">
        <f>IF(W246="n/a","n/a",IF(W246="n/c","n/c",IF(J246="n/c","n/c",W246/J246)))</f>
        <v>n/a</v>
      </c>
      <c r="L246" s="163"/>
      <c r="M246" s="165" t="s">
        <v>46</v>
      </c>
      <c r="N246" s="160" t="s">
        <v>46</v>
      </c>
      <c r="O246" s="160" t="s">
        <v>46</v>
      </c>
      <c r="P246" s="160" t="s">
        <v>46</v>
      </c>
      <c r="Q246" s="541" t="str">
        <f>IF(F246="non","n/a",IF(ISERROR(VLOOKUP(Y246,Pingdom_02_10_2019!$A$2:$J$255,10,FALSE)),"A venir",VLOOKUP(Y246,Pingdom_02_10_2019!$A$2:$J$255,10,FALSE)))</f>
        <v>n/a</v>
      </c>
      <c r="R246" s="412" t="str">
        <f>VLOOKUP(Y246,' DLNUF_24_10_2019'!Z$8:BB$252,29,FALSE)</f>
        <v>n/a</v>
      </c>
      <c r="S246" s="546" t="s">
        <v>32</v>
      </c>
      <c r="T246" s="173"/>
      <c r="U246" s="549" t="s">
        <v>629</v>
      </c>
      <c r="V246" s="46"/>
      <c r="W246" s="48" t="s">
        <v>46</v>
      </c>
      <c r="X246" s="46"/>
      <c r="Y246" s="49">
        <v>1984</v>
      </c>
    </row>
    <row r="247" spans="1:25" ht="16.2" customHeight="1" x14ac:dyDescent="0.3">
      <c r="A247" s="210"/>
      <c r="B247" s="604"/>
      <c r="C247" s="615"/>
      <c r="D247" s="482" t="s">
        <v>637</v>
      </c>
      <c r="E247" s="158" t="s">
        <v>633</v>
      </c>
      <c r="F247" s="159" t="s">
        <v>38</v>
      </c>
      <c r="G247" s="164" t="s">
        <v>39</v>
      </c>
      <c r="H247" s="159"/>
      <c r="I247" s="159">
        <v>2020</v>
      </c>
      <c r="J247" s="161">
        <v>15000</v>
      </c>
      <c r="K247" s="162" t="str">
        <f>IF(W247="n/a","n/a",IF(W247="n/c","n/c",IF(J247="n/c","n/c",W247/J247)))</f>
        <v>n/c</v>
      </c>
      <c r="L247" s="163"/>
      <c r="M247" s="163" t="s">
        <v>32</v>
      </c>
      <c r="N247" s="159" t="s">
        <v>41</v>
      </c>
      <c r="O247" s="159" t="s">
        <v>31</v>
      </c>
      <c r="P247" s="159" t="s">
        <v>31</v>
      </c>
      <c r="Q247" s="541" t="str">
        <f>IF(F247="non","n/a",IF(ISERROR(VLOOKUP(Y247,Pingdom_02_10_2019!$A$2:$J$255,10,FALSE)),"A venir",VLOOKUP(Y247,Pingdom_02_10_2019!$A$2:$J$255,10,FALSE)))</f>
        <v>A venir</v>
      </c>
      <c r="R247" s="412" t="str">
        <f>VLOOKUP(Y247,' DLNUF_24_10_2019'!Z$8:BB$252,29,FALSE)</f>
        <v>Non mesuré</v>
      </c>
      <c r="S247" s="546" t="s">
        <v>32</v>
      </c>
      <c r="T247" s="173"/>
      <c r="U247" s="549" t="s">
        <v>629</v>
      </c>
      <c r="V247" s="46"/>
      <c r="W247" s="76" t="s">
        <v>31</v>
      </c>
      <c r="X247" s="46"/>
      <c r="Y247" s="49">
        <v>1983</v>
      </c>
    </row>
    <row r="248" spans="1:25" ht="16.8" customHeight="1" x14ac:dyDescent="0.3">
      <c r="A248" s="210"/>
      <c r="B248" s="604"/>
      <c r="C248" s="390" t="s">
        <v>720</v>
      </c>
      <c r="D248" s="482" t="s">
        <v>628</v>
      </c>
      <c r="E248" s="157" t="s">
        <v>601</v>
      </c>
      <c r="F248" s="140" t="s">
        <v>38</v>
      </c>
      <c r="G248" s="164" t="s">
        <v>39</v>
      </c>
      <c r="H248" s="140"/>
      <c r="I248" s="142" t="s">
        <v>39</v>
      </c>
      <c r="J248" s="161">
        <v>800000</v>
      </c>
      <c r="K248" s="144">
        <f>IF(W248="n/a","n/a",IF(W248="n/c","n/c",IF(J248="n/c","n/c",W248/J248)))</f>
        <v>5.4968749999999997E-2</v>
      </c>
      <c r="L248" s="145"/>
      <c r="M248" s="551">
        <v>0.8</v>
      </c>
      <c r="N248" s="140" t="s">
        <v>38</v>
      </c>
      <c r="O248" s="140" t="s">
        <v>38</v>
      </c>
      <c r="P248" s="140" t="s">
        <v>40</v>
      </c>
      <c r="Q248" s="536">
        <f>IF(F248="non","n/a",IF(ISERROR(VLOOKUP(Y248,Pingdom_02_10_2019!$A$2:$J$255,10,FALSE)),"A venir",VLOOKUP(Y248,Pingdom_02_10_2019!$A$2:$J$255,10,FALSE)))</f>
        <v>5</v>
      </c>
      <c r="R248" s="412">
        <f>VLOOKUP(Y248,' DLNUF_24_10_2019'!Z$8:BB$252,29,FALSE)</f>
        <v>8</v>
      </c>
      <c r="S248" s="546" t="s">
        <v>32</v>
      </c>
      <c r="T248" s="173"/>
      <c r="U248" s="549" t="s">
        <v>629</v>
      </c>
      <c r="V248" s="46"/>
      <c r="W248" s="375">
        <v>43975</v>
      </c>
      <c r="X248" s="384" t="s">
        <v>631</v>
      </c>
      <c r="Y248" s="49">
        <v>1879</v>
      </c>
    </row>
    <row r="249" spans="1:25" ht="16.2" customHeight="1" thickBot="1" x14ac:dyDescent="0.35">
      <c r="A249" s="210"/>
      <c r="B249" s="605"/>
      <c r="C249" s="414" t="s">
        <v>704</v>
      </c>
      <c r="D249" s="483" t="s">
        <v>638</v>
      </c>
      <c r="E249" s="415" t="s">
        <v>639</v>
      </c>
      <c r="F249" s="414" t="s">
        <v>41</v>
      </c>
      <c r="G249" s="416">
        <v>2022</v>
      </c>
      <c r="H249" s="414"/>
      <c r="I249" s="414">
        <v>2022</v>
      </c>
      <c r="J249" s="417">
        <v>14123</v>
      </c>
      <c r="K249" s="418" t="str">
        <f>IF(W249="n/a","n/a",IF(W249="n/c","n/c",IF(J249="n/c","n/c",W249/J249)))</f>
        <v>n/a</v>
      </c>
      <c r="L249" s="419"/>
      <c r="M249" s="420" t="s">
        <v>46</v>
      </c>
      <c r="N249" s="421" t="s">
        <v>46</v>
      </c>
      <c r="O249" s="421" t="s">
        <v>46</v>
      </c>
      <c r="P249" s="421" t="s">
        <v>46</v>
      </c>
      <c r="Q249" s="542" t="str">
        <f>IF(F249="non","n/a",IF(ISERROR(VLOOKUP(Y249,Pingdom_02_10_2019!$A$2:$J$255,10,FALSE)),"A venir",VLOOKUP(Y249,Pingdom_02_10_2019!$A$2:$J$255,10,FALSE)))</f>
        <v>n/a</v>
      </c>
      <c r="R249" s="413" t="str">
        <f>VLOOKUP(Y249,' DLNUF_24_10_2019'!Z$8:BB$252,29,FALSE)</f>
        <v>n/a</v>
      </c>
      <c r="S249" s="547" t="s">
        <v>32</v>
      </c>
      <c r="T249" s="173"/>
      <c r="U249" s="549" t="s">
        <v>629</v>
      </c>
      <c r="V249" s="46"/>
      <c r="W249" s="48" t="s">
        <v>46</v>
      </c>
      <c r="X249" s="46"/>
      <c r="Y249" s="166" t="s">
        <v>640</v>
      </c>
    </row>
    <row r="250" spans="1:25" ht="18.600000000000001" thickTop="1" x14ac:dyDescent="0.3">
      <c r="B250" s="3"/>
      <c r="C250" s="586" t="s">
        <v>1060</v>
      </c>
      <c r="E250" s="212"/>
      <c r="F250" s="212"/>
      <c r="G250" s="213"/>
      <c r="H250" s="214"/>
      <c r="I250" s="167"/>
      <c r="J250" s="215"/>
      <c r="K250" s="216"/>
      <c r="L250" s="217"/>
      <c r="M250" s="218"/>
      <c r="N250" s="213"/>
      <c r="O250" s="213"/>
      <c r="P250" s="213"/>
      <c r="Q250" s="45"/>
      <c r="R250" s="45"/>
      <c r="S250" s="45"/>
    </row>
    <row r="251" spans="1:25" x14ac:dyDescent="0.3">
      <c r="P251" s="167"/>
      <c r="X251" s="384"/>
    </row>
    <row r="252" spans="1:25" x14ac:dyDescent="0.3">
      <c r="P252" s="167"/>
      <c r="U252" s="13"/>
    </row>
    <row r="253" spans="1:25" x14ac:dyDescent="0.3">
      <c r="P253" s="167"/>
    </row>
    <row r="254" spans="1:25" x14ac:dyDescent="0.3">
      <c r="X254" s="384"/>
    </row>
    <row r="256" spans="1:25" ht="18" x14ac:dyDescent="0.4">
      <c r="E256" s="4"/>
      <c r="J256" s="585" t="s">
        <v>1056</v>
      </c>
      <c r="K256" s="584"/>
    </row>
    <row r="257" spans="5:5" x14ac:dyDescent="0.3">
      <c r="E257" s="4"/>
    </row>
    <row r="258" spans="5:5" x14ac:dyDescent="0.3">
      <c r="E258" s="4"/>
    </row>
    <row r="259" spans="5:5" x14ac:dyDescent="0.3">
      <c r="E259" s="4"/>
    </row>
    <row r="260" spans="5:5" x14ac:dyDescent="0.3">
      <c r="E260" s="4"/>
    </row>
  </sheetData>
  <autoFilter ref="B4:Y250"/>
  <sortState ref="C122:Z157">
    <sortCondition ref="C122:C157"/>
    <sortCondition descending="1" ref="J122:J157"/>
  </sortState>
  <mergeCells count="33">
    <mergeCell ref="B5:B28"/>
    <mergeCell ref="C5:C27"/>
    <mergeCell ref="C41:C43"/>
    <mergeCell ref="B176:C195"/>
    <mergeCell ref="B196:C217"/>
    <mergeCell ref="C44:C58"/>
    <mergeCell ref="B99:C113"/>
    <mergeCell ref="B150:B175"/>
    <mergeCell ref="C150:C152"/>
    <mergeCell ref="C153:C154"/>
    <mergeCell ref="C156:C160"/>
    <mergeCell ref="C161:C175"/>
    <mergeCell ref="B114:B149"/>
    <mergeCell ref="C119:C123"/>
    <mergeCell ref="C125:C133"/>
    <mergeCell ref="B29:C38"/>
    <mergeCell ref="B238:B249"/>
    <mergeCell ref="C238:C241"/>
    <mergeCell ref="B232:C237"/>
    <mergeCell ref="C242:C247"/>
    <mergeCell ref="B218:C226"/>
    <mergeCell ref="B227:C231"/>
    <mergeCell ref="B39:B63"/>
    <mergeCell ref="C137:C138"/>
    <mergeCell ref="C139:C146"/>
    <mergeCell ref="C147:C148"/>
    <mergeCell ref="B64:B98"/>
    <mergeCell ref="C64:C77"/>
    <mergeCell ref="C79:C86"/>
    <mergeCell ref="C87:C98"/>
    <mergeCell ref="C115:C116"/>
    <mergeCell ref="C134:C136"/>
    <mergeCell ref="C117:C118"/>
  </mergeCells>
  <conditionalFormatting sqref="J50 J54 I63:J77 J61:J62 J125 J134:J135 I235 H14 F50 H50 F54 H54 H61:H62 F82 H82 F134:F135 H134:H135 F139 H139 F179 H179 F181 H181 F183:F186 H183:H186 F190 H190 F192:F193 H192:H193 F234 H234 H237 F235:H236 F46:J49 F51:J53 F136:J138 F180:I180 F182:I182 F187:I189 F191:I191 I78 I154:I178 F40:J40 F39 H39:J39 F194:I216 Y228 Y254 Y90 Y67 F242 H242:I242 J228:L237 F237:F238 F240:I241 G238 Y239:Y241 K249:L249 F243:L246 U238:U241 F140:I142 J139:J142 F144:H178 I144:I152 H8 H25:H26 F217 P214:P216 O214:O217 F63:H78 F79 H79 I79:J96 F80:H81 H9:I13 H27:I28 H15:I24 H5:I5 K5:L5 U105:V105 X105:Y105 U165:Y216 F55:J60 F61:F62 F29:J38 H41:H45 J41:J45 K238:L238 F239:L239 J240:L242 F224:I224 K224:L224 F225:L227 Y28 F8:F28 Y251 I99:J124 F218:L223 J144:L216 L251:P1048576 F249:J1048576 Y156 Y162 Y164 I126:J133 F99:H133 K99:L142 K8:L96 N8:P27 N99:P142 N144:P213 N43:P81 N83:P96 N82 N29:P41 N5:P5 N214:N216 N249:P249 N218:P246 F5:F6 F41:F45 F83:H96 F228:I233 Y158 U228:W228 W90 W67 U229:Y237 V239:W241 U242:Y247 W91:Y96 U249:Y249 U4:Y27 U67:V96 W68:Y89 U144:Y155 U28:W28 U252:Y253 U254:W254 U255:Y1048576 U29:Y66 U251:W251 U99:Y104 U218:Y227 U157:Y157 U156:W156 U163:Y163 U162:W162 U164:W164 U106:Y142 U159:Y161 U158:W158 V238:Y238 U248:W248 U97:Y97 V98:X98">
    <cfRule type="cellIs" dxfId="624" priority="420" operator="equal">
      <formula>"Expérimentation"</formula>
    </cfRule>
    <cfRule type="cellIs" dxfId="623" priority="421" operator="equal">
      <formula>"Déploiement partiel"</formula>
    </cfRule>
    <cfRule type="cellIs" dxfId="622" priority="422" operator="equal">
      <formula>"Oui"</formula>
    </cfRule>
    <cfRule type="cellIs" dxfId="621" priority="423" operator="equal">
      <formula>"Non"</formula>
    </cfRule>
    <cfRule type="cellIs" dxfId="620" priority="424" operator="equal">
      <formula>"n/a"</formula>
    </cfRule>
    <cfRule type="cellIs" dxfId="619" priority="425" operator="equal">
      <formula>"n/c"</formula>
    </cfRule>
    <cfRule type="cellIs" dxfId="618" priority="426" operator="equal">
      <formula>"Partiel"</formula>
    </cfRule>
  </conditionalFormatting>
  <conditionalFormatting sqref="K239:K246 K144:K216 K249 K5 K8:K96 K218:K237 K99:K142">
    <cfRule type="cellIs" dxfId="617" priority="430" operator="greaterThanOrEqual">
      <formula>0.8</formula>
    </cfRule>
    <cfRule type="cellIs" dxfId="616" priority="431" operator="between">
      <formula>0.5</formula>
      <formula>0.8</formula>
    </cfRule>
    <cfRule type="cellIs" dxfId="615" priority="432" operator="between">
      <formula>0</formula>
      <formula>0.5</formula>
    </cfRule>
  </conditionalFormatting>
  <conditionalFormatting sqref="I14 I50 I54 I61:I62 I125 I134:I135 I139 G50 G54 G61:G62 G82 G134:G135 G139 G179 G181 G183:G186 G190 G192:G193 G234 G237 G41:G45 I8 I25:I26 I41:I45">
    <cfRule type="cellIs" dxfId="614" priority="433" operator="equal">
      <formula>"n/a"</formula>
    </cfRule>
  </conditionalFormatting>
  <conditionalFormatting sqref="I179 I181 I183:I186 I190 I192:I193 I234 I236:I237">
    <cfRule type="cellIs" dxfId="613" priority="434" operator="equal">
      <formula>"n/a"</formula>
    </cfRule>
  </conditionalFormatting>
  <conditionalFormatting sqref="J78">
    <cfRule type="cellIs" dxfId="612" priority="435" operator="equal">
      <formula>"n/a"</formula>
    </cfRule>
  </conditionalFormatting>
  <conditionalFormatting sqref="G39">
    <cfRule type="cellIs" dxfId="611" priority="418" operator="equal">
      <formula>"n/a"</formula>
    </cfRule>
  </conditionalFormatting>
  <conditionalFormatting sqref="G242">
    <cfRule type="cellIs" dxfId="610" priority="391" operator="equal">
      <formula>"n/a"</formula>
    </cfRule>
  </conditionalFormatting>
  <conditionalFormatting sqref="X239:X241">
    <cfRule type="cellIs" dxfId="609" priority="378" operator="equal">
      <formula>"Expérimentation"</formula>
    </cfRule>
    <cfRule type="cellIs" dxfId="608" priority="379" operator="equal">
      <formula>"Déploiement partiel"</formula>
    </cfRule>
    <cfRule type="cellIs" dxfId="607" priority="380" operator="equal">
      <formula>"Oui"</formula>
    </cfRule>
    <cfRule type="cellIs" dxfId="606" priority="381" operator="equal">
      <formula>"Non"</formula>
    </cfRule>
    <cfRule type="cellIs" dxfId="605" priority="382" operator="equal">
      <formula>"n/a"</formula>
    </cfRule>
    <cfRule type="cellIs" dxfId="604" priority="383" operator="equal">
      <formula>"n/c"</formula>
    </cfRule>
    <cfRule type="cellIs" dxfId="603" priority="384" operator="equal">
      <formula>"Partiel"</formula>
    </cfRule>
  </conditionalFormatting>
  <conditionalFormatting sqref="K238">
    <cfRule type="cellIs" dxfId="602" priority="388" operator="greaterThanOrEqual">
      <formula>0.8</formula>
    </cfRule>
    <cfRule type="cellIs" dxfId="601" priority="389" operator="between">
      <formula>0.5</formula>
      <formula>0.8</formula>
    </cfRule>
    <cfRule type="cellIs" dxfId="600" priority="390" operator="between">
      <formula>0</formula>
      <formula>0.5</formula>
    </cfRule>
  </conditionalFormatting>
  <conditionalFormatting sqref="G217:L217 P217 U217:Y217 N217">
    <cfRule type="cellIs" dxfId="599" priority="368" operator="equal">
      <formula>"Non"</formula>
    </cfRule>
    <cfRule type="cellIs" dxfId="598" priority="369" operator="equal">
      <formula>"n/a"</formula>
    </cfRule>
    <cfRule type="cellIs" dxfId="597" priority="370" operator="equal">
      <formula>"n/c"</formula>
    </cfRule>
    <cfRule type="cellIs" dxfId="596" priority="371" operator="equal">
      <formula>"Partiel"</formula>
    </cfRule>
  </conditionalFormatting>
  <conditionalFormatting sqref="K217">
    <cfRule type="cellIs" dxfId="595" priority="375" operator="greaterThanOrEqual">
      <formula>0.8</formula>
    </cfRule>
    <cfRule type="cellIs" dxfId="594" priority="376" operator="between">
      <formula>0.5</formula>
      <formula>0.8</formula>
    </cfRule>
    <cfRule type="cellIs" dxfId="593" priority="377" operator="between">
      <formula>0</formula>
      <formula>0.5</formula>
    </cfRule>
  </conditionalFormatting>
  <conditionalFormatting sqref="F143:L143 N143:P143 U143:Y143">
    <cfRule type="cellIs" dxfId="592" priority="347" operator="equal">
      <formula>"Oui"</formula>
    </cfRule>
    <cfRule type="cellIs" dxfId="591" priority="348" operator="equal">
      <formula>"Non"</formula>
    </cfRule>
    <cfRule type="cellIs" dxfId="590" priority="349" operator="equal">
      <formula>"n/a"</formula>
    </cfRule>
    <cfRule type="cellIs" dxfId="589" priority="350" operator="equal">
      <formula>"n/c"</formula>
    </cfRule>
    <cfRule type="cellIs" dxfId="588" priority="351" operator="equal">
      <formula>"Partiel"</formula>
    </cfRule>
  </conditionalFormatting>
  <conditionalFormatting sqref="K143">
    <cfRule type="cellIs" dxfId="587" priority="355" operator="greaterThanOrEqual">
      <formula>0.8</formula>
    </cfRule>
    <cfRule type="cellIs" dxfId="586" priority="356" operator="between">
      <formula>0.5</formula>
      <formula>0.8</formula>
    </cfRule>
    <cfRule type="cellIs" dxfId="585" priority="357" operator="between">
      <formula>0</formula>
      <formula>0.5</formula>
    </cfRule>
  </conditionalFormatting>
  <conditionalFormatting sqref="F247:L247 G248 N247:P247">
    <cfRule type="cellIs" dxfId="584" priority="332" operator="equal">
      <formula>"Expérimentation"</formula>
    </cfRule>
    <cfRule type="cellIs" dxfId="583" priority="333" operator="equal">
      <formula>"Déploiement partiel"</formula>
    </cfRule>
    <cfRule type="cellIs" dxfId="582" priority="334" operator="equal">
      <formula>"Oui"</formula>
    </cfRule>
    <cfRule type="cellIs" dxfId="581" priority="335" operator="equal">
      <formula>"Non"</formula>
    </cfRule>
    <cfRule type="cellIs" dxfId="580" priority="336" operator="equal">
      <formula>"n/a"</formula>
    </cfRule>
    <cfRule type="cellIs" dxfId="579" priority="337" operator="equal">
      <formula>"n/c"</formula>
    </cfRule>
    <cfRule type="cellIs" dxfId="578" priority="338" operator="equal">
      <formula>"Partiel"</formula>
    </cfRule>
  </conditionalFormatting>
  <conditionalFormatting sqref="K247">
    <cfRule type="cellIs" dxfId="577" priority="342" operator="greaterThanOrEqual">
      <formula>0.8</formula>
    </cfRule>
    <cfRule type="cellIs" dxfId="576" priority="343" operator="between">
      <formula>0.5</formula>
      <formula>0.8</formula>
    </cfRule>
    <cfRule type="cellIs" dxfId="575" priority="344" operator="between">
      <formula>0</formula>
      <formula>0.5</formula>
    </cfRule>
  </conditionalFormatting>
  <conditionalFormatting sqref="Y248 F248 H248:I248 K248:L248 N248:P248">
    <cfRule type="cellIs" dxfId="574" priority="319" operator="equal">
      <formula>"Expérimentation"</formula>
    </cfRule>
    <cfRule type="cellIs" dxfId="573" priority="320" operator="equal">
      <formula>"Déploiement partiel"</formula>
    </cfRule>
    <cfRule type="cellIs" dxfId="572" priority="321" operator="equal">
      <formula>"Oui"</formula>
    </cfRule>
    <cfRule type="cellIs" dxfId="571" priority="322" operator="equal">
      <formula>"Non"</formula>
    </cfRule>
    <cfRule type="cellIs" dxfId="570" priority="323" operator="equal">
      <formula>"n/a"</formula>
    </cfRule>
    <cfRule type="cellIs" dxfId="569" priority="324" operator="equal">
      <formula>"n/c"</formula>
    </cfRule>
    <cfRule type="cellIs" dxfId="568" priority="325" operator="equal">
      <formula>"Partiel"</formula>
    </cfRule>
  </conditionalFormatting>
  <conditionalFormatting sqref="K248">
    <cfRule type="cellIs" dxfId="567" priority="328" operator="greaterThanOrEqual">
      <formula>0.8</formula>
    </cfRule>
    <cfRule type="cellIs" dxfId="566" priority="329" operator="between">
      <formula>0.5</formula>
      <formula>0.8</formula>
    </cfRule>
    <cfRule type="cellIs" dxfId="565" priority="330" operator="between">
      <formula>0</formula>
      <formula>0.5</formula>
    </cfRule>
  </conditionalFormatting>
  <conditionalFormatting sqref="H6:I6 K6:L6 N6:P6">
    <cfRule type="cellIs" dxfId="564" priority="288" operator="equal">
      <formula>"Expérimentation"</formula>
    </cfRule>
    <cfRule type="cellIs" dxfId="563" priority="289" operator="equal">
      <formula>"Déploiement partiel"</formula>
    </cfRule>
    <cfRule type="cellIs" dxfId="562" priority="290" operator="equal">
      <formula>"Oui"</formula>
    </cfRule>
    <cfRule type="cellIs" dxfId="561" priority="291" operator="equal">
      <formula>"Non"</formula>
    </cfRule>
    <cfRule type="cellIs" dxfId="560" priority="292" operator="equal">
      <formula>"n/a"</formula>
    </cfRule>
    <cfRule type="cellIs" dxfId="559" priority="293" operator="equal">
      <formula>"n/c"</formula>
    </cfRule>
    <cfRule type="cellIs" dxfId="558" priority="294" operator="equal">
      <formula>"Partiel"</formula>
    </cfRule>
  </conditionalFormatting>
  <conditionalFormatting sqref="K6">
    <cfRule type="cellIs" dxfId="557" priority="298" operator="greaterThanOrEqual">
      <formula>0.8</formula>
    </cfRule>
    <cfRule type="cellIs" dxfId="556" priority="299" operator="between">
      <formula>0.5</formula>
      <formula>0.8</formula>
    </cfRule>
    <cfRule type="cellIs" dxfId="555" priority="300" operator="between">
      <formula>0</formula>
      <formula>0.5</formula>
    </cfRule>
  </conditionalFormatting>
  <conditionalFormatting sqref="F7 H7 K7:L7 N7:P7">
    <cfRule type="cellIs" dxfId="554" priority="270" operator="equal">
      <formula>"Expérimentation"</formula>
    </cfRule>
    <cfRule type="cellIs" dxfId="553" priority="271" operator="equal">
      <formula>"Déploiement partiel"</formula>
    </cfRule>
    <cfRule type="cellIs" dxfId="552" priority="272" operator="equal">
      <formula>"Oui"</formula>
    </cfRule>
    <cfRule type="cellIs" dxfId="551" priority="273" operator="equal">
      <formula>"Non"</formula>
    </cfRule>
    <cfRule type="cellIs" dxfId="550" priority="274" operator="equal">
      <formula>"n/a"</formula>
    </cfRule>
    <cfRule type="cellIs" dxfId="549" priority="275" operator="equal">
      <formula>"n/c"</formula>
    </cfRule>
    <cfRule type="cellIs" dxfId="548" priority="276" operator="equal">
      <formula>"Partiel"</formula>
    </cfRule>
  </conditionalFormatting>
  <conditionalFormatting sqref="K7">
    <cfRule type="cellIs" dxfId="547" priority="280" operator="greaterThanOrEqual">
      <formula>0.8</formula>
    </cfRule>
    <cfRule type="cellIs" dxfId="546" priority="281" operator="between">
      <formula>0.5</formula>
      <formula>0.8</formula>
    </cfRule>
    <cfRule type="cellIs" dxfId="545" priority="282" operator="between">
      <formula>0</formula>
      <formula>0.5</formula>
    </cfRule>
  </conditionalFormatting>
  <conditionalFormatting sqref="I7">
    <cfRule type="cellIs" dxfId="544" priority="283" operator="equal">
      <formula>"n/a"</formula>
    </cfRule>
  </conditionalFormatting>
  <conditionalFormatting sqref="G79">
    <cfRule type="cellIs" dxfId="543" priority="254" operator="equal">
      <formula>"n/a"</formula>
    </cfRule>
  </conditionalFormatting>
  <conditionalFormatting sqref="G5 G9:G13 G27:G28 G15:G24">
    <cfRule type="cellIs" dxfId="542" priority="244" operator="equal">
      <formula>"Expérimentation"</formula>
    </cfRule>
    <cfRule type="cellIs" dxfId="541" priority="245" operator="equal">
      <formula>"Déploiement partiel"</formula>
    </cfRule>
    <cfRule type="cellIs" dxfId="540" priority="246" operator="equal">
      <formula>"Oui"</formula>
    </cfRule>
    <cfRule type="cellIs" dxfId="539" priority="247" operator="equal">
      <formula>"Non"</formula>
    </cfRule>
    <cfRule type="cellIs" dxfId="538" priority="248" operator="equal">
      <formula>"n/a"</formula>
    </cfRule>
    <cfRule type="cellIs" dxfId="537" priority="249" operator="equal">
      <formula>"n/c"</formula>
    </cfRule>
    <cfRule type="cellIs" dxfId="536" priority="250" operator="equal">
      <formula>"Partiel"</formula>
    </cfRule>
  </conditionalFormatting>
  <conditionalFormatting sqref="G14 G8 G25:G26">
    <cfRule type="cellIs" dxfId="535" priority="251" operator="equal">
      <formula>"n/a"</formula>
    </cfRule>
  </conditionalFormatting>
  <conditionalFormatting sqref="G6">
    <cfRule type="cellIs" dxfId="534" priority="237" operator="equal">
      <formula>"Expérimentation"</formula>
    </cfRule>
    <cfRule type="cellIs" dxfId="533" priority="238" operator="equal">
      <formula>"Déploiement partiel"</formula>
    </cfRule>
    <cfRule type="cellIs" dxfId="532" priority="239" operator="equal">
      <formula>"Oui"</formula>
    </cfRule>
    <cfRule type="cellIs" dxfId="531" priority="240" operator="equal">
      <formula>"Non"</formula>
    </cfRule>
    <cfRule type="cellIs" dxfId="530" priority="241" operator="equal">
      <formula>"n/a"</formula>
    </cfRule>
    <cfRule type="cellIs" dxfId="529" priority="242" operator="equal">
      <formula>"n/c"</formula>
    </cfRule>
    <cfRule type="cellIs" dxfId="528" priority="243" operator="equal">
      <formula>"Partiel"</formula>
    </cfRule>
  </conditionalFormatting>
  <conditionalFormatting sqref="G7">
    <cfRule type="cellIs" dxfId="527" priority="236" operator="equal">
      <formula>"n/a"</formula>
    </cfRule>
  </conditionalFormatting>
  <conditionalFormatting sqref="J5 J8:J28">
    <cfRule type="cellIs" dxfId="526" priority="229" operator="equal">
      <formula>"Expérimentation"</formula>
    </cfRule>
    <cfRule type="cellIs" dxfId="525" priority="230" operator="equal">
      <formula>"Déploiement partiel"</formula>
    </cfRule>
    <cfRule type="cellIs" dxfId="524" priority="231" operator="equal">
      <formula>"Oui"</formula>
    </cfRule>
    <cfRule type="cellIs" dxfId="523" priority="232" operator="equal">
      <formula>"Non"</formula>
    </cfRule>
    <cfRule type="cellIs" dxfId="522" priority="233" operator="equal">
      <formula>"n/a"</formula>
    </cfRule>
    <cfRule type="cellIs" dxfId="521" priority="234" operator="equal">
      <formula>"n/c"</formula>
    </cfRule>
    <cfRule type="cellIs" dxfId="520" priority="235" operator="equal">
      <formula>"Partiel"</formula>
    </cfRule>
  </conditionalFormatting>
  <conditionalFormatting sqref="J6">
    <cfRule type="cellIs" dxfId="519" priority="222" operator="equal">
      <formula>"Expérimentation"</formula>
    </cfRule>
    <cfRule type="cellIs" dxfId="518" priority="223" operator="equal">
      <formula>"Déploiement partiel"</formula>
    </cfRule>
    <cfRule type="cellIs" dxfId="517" priority="224" operator="equal">
      <formula>"Oui"</formula>
    </cfRule>
    <cfRule type="cellIs" dxfId="516" priority="225" operator="equal">
      <formula>"Non"</formula>
    </cfRule>
    <cfRule type="cellIs" dxfId="515" priority="226" operator="equal">
      <formula>"n/a"</formula>
    </cfRule>
    <cfRule type="cellIs" dxfId="514" priority="227" operator="equal">
      <formula>"n/c"</formula>
    </cfRule>
    <cfRule type="cellIs" dxfId="513" priority="228" operator="equal">
      <formula>"Partiel"</formula>
    </cfRule>
  </conditionalFormatting>
  <conditionalFormatting sqref="J7">
    <cfRule type="cellIs" dxfId="512" priority="215" operator="equal">
      <formula>"Expérimentation"</formula>
    </cfRule>
    <cfRule type="cellIs" dxfId="511" priority="216" operator="equal">
      <formula>"Déploiement partiel"</formula>
    </cfRule>
    <cfRule type="cellIs" dxfId="510" priority="217" operator="equal">
      <formula>"Oui"</formula>
    </cfRule>
    <cfRule type="cellIs" dxfId="509" priority="218" operator="equal">
      <formula>"Non"</formula>
    </cfRule>
    <cfRule type="cellIs" dxfId="508" priority="219" operator="equal">
      <formula>"n/a"</formula>
    </cfRule>
    <cfRule type="cellIs" dxfId="507" priority="220" operator="equal">
      <formula>"n/c"</formula>
    </cfRule>
    <cfRule type="cellIs" dxfId="506" priority="221" operator="equal">
      <formula>"Partiel"</formula>
    </cfRule>
  </conditionalFormatting>
  <conditionalFormatting sqref="W105">
    <cfRule type="cellIs" dxfId="505" priority="187" operator="equal">
      <formula>"Expérimentation"</formula>
    </cfRule>
    <cfRule type="cellIs" dxfId="504" priority="188" operator="equal">
      <formula>"Déploiement partiel"</formula>
    </cfRule>
    <cfRule type="cellIs" dxfId="503" priority="189" operator="equal">
      <formula>"Oui"</formula>
    </cfRule>
    <cfRule type="cellIs" dxfId="502" priority="190" operator="equal">
      <formula>"Non"</formula>
    </cfRule>
    <cfRule type="cellIs" dxfId="501" priority="191" operator="equal">
      <formula>"n/a"</formula>
    </cfRule>
    <cfRule type="cellIs" dxfId="500" priority="192" operator="equal">
      <formula>"n/c"</formula>
    </cfRule>
    <cfRule type="cellIs" dxfId="499" priority="193" operator="equal">
      <formula>"Partiel"</formula>
    </cfRule>
  </conditionalFormatting>
  <conditionalFormatting sqref="J248">
    <cfRule type="cellIs" dxfId="498" priority="180" operator="equal">
      <formula>"Expérimentation"</formula>
    </cfRule>
    <cfRule type="cellIs" dxfId="497" priority="181" operator="equal">
      <formula>"Déploiement partiel"</formula>
    </cfRule>
    <cfRule type="cellIs" dxfId="496" priority="182" operator="equal">
      <formula>"Oui"</formula>
    </cfRule>
    <cfRule type="cellIs" dxfId="495" priority="183" operator="equal">
      <formula>"Non"</formula>
    </cfRule>
    <cfRule type="cellIs" dxfId="494" priority="184" operator="equal">
      <formula>"n/a"</formula>
    </cfRule>
    <cfRule type="cellIs" dxfId="493" priority="185" operator="equal">
      <formula>"n/c"</formula>
    </cfRule>
    <cfRule type="cellIs" dxfId="492" priority="186" operator="equal">
      <formula>"Partiel"</formula>
    </cfRule>
  </conditionalFormatting>
  <conditionalFormatting sqref="J224">
    <cfRule type="cellIs" dxfId="491" priority="166" operator="equal">
      <formula>"Expérimentation"</formula>
    </cfRule>
    <cfRule type="cellIs" dxfId="490" priority="167" operator="equal">
      <formula>"Déploiement partiel"</formula>
    </cfRule>
    <cfRule type="cellIs" dxfId="489" priority="168" operator="equal">
      <formula>"Oui"</formula>
    </cfRule>
    <cfRule type="cellIs" dxfId="488" priority="169" operator="equal">
      <formula>"Non"</formula>
    </cfRule>
    <cfRule type="cellIs" dxfId="487" priority="170" operator="equal">
      <formula>"n/a"</formula>
    </cfRule>
    <cfRule type="cellIs" dxfId="486" priority="171" operator="equal">
      <formula>"n/c"</formula>
    </cfRule>
    <cfRule type="cellIs" dxfId="485" priority="172" operator="equal">
      <formula>"Partiel"</formula>
    </cfRule>
  </conditionalFormatting>
  <conditionalFormatting sqref="O82:P82">
    <cfRule type="cellIs" dxfId="484" priority="130" operator="equal">
      <formula>"Expérimentation"</formula>
    </cfRule>
    <cfRule type="cellIs" dxfId="483" priority="131" operator="equal">
      <formula>"Déploiement partiel"</formula>
    </cfRule>
    <cfRule type="cellIs" dxfId="482" priority="132" operator="equal">
      <formula>"Oui"</formula>
    </cfRule>
    <cfRule type="cellIs" dxfId="481" priority="133" operator="equal">
      <formula>"Non"</formula>
    </cfRule>
    <cfRule type="cellIs" dxfId="480" priority="134" operator="equal">
      <formula>"n/a"</formula>
    </cfRule>
    <cfRule type="cellIs" dxfId="479" priority="135" operator="equal">
      <formula>"n/c"</formula>
    </cfRule>
    <cfRule type="cellIs" dxfId="478" priority="136" operator="equal">
      <formula>"Partiel"</formula>
    </cfRule>
  </conditionalFormatting>
  <conditionalFormatting sqref="N28:P28">
    <cfRule type="cellIs" dxfId="477" priority="144" operator="equal">
      <formula>"Expérimentation"</formula>
    </cfRule>
    <cfRule type="cellIs" dxfId="476" priority="145" operator="equal">
      <formula>"Déploiement partiel"</formula>
    </cfRule>
    <cfRule type="cellIs" dxfId="475" priority="146" operator="equal">
      <formula>"Oui"</formula>
    </cfRule>
    <cfRule type="cellIs" dxfId="474" priority="147" operator="equal">
      <formula>"Non"</formula>
    </cfRule>
    <cfRule type="cellIs" dxfId="473" priority="148" operator="equal">
      <formula>"n/a"</formula>
    </cfRule>
    <cfRule type="cellIs" dxfId="472" priority="149" operator="equal">
      <formula>"n/c"</formula>
    </cfRule>
    <cfRule type="cellIs" dxfId="471" priority="150" operator="equal">
      <formula>"Partiel"</formula>
    </cfRule>
  </conditionalFormatting>
  <conditionalFormatting sqref="N42:P42">
    <cfRule type="cellIs" dxfId="470" priority="137" operator="equal">
      <formula>"Expérimentation"</formula>
    </cfRule>
    <cfRule type="cellIs" dxfId="469" priority="138" operator="equal">
      <formula>"Déploiement partiel"</formula>
    </cfRule>
    <cfRule type="cellIs" dxfId="468" priority="139" operator="equal">
      <formula>"Oui"</formula>
    </cfRule>
    <cfRule type="cellIs" dxfId="467" priority="140" operator="equal">
      <formula>"Non"</formula>
    </cfRule>
    <cfRule type="cellIs" dxfId="466" priority="141" operator="equal">
      <formula>"n/a"</formula>
    </cfRule>
    <cfRule type="cellIs" dxfId="465" priority="142" operator="equal">
      <formula>"n/c"</formula>
    </cfRule>
    <cfRule type="cellIs" dxfId="464" priority="143" operator="equal">
      <formula>"Partiel"</formula>
    </cfRule>
  </conditionalFormatting>
  <conditionalFormatting sqref="F97:L97 N97:P97 U98">
    <cfRule type="cellIs" dxfId="463" priority="115" operator="equal">
      <formula>"Expérimentation"</formula>
    </cfRule>
    <cfRule type="cellIs" dxfId="462" priority="116" operator="equal">
      <formula>"Déploiement partiel"</formula>
    </cfRule>
    <cfRule type="cellIs" dxfId="461" priority="117" operator="equal">
      <formula>"Oui"</formula>
    </cfRule>
    <cfRule type="cellIs" dxfId="460" priority="118" operator="equal">
      <formula>"Non"</formula>
    </cfRule>
    <cfRule type="cellIs" dxfId="459" priority="119" operator="equal">
      <formula>"n/a"</formula>
    </cfRule>
    <cfRule type="cellIs" dxfId="458" priority="120" operator="equal">
      <formula>"n/c"</formula>
    </cfRule>
    <cfRule type="cellIs" dxfId="457" priority="121" operator="equal">
      <formula>"Partiel"</formula>
    </cfRule>
  </conditionalFormatting>
  <conditionalFormatting sqref="K97">
    <cfRule type="cellIs" dxfId="456" priority="123" operator="greaterThanOrEqual">
      <formula>0.8</formula>
    </cfRule>
    <cfRule type="cellIs" dxfId="455" priority="124" operator="between">
      <formula>0.5</formula>
      <formula>0.8</formula>
    </cfRule>
    <cfRule type="cellIs" dxfId="454" priority="125" operator="between">
      <formula>0</formula>
      <formula>0.5</formula>
    </cfRule>
  </conditionalFormatting>
  <conditionalFormatting sqref="Y98">
    <cfRule type="cellIs" dxfId="453" priority="97" operator="equal">
      <formula>"Expérimentation"</formula>
    </cfRule>
    <cfRule type="cellIs" dxfId="452" priority="98" operator="equal">
      <formula>"Déploiement partiel"</formula>
    </cfRule>
    <cfRule type="cellIs" dxfId="451" priority="99" operator="equal">
      <formula>"Oui"</formula>
    </cfRule>
    <cfRule type="cellIs" dxfId="450" priority="100" operator="equal">
      <formula>"Non"</formula>
    </cfRule>
    <cfRule type="cellIs" dxfId="449" priority="101" operator="equal">
      <formula>"n/a"</formula>
    </cfRule>
    <cfRule type="cellIs" dxfId="448" priority="102" operator="equal">
      <formula>"n/c"</formula>
    </cfRule>
    <cfRule type="cellIs" dxfId="447" priority="103" operator="equal">
      <formula>"Partiel"</formula>
    </cfRule>
  </conditionalFormatting>
  <conditionalFormatting sqref="K98">
    <cfRule type="cellIs" dxfId="446" priority="87" operator="greaterThanOrEqual">
      <formula>0.8</formula>
    </cfRule>
    <cfRule type="cellIs" dxfId="445" priority="88" operator="between">
      <formula>0.5</formula>
      <formula>0.8</formula>
    </cfRule>
    <cfRule type="cellIs" dxfId="444" priority="89" operator="between">
      <formula>0</formula>
      <formula>0.5</formula>
    </cfRule>
  </conditionalFormatting>
  <conditionalFormatting sqref="F98:L98 N98:P98">
    <cfRule type="cellIs" dxfId="443" priority="79" operator="equal">
      <formula>"Expérimentation"</formula>
    </cfRule>
    <cfRule type="cellIs" dxfId="442" priority="80" operator="equal">
      <formula>"Déploiement partiel"</formula>
    </cfRule>
    <cfRule type="cellIs" dxfId="441" priority="81" operator="equal">
      <formula>"Oui"</formula>
    </cfRule>
    <cfRule type="cellIs" dxfId="440" priority="82" operator="equal">
      <formula>"Non"</formula>
    </cfRule>
    <cfRule type="cellIs" dxfId="439" priority="83" operator="equal">
      <formula>"n/a"</formula>
    </cfRule>
    <cfRule type="cellIs" dxfId="438" priority="84" operator="equal">
      <formula>"n/c"</formula>
    </cfRule>
    <cfRule type="cellIs" dxfId="437" priority="85" operator="equal">
      <formula>"Partiel"</formula>
    </cfRule>
  </conditionalFormatting>
  <conditionalFormatting sqref="R5:R249">
    <cfRule type="cellIs" dxfId="436" priority="61" operator="equal">
      <formula>"n/a"</formula>
    </cfRule>
    <cfRule type="cellIs" dxfId="435" priority="75" stopIfTrue="1" operator="equal">
      <formula>0</formula>
    </cfRule>
    <cfRule type="cellIs" dxfId="434" priority="2026" operator="between">
      <formula>1</formula>
      <formula>5</formula>
    </cfRule>
    <cfRule type="cellIs" dxfId="433" priority="2027" operator="greaterThanOrEqual">
      <formula>6</formula>
    </cfRule>
  </conditionalFormatting>
  <conditionalFormatting sqref="Q5:Q249">
    <cfRule type="cellIs" dxfId="432" priority="62" operator="equal">
      <formula>"A venir"</formula>
    </cfRule>
    <cfRule type="cellIs" dxfId="431" priority="63" operator="equal">
      <formula>"n/a"</formula>
    </cfRule>
    <cfRule type="cellIs" dxfId="430" priority="64" operator="greaterThanOrEqual">
      <formula>8</formula>
    </cfRule>
    <cfRule type="cellIs" dxfId="429" priority="65" operator="between">
      <formula>5</formula>
      <formula>7</formula>
    </cfRule>
    <cfRule type="cellIs" dxfId="428" priority="66" operator="lessThanOrEqual">
      <formula>4</formula>
    </cfRule>
  </conditionalFormatting>
  <conditionalFormatting sqref="R1:R3 R5:R1048576">
    <cfRule type="cellIs" dxfId="427" priority="60" operator="equal">
      <formula>"non mesuré"</formula>
    </cfRule>
  </conditionalFormatting>
  <conditionalFormatting sqref="M249 M5 M240:M246 M218:M238 M99:M142 M8:M96 M144:M216">
    <cfRule type="cellIs" dxfId="426" priority="53" operator="equal">
      <formula>"Expérimentation"</formula>
    </cfRule>
    <cfRule type="cellIs" dxfId="425" priority="54" operator="equal">
      <formula>"Déploiement partiel"</formula>
    </cfRule>
    <cfRule type="cellIs" dxfId="424" priority="55" operator="equal">
      <formula>"Oui"</formula>
    </cfRule>
    <cfRule type="cellIs" dxfId="423" priority="56" operator="equal">
      <formula>"Non"</formula>
    </cfRule>
    <cfRule type="cellIs" dxfId="422" priority="57" operator="equal">
      <formula>"n/a"</formula>
    </cfRule>
    <cfRule type="cellIs" dxfId="421" priority="58" operator="equal">
      <formula>"n/c"</formula>
    </cfRule>
    <cfRule type="cellIs" dxfId="420" priority="59" operator="equal">
      <formula>"Partiel"</formula>
    </cfRule>
  </conditionalFormatting>
  <conditionalFormatting sqref="M217">
    <cfRule type="cellIs" dxfId="419" priority="49" operator="equal">
      <formula>"Non"</formula>
    </cfRule>
    <cfRule type="cellIs" dxfId="418" priority="50" operator="equal">
      <formula>"n/a"</formula>
    </cfRule>
    <cfRule type="cellIs" dxfId="417" priority="51" operator="equal">
      <formula>"n/c"</formula>
    </cfRule>
    <cfRule type="cellIs" dxfId="416" priority="52" operator="equal">
      <formula>"Partiel"</formula>
    </cfRule>
  </conditionalFormatting>
  <conditionalFormatting sqref="M143">
    <cfRule type="cellIs" dxfId="415" priority="44" operator="equal">
      <formula>"Oui"</formula>
    </cfRule>
    <cfRule type="cellIs" dxfId="414" priority="45" operator="equal">
      <formula>"Non"</formula>
    </cfRule>
    <cfRule type="cellIs" dxfId="413" priority="46" operator="equal">
      <formula>"n/a"</formula>
    </cfRule>
    <cfRule type="cellIs" dxfId="412" priority="47" operator="equal">
      <formula>"n/c"</formula>
    </cfRule>
    <cfRule type="cellIs" dxfId="411" priority="48" operator="equal">
      <formula>"Partiel"</formula>
    </cfRule>
  </conditionalFormatting>
  <conditionalFormatting sqref="M247">
    <cfRule type="cellIs" dxfId="410" priority="37" operator="equal">
      <formula>"Expérimentation"</formula>
    </cfRule>
    <cfRule type="cellIs" dxfId="409" priority="38" operator="equal">
      <formula>"Déploiement partiel"</formula>
    </cfRule>
    <cfRule type="cellIs" dxfId="408" priority="39" operator="equal">
      <formula>"Oui"</formula>
    </cfRule>
    <cfRule type="cellIs" dxfId="407" priority="40" operator="equal">
      <formula>"Non"</formula>
    </cfRule>
    <cfRule type="cellIs" dxfId="406" priority="41" operator="equal">
      <formula>"n/a"</formula>
    </cfRule>
    <cfRule type="cellIs" dxfId="405" priority="42" operator="equal">
      <formula>"n/c"</formula>
    </cfRule>
    <cfRule type="cellIs" dxfId="404" priority="43" operator="equal">
      <formula>"Partiel"</formula>
    </cfRule>
  </conditionalFormatting>
  <conditionalFormatting sqref="M6">
    <cfRule type="cellIs" dxfId="403" priority="30" operator="equal">
      <formula>"Expérimentation"</formula>
    </cfRule>
    <cfRule type="cellIs" dxfId="402" priority="31" operator="equal">
      <formula>"Déploiement partiel"</formula>
    </cfRule>
    <cfRule type="cellIs" dxfId="401" priority="32" operator="equal">
      <formula>"Oui"</formula>
    </cfRule>
    <cfRule type="cellIs" dxfId="400" priority="33" operator="equal">
      <formula>"Non"</formula>
    </cfRule>
    <cfRule type="cellIs" dxfId="399" priority="34" operator="equal">
      <formula>"n/a"</formula>
    </cfRule>
    <cfRule type="cellIs" dxfId="398" priority="35" operator="equal">
      <formula>"n/c"</formula>
    </cfRule>
    <cfRule type="cellIs" dxfId="397" priority="36" operator="equal">
      <formula>"Partiel"</formula>
    </cfRule>
  </conditionalFormatting>
  <conditionalFormatting sqref="M7">
    <cfRule type="cellIs" dxfId="396" priority="23" operator="equal">
      <formula>"Expérimentation"</formula>
    </cfRule>
    <cfRule type="cellIs" dxfId="395" priority="24" operator="equal">
      <formula>"Déploiement partiel"</formula>
    </cfRule>
    <cfRule type="cellIs" dxfId="394" priority="25" operator="equal">
      <formula>"Oui"</formula>
    </cfRule>
    <cfRule type="cellIs" dxfId="393" priority="26" operator="equal">
      <formula>"Non"</formula>
    </cfRule>
    <cfRule type="cellIs" dxfId="392" priority="27" operator="equal">
      <formula>"n/a"</formula>
    </cfRule>
    <cfRule type="cellIs" dxfId="391" priority="28" operator="equal">
      <formula>"n/c"</formula>
    </cfRule>
    <cfRule type="cellIs" dxfId="390" priority="29" operator="equal">
      <formula>"Partiel"</formula>
    </cfRule>
  </conditionalFormatting>
  <conditionalFormatting sqref="M97">
    <cfRule type="cellIs" dxfId="389" priority="16" operator="equal">
      <formula>"Expérimentation"</formula>
    </cfRule>
    <cfRule type="cellIs" dxfId="388" priority="17" operator="equal">
      <formula>"Déploiement partiel"</formula>
    </cfRule>
    <cfRule type="cellIs" dxfId="387" priority="18" operator="equal">
      <formula>"Oui"</formula>
    </cfRule>
    <cfRule type="cellIs" dxfId="386" priority="19" operator="equal">
      <formula>"Non"</formula>
    </cfRule>
    <cfRule type="cellIs" dxfId="385" priority="20" operator="equal">
      <formula>"n/a"</formula>
    </cfRule>
    <cfRule type="cellIs" dxfId="384" priority="21" operator="equal">
      <formula>"n/c"</formula>
    </cfRule>
    <cfRule type="cellIs" dxfId="383" priority="22" operator="equal">
      <formula>"Partiel"</formula>
    </cfRule>
  </conditionalFormatting>
  <conditionalFormatting sqref="M98">
    <cfRule type="cellIs" dxfId="382" priority="9" operator="equal">
      <formula>"Expérimentation"</formula>
    </cfRule>
    <cfRule type="cellIs" dxfId="381" priority="10" operator="equal">
      <formula>"Déploiement partiel"</formula>
    </cfRule>
    <cfRule type="cellIs" dxfId="380" priority="11" operator="equal">
      <formula>"Oui"</formula>
    </cfRule>
    <cfRule type="cellIs" dxfId="379" priority="12" operator="equal">
      <formula>"Non"</formula>
    </cfRule>
    <cfRule type="cellIs" dxfId="378" priority="13" operator="equal">
      <formula>"n/a"</formula>
    </cfRule>
    <cfRule type="cellIs" dxfId="377" priority="14" operator="equal">
      <formula>"n/c"</formula>
    </cfRule>
    <cfRule type="cellIs" dxfId="376" priority="15" operator="equal">
      <formula>"Partiel"</formula>
    </cfRule>
  </conditionalFormatting>
  <conditionalFormatting sqref="L4 F4:J4">
    <cfRule type="cellIs" dxfId="375" priority="3" operator="equal">
      <formula>"Déploiement partiel"</formula>
    </cfRule>
    <cfRule type="cellIs" dxfId="374" priority="4" operator="equal">
      <formula>"Oui"</formula>
    </cfRule>
    <cfRule type="cellIs" dxfId="373" priority="5" operator="equal">
      <formula>"Non"</formula>
    </cfRule>
    <cfRule type="cellIs" dxfId="372" priority="6" operator="equal">
      <formula>"n/a"</formula>
    </cfRule>
    <cfRule type="cellIs" dxfId="371" priority="7" operator="equal">
      <formula>"n/c"</formula>
    </cfRule>
    <cfRule type="cellIs" dxfId="370" priority="8" operator="equal">
      <formula>"Partiel"</formula>
    </cfRule>
  </conditionalFormatting>
  <conditionalFormatting sqref="R4">
    <cfRule type="cellIs" dxfId="369" priority="1" operator="equal">
      <formula>"non mesuré"</formula>
    </cfRule>
  </conditionalFormatting>
  <conditionalFormatting sqref="F1:F1048576">
    <cfRule type="cellIs" dxfId="368" priority="2" operator="equal">
      <formula>"Bêta"</formula>
    </cfRule>
  </conditionalFormatting>
  <hyperlinks>
    <hyperlink ref="X65" r:id="rId1"/>
    <hyperlink ref="X83" r:id="rId2"/>
    <hyperlink ref="X87" r:id="rId3"/>
    <hyperlink ref="X89" r:id="rId4"/>
    <hyperlink ref="X99" r:id="rId5"/>
    <hyperlink ref="X126" r:id="rId6" location="/step-connexion"/>
    <hyperlink ref="X220" r:id="rId7"/>
    <hyperlink ref="X229" r:id="rId8"/>
    <hyperlink ref="X228" r:id="rId9"/>
    <hyperlink ref="X59" r:id="rId10" location="/authentication"/>
    <hyperlink ref="X113" r:id="rId11"/>
    <hyperlink ref="X90" r:id="rId12" location="/sec/afficherIframe/CONSULT_MONTANT" display="/sec/afficherIframe/CONSULT_MONTANT"/>
    <hyperlink ref="X67" r:id="rId13" location="/sec/ouvrirService/AGEDEPART"/>
    <hyperlink ref="X165" r:id="rId14"/>
    <hyperlink ref="X205" r:id="rId15"/>
    <hyperlink ref="X204" r:id="rId16"/>
    <hyperlink ref="X238" r:id="rId17"/>
    <hyperlink ref="X239" r:id="rId18"/>
    <hyperlink ref="X119" r:id="rId19"/>
    <hyperlink ref="X103" r:id="rId20"/>
    <hyperlink ref="X105" r:id="rId21"/>
    <hyperlink ref="X208" r:id="rId22"/>
    <hyperlink ref="X42" r:id="rId23"/>
    <hyperlink ref="X189" r:id="rId24"/>
    <hyperlink ref="X97" r:id="rId25"/>
    <hyperlink ref="X155" r:id="rId26"/>
    <hyperlink ref="X156" r:id="rId27"/>
    <hyperlink ref="X162" r:id="rId28"/>
    <hyperlink ref="X164" r:id="rId29"/>
    <hyperlink ref="X166" r:id="rId30"/>
    <hyperlink ref="X167" r:id="rId31"/>
    <hyperlink ref="X168" r:id="rId32"/>
    <hyperlink ref="X169" r:id="rId33"/>
    <hyperlink ref="X170" r:id="rId34"/>
    <hyperlink ref="X171" r:id="rId35"/>
    <hyperlink ref="X172" r:id="rId36"/>
    <hyperlink ref="X173" r:id="rId37"/>
    <hyperlink ref="X152" r:id="rId38"/>
    <hyperlink ref="X158" r:id="rId39"/>
  </hyperlinks>
  <printOptions horizontalCentered="1"/>
  <pageMargins left="0.23622047244094491" right="0" top="1.0236220472440944" bottom="0.19685039370078741" header="0.47244094488188981" footer="0.51181102362204722"/>
  <pageSetup paperSize="8" scale="58" fitToHeight="0" orientation="landscape" useFirstPageNumber="1" r:id="rId40"/>
  <headerFooter>
    <oddHeader>&amp;C&amp;14Observatoire de la dématérialisation de qualité
Tableau de bord des démarches phares de l’État
Édition Octobre 2019</oddHeader>
    <oddFooter>&amp;LÉdition Octobre 2019&amp;R&amp;P/&amp;N</oddFooter>
  </headerFooter>
  <rowBreaks count="5" manualBreakCount="5">
    <brk id="38" max="16383" man="1"/>
    <brk id="63" max="16383" man="1"/>
    <brk id="113" max="16383" man="1"/>
    <brk id="149" max="16383" man="1"/>
    <brk id="19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6"/>
  <sheetViews>
    <sheetView zoomScale="68" zoomScaleNormal="68" workbookViewId="0">
      <selection activeCell="J21" sqref="J21"/>
    </sheetView>
  </sheetViews>
  <sheetFormatPr baseColWidth="10" defaultColWidth="8.796875" defaultRowHeight="15.6" x14ac:dyDescent="0.3"/>
  <cols>
    <col min="1" max="1" width="2.5" style="1" customWidth="1"/>
    <col min="2" max="2" width="5.09765625" style="37" customWidth="1"/>
    <col min="3" max="3" width="22.09765625" style="37" customWidth="1"/>
    <col min="4" max="4" width="22.19921875" style="168" customWidth="1"/>
    <col min="5" max="5" width="24.69921875" style="168" customWidth="1"/>
    <col min="6" max="6" width="28.69921875" style="168" customWidth="1"/>
    <col min="7" max="7" width="34.69921875" style="168" customWidth="1"/>
    <col min="8" max="8" width="38.69921875" style="5" customWidth="1"/>
    <col min="9" max="9" width="12.19921875" style="6" customWidth="1"/>
    <col min="10" max="10" width="14.3984375" style="169" customWidth="1"/>
    <col min="11" max="11" width="16.8984375" style="170" customWidth="1"/>
    <col min="12" max="12" width="20.19921875" style="6" customWidth="1"/>
    <col min="13" max="13" width="10.19921875" style="6" customWidth="1"/>
    <col min="14" max="14" width="8.8984375" style="171" customWidth="1"/>
    <col min="15" max="15" width="15.69921875" style="12" hidden="1" customWidth="1"/>
    <col min="16" max="16" width="21.69921875" style="13" hidden="1" customWidth="1"/>
    <col min="17" max="17" width="21.69921875" style="14" hidden="1" customWidth="1"/>
    <col min="18" max="18" width="81.5" style="10" hidden="1" customWidth="1"/>
    <col min="19" max="19" width="37.19921875" style="5" hidden="1" customWidth="1"/>
    <col min="20" max="20" width="21.09765625" style="16" hidden="1" customWidth="1"/>
    <col min="21" max="21" width="1.09765625" hidden="1" customWidth="1"/>
    <col min="22" max="22" width="8.69921875" style="1" customWidth="1"/>
    <col min="23" max="23" width="11.19921875" style="1" customWidth="1"/>
    <col min="24" max="30" width="11" style="1" customWidth="1"/>
    <col min="31" max="1025" width="11" customWidth="1"/>
  </cols>
  <sheetData>
    <row r="1" spans="1:20" s="1" customFormat="1" ht="15.6" customHeight="1" x14ac:dyDescent="0.3">
      <c r="B1" s="172"/>
      <c r="C1" s="172"/>
      <c r="D1" s="173"/>
      <c r="E1" s="173"/>
      <c r="F1" s="173"/>
      <c r="G1" s="173"/>
      <c r="H1" s="174"/>
      <c r="I1" s="175"/>
      <c r="J1" s="176"/>
      <c r="K1" s="177"/>
      <c r="L1" s="171"/>
      <c r="M1" s="171"/>
      <c r="N1" s="171"/>
      <c r="O1" s="178"/>
      <c r="P1" s="179"/>
      <c r="Q1" s="180"/>
      <c r="R1" s="181"/>
      <c r="S1" s="174"/>
      <c r="T1" s="182"/>
    </row>
    <row r="2" spans="1:20" s="1" customFormat="1" ht="25.65" customHeight="1" x14ac:dyDescent="0.3">
      <c r="A2" s="174"/>
      <c r="C2" s="172"/>
      <c r="D2" s="183" t="s">
        <v>641</v>
      </c>
      <c r="E2" s="183"/>
      <c r="F2" s="183"/>
      <c r="G2" s="183"/>
      <c r="H2" s="174"/>
      <c r="I2" s="184"/>
      <c r="J2" s="184"/>
      <c r="K2" s="184"/>
      <c r="L2" s="184"/>
      <c r="M2" s="184"/>
      <c r="N2" s="184"/>
      <c r="O2" s="178"/>
      <c r="P2" s="179"/>
      <c r="Q2" s="180"/>
      <c r="R2" s="181"/>
      <c r="S2" s="174"/>
      <c r="T2" s="182"/>
    </row>
    <row r="3" spans="1:20" s="1" customFormat="1" ht="15.6" customHeight="1" x14ac:dyDescent="0.3">
      <c r="B3" s="172"/>
      <c r="C3" s="172"/>
      <c r="D3" s="173"/>
      <c r="E3" s="173"/>
      <c r="F3" s="173"/>
      <c r="G3" s="173"/>
      <c r="H3" s="174"/>
      <c r="I3" s="184"/>
      <c r="J3" s="184"/>
      <c r="K3" s="184"/>
      <c r="L3" s="184"/>
      <c r="M3" s="184"/>
      <c r="N3" s="184"/>
      <c r="O3" s="178"/>
      <c r="P3" s="179"/>
      <c r="Q3" s="174"/>
      <c r="R3" s="174"/>
      <c r="S3" s="174"/>
      <c r="T3" s="186"/>
    </row>
    <row r="4" spans="1:20" ht="46.8" x14ac:dyDescent="0.3">
      <c r="B4" s="669"/>
      <c r="C4" s="669"/>
      <c r="D4" s="581" t="s">
        <v>642</v>
      </c>
      <c r="E4" s="187" t="s">
        <v>643</v>
      </c>
      <c r="F4" s="187" t="s">
        <v>644</v>
      </c>
      <c r="G4" s="187" t="s">
        <v>1053</v>
      </c>
      <c r="H4" s="581" t="s">
        <v>645</v>
      </c>
      <c r="I4" s="184"/>
      <c r="J4" s="184"/>
      <c r="K4" s="184"/>
      <c r="L4" s="184"/>
      <c r="M4" s="184"/>
      <c r="N4" s="184"/>
    </row>
    <row r="5" spans="1:20" ht="15.75" hidden="1" customHeight="1" x14ac:dyDescent="0.3">
      <c r="B5" s="670" t="str">
        <f>'Démarches Phares'!B5</f>
        <v>EDUCATION JEUNESSE</v>
      </c>
      <c r="C5" s="670"/>
      <c r="D5" s="188">
        <f>COUNTA('Démarches Phares'!D5:D28)</f>
        <v>24</v>
      </c>
      <c r="E5" s="189">
        <f>COUNTIF('Démarches Phares'!$F5:$F28,"oui")</f>
        <v>8</v>
      </c>
      <c r="F5" s="189">
        <f>COUNTIF('Démarches Phares'!$F5:$F28,"Déploiement partiel")</f>
        <v>4</v>
      </c>
      <c r="G5" s="189">
        <f>COUNTIF('Démarches Phares'!$F5:$F28,"Bêta")</f>
        <v>2</v>
      </c>
      <c r="H5" s="582">
        <f>(E5+F5*0.5+G5*0.1)/D5</f>
        <v>0.42499999999999999</v>
      </c>
      <c r="I5" s="184"/>
      <c r="J5" s="184"/>
      <c r="K5" s="184"/>
      <c r="L5" s="184"/>
      <c r="M5" s="184"/>
      <c r="N5" s="184"/>
    </row>
    <row r="6" spans="1:20" ht="15.75" hidden="1" customHeight="1" x14ac:dyDescent="0.3">
      <c r="B6" s="670" t="str">
        <f>'Démarches Phares'!B29</f>
        <v>ENSEIGNEMENT SUPERIEUR</v>
      </c>
      <c r="C6" s="670"/>
      <c r="D6" s="188">
        <f>COUNTA('Démarches Phares'!D29:D38)</f>
        <v>10</v>
      </c>
      <c r="E6" s="189">
        <f>COUNTIF('Démarches Phares'!$F29:$F38,"oui")</f>
        <v>5</v>
      </c>
      <c r="F6" s="189">
        <f>COUNTIF('Démarches Phares'!$F29:$F38,"Déploiement partiel")</f>
        <v>1</v>
      </c>
      <c r="G6" s="189">
        <f>COUNTIF('Démarches Phares'!$F29:$F38,"Bêta")</f>
        <v>0</v>
      </c>
      <c r="H6" s="582">
        <f t="shared" ref="H6:H17" si="0">(E6+F6*0.5+G6*0.1)/D6</f>
        <v>0.55000000000000004</v>
      </c>
      <c r="I6" s="184"/>
      <c r="J6" s="184"/>
      <c r="K6" s="184"/>
      <c r="L6" s="184"/>
      <c r="M6" s="184"/>
      <c r="N6" s="184"/>
    </row>
    <row r="7" spans="1:20" ht="15.75" hidden="1" customHeight="1" x14ac:dyDescent="0.3">
      <c r="B7" s="670" t="str">
        <f>'Démarches Phares'!B39</f>
        <v>JUSTICE</v>
      </c>
      <c r="C7" s="670"/>
      <c r="D7" s="188">
        <f>COUNTA('Démarches Phares'!D39:D63)</f>
        <v>25</v>
      </c>
      <c r="E7" s="189">
        <f>COUNTIF('Démarches Phares'!$F39:$F63,"oui")</f>
        <v>6</v>
      </c>
      <c r="F7" s="189">
        <f>COUNTIF('Démarches Phares'!$F39:$F63,"Déploiement partiel")</f>
        <v>0</v>
      </c>
      <c r="G7" s="189">
        <f>COUNTIF('Démarches Phares'!$F39:$F63,"Bêta")</f>
        <v>1</v>
      </c>
      <c r="H7" s="582">
        <f t="shared" si="0"/>
        <v>0.24399999999999999</v>
      </c>
      <c r="I7" s="184"/>
      <c r="J7" s="184"/>
      <c r="K7" s="184"/>
      <c r="L7" s="184"/>
      <c r="M7" s="184"/>
      <c r="N7" s="184"/>
    </row>
    <row r="8" spans="1:20" ht="15.75" hidden="1" customHeight="1" x14ac:dyDescent="0.3">
      <c r="B8" s="670" t="str">
        <f>'Démarches Phares'!B64</f>
        <v>AFFAIRES SOCIALES</v>
      </c>
      <c r="C8" s="670"/>
      <c r="D8" s="188">
        <f>COUNTA('Démarches Phares'!D64:D98)</f>
        <v>35</v>
      </c>
      <c r="E8" s="189">
        <f>COUNTIF('Démarches Phares'!$F64:$F98,"oui")</f>
        <v>25</v>
      </c>
      <c r="F8" s="189">
        <f>COUNTIF('Démarches Phares'!$F64:$F98,"Déploiement partiel")</f>
        <v>1</v>
      </c>
      <c r="G8" s="189">
        <f>COUNTIF('Démarches Phares'!$F64:$F98,"Bêta")</f>
        <v>1</v>
      </c>
      <c r="H8" s="582">
        <f t="shared" si="0"/>
        <v>0.73142857142857143</v>
      </c>
      <c r="I8" s="184"/>
      <c r="J8" s="184"/>
      <c r="K8" s="184"/>
      <c r="L8" s="184"/>
      <c r="M8" s="184"/>
      <c r="N8" s="184"/>
    </row>
    <row r="9" spans="1:20" ht="15.75" hidden="1" customHeight="1" x14ac:dyDescent="0.3">
      <c r="B9" s="670" t="str">
        <f>'Démarches Phares'!B99</f>
        <v>TRAVAIL</v>
      </c>
      <c r="C9" s="670"/>
      <c r="D9" s="188">
        <f>COUNTA('Démarches Phares'!D99:D113)</f>
        <v>15</v>
      </c>
      <c r="E9" s="189">
        <f>COUNTIF('Démarches Phares'!$F99:$F113,"oui")</f>
        <v>10</v>
      </c>
      <c r="F9" s="189">
        <f>COUNTIF('Démarches Phares'!$F99:$F113,"Déploiement partiel")</f>
        <v>0</v>
      </c>
      <c r="G9" s="189">
        <f>COUNTIF('Démarches Phares'!$F99:$F113,"Bêta")</f>
        <v>0</v>
      </c>
      <c r="H9" s="582">
        <f t="shared" si="0"/>
        <v>0.66666666666666663</v>
      </c>
      <c r="I9" s="184"/>
      <c r="J9" s="184"/>
      <c r="K9" s="184"/>
      <c r="L9" s="184"/>
      <c r="M9" s="184"/>
      <c r="N9" s="184"/>
    </row>
    <row r="10" spans="1:20" ht="15.75" hidden="1" customHeight="1" x14ac:dyDescent="0.3">
      <c r="B10" s="670" t="str">
        <f>'Démarches Phares'!B114</f>
        <v>INTERIEUR</v>
      </c>
      <c r="C10" s="670"/>
      <c r="D10" s="188">
        <f>COUNTA('Démarches Phares'!D114:D149)</f>
        <v>36</v>
      </c>
      <c r="E10" s="189">
        <f>COUNTIF('Démarches Phares'!$F114:$F149,"oui")</f>
        <v>28</v>
      </c>
      <c r="F10" s="189">
        <f>COUNTIF('Démarches Phares'!$F114:$F149,"Déploiement partiel")</f>
        <v>0</v>
      </c>
      <c r="G10" s="189">
        <f>COUNTIF('Démarches Phares'!$F114:$F149,"Bêta")</f>
        <v>0</v>
      </c>
      <c r="H10" s="582">
        <f t="shared" si="0"/>
        <v>0.77777777777777779</v>
      </c>
      <c r="I10" s="184"/>
      <c r="J10" s="184"/>
      <c r="K10" s="184"/>
      <c r="L10" s="184"/>
      <c r="M10" s="184"/>
      <c r="N10" s="184"/>
    </row>
    <row r="11" spans="1:20" ht="15.75" hidden="1" customHeight="1" x14ac:dyDescent="0.3">
      <c r="B11" s="670" t="str">
        <f>'Démarches Phares'!B196</f>
        <v>AGRICULTURE</v>
      </c>
      <c r="C11" s="670"/>
      <c r="D11" s="188">
        <f>COUNTA('Démarches Phares'!D196:D217)</f>
        <v>22</v>
      </c>
      <c r="E11" s="189">
        <f>COUNTIF('Démarches Phares'!$F196:$F217,"oui")</f>
        <v>22</v>
      </c>
      <c r="F11" s="189">
        <f>COUNTIF('Démarches Phares'!$F196:$F217,"Déploiement partiel")</f>
        <v>0</v>
      </c>
      <c r="G11" s="189">
        <f>COUNTIF('Démarches Phares'!$F196:$F217,"Bêta")</f>
        <v>0</v>
      </c>
      <c r="H11" s="582">
        <f t="shared" si="0"/>
        <v>1</v>
      </c>
      <c r="I11" s="184"/>
      <c r="J11" s="184"/>
      <c r="K11" s="184"/>
      <c r="L11" s="184"/>
      <c r="M11" s="184"/>
      <c r="N11" s="184"/>
    </row>
    <row r="12" spans="1:20" ht="15.75" hidden="1" customHeight="1" x14ac:dyDescent="0.3">
      <c r="B12" s="670" t="str">
        <f>'Démarches Phares'!B150</f>
        <v>ECONOMIE FINANCES</v>
      </c>
      <c r="C12" s="670"/>
      <c r="D12" s="188">
        <f>COUNTA('Démarches Phares'!D150:D175)</f>
        <v>26</v>
      </c>
      <c r="E12" s="189">
        <f>COUNTIF('Démarches Phares'!$F150:$F175,"oui")</f>
        <v>26</v>
      </c>
      <c r="F12" s="189">
        <f>COUNTIF('Démarches Phares'!$F150:$F175,"Déploiement partiel")</f>
        <v>0</v>
      </c>
      <c r="G12" s="189">
        <f>COUNTIF('Démarches Phares'!$F150:$F175,"Bêta")</f>
        <v>0</v>
      </c>
      <c r="H12" s="582">
        <f t="shared" si="0"/>
        <v>1</v>
      </c>
      <c r="I12" s="184"/>
      <c r="J12" s="184"/>
      <c r="K12" s="184"/>
      <c r="L12" s="184"/>
      <c r="M12" s="184"/>
      <c r="N12" s="184"/>
    </row>
    <row r="13" spans="1:20" ht="15.75" hidden="1" customHeight="1" x14ac:dyDescent="0.3">
      <c r="B13" s="670" t="str">
        <f>'Démarches Phares'!B227</f>
        <v>PREMIER MINISTRE</v>
      </c>
      <c r="C13" s="670"/>
      <c r="D13" s="188">
        <f>COUNTA('Démarches Phares'!D227:D231)</f>
        <v>5</v>
      </c>
      <c r="E13" s="189">
        <f>COUNTIF('Démarches Phares'!$F227:$F231,"oui")</f>
        <v>5</v>
      </c>
      <c r="F13" s="189">
        <f>COUNTIF('Démarches Phares'!$F227:$F231,"Déploiement partiel")</f>
        <v>0</v>
      </c>
      <c r="G13" s="189">
        <f>COUNTIF('Démarches Phares'!$F227:$F231,"Bêta")</f>
        <v>0</v>
      </c>
      <c r="H13" s="582">
        <f t="shared" si="0"/>
        <v>1</v>
      </c>
      <c r="I13" s="184"/>
      <c r="J13" s="184"/>
      <c r="K13" s="184"/>
      <c r="L13" s="184"/>
      <c r="M13" s="184"/>
      <c r="N13" s="184"/>
    </row>
    <row r="14" spans="1:20" ht="15.75" hidden="1" customHeight="1" x14ac:dyDescent="0.3">
      <c r="B14" s="670" t="str">
        <f>'Démarches Phares'!B218</f>
        <v>AFFAIRES ETRANGERES</v>
      </c>
      <c r="C14" s="670"/>
      <c r="D14" s="188">
        <f>COUNTA('Démarches Phares'!D218:D226)</f>
        <v>9</v>
      </c>
      <c r="E14" s="189">
        <f>COUNTIF('Démarches Phares'!$F218:$F226,"oui")</f>
        <v>7</v>
      </c>
      <c r="F14" s="189">
        <f>COUNTIF('Démarches Phares'!$F218:$F226,"Déploiement partiel")</f>
        <v>0</v>
      </c>
      <c r="G14" s="189">
        <f>COUNTIF('Démarches Phares'!$F218:$F226,"Bêta")</f>
        <v>0</v>
      </c>
      <c r="H14" s="582">
        <f t="shared" si="0"/>
        <v>0.77777777777777779</v>
      </c>
      <c r="I14" s="184"/>
      <c r="J14" s="184"/>
      <c r="K14" s="184"/>
      <c r="L14" s="184"/>
      <c r="M14" s="184"/>
      <c r="N14" s="184"/>
    </row>
    <row r="15" spans="1:20" ht="15.75" hidden="1" customHeight="1" x14ac:dyDescent="0.3">
      <c r="B15" s="670" t="str">
        <f>'Démarches Phares'!B232</f>
        <v>CULTURE</v>
      </c>
      <c r="C15" s="670"/>
      <c r="D15" s="188">
        <f>COUNTA('Démarches Phares'!D232:D237)</f>
        <v>6</v>
      </c>
      <c r="E15" s="189">
        <f>COUNTIF('Démarches Phares'!$F232:$F237,"oui")</f>
        <v>3</v>
      </c>
      <c r="F15" s="189">
        <f>COUNTIF('Démarches Phares'!$F232:$F237,"Déploiement partiel")</f>
        <v>0</v>
      </c>
      <c r="G15" s="189">
        <f>COUNTIF('Démarches Phares'!$F232:$F237,"Bêta")</f>
        <v>1</v>
      </c>
      <c r="H15" s="582">
        <f t="shared" si="0"/>
        <v>0.51666666666666672</v>
      </c>
      <c r="I15" s="184"/>
      <c r="J15" s="184"/>
      <c r="K15" s="184"/>
      <c r="L15" s="184"/>
      <c r="M15" s="184"/>
      <c r="N15" s="184"/>
    </row>
    <row r="16" spans="1:20" ht="15.75" hidden="1" customHeight="1" x14ac:dyDescent="0.3">
      <c r="B16" s="670" t="str">
        <f>'Démarches Phares'!B176</f>
        <v>ECOLOGIE / COHESION DES TERRITOIRES</v>
      </c>
      <c r="C16" s="670"/>
      <c r="D16" s="188">
        <f>COUNTA('Démarches Phares'!D176:D195)</f>
        <v>20</v>
      </c>
      <c r="E16" s="189">
        <f>COUNTIF('Démarches Phares'!$F176:$F195,"oui")</f>
        <v>11</v>
      </c>
      <c r="F16" s="189">
        <f>COUNTIF('Démarches Phares'!$F176:$F195,"Déploiement partiel")</f>
        <v>0</v>
      </c>
      <c r="G16" s="189">
        <f>COUNTIF('Démarches Phares'!$F176:$F195,"Bêta")</f>
        <v>0</v>
      </c>
      <c r="H16" s="582">
        <f t="shared" si="0"/>
        <v>0.55000000000000004</v>
      </c>
      <c r="I16" s="184"/>
      <c r="J16" s="184"/>
      <c r="K16" s="184"/>
      <c r="L16" s="184"/>
      <c r="M16" s="184"/>
      <c r="N16" s="184"/>
    </row>
    <row r="17" spans="1:22" ht="15.75" hidden="1" customHeight="1" x14ac:dyDescent="0.3">
      <c r="B17" s="670" t="str">
        <f>'Démarches Phares'!B238</f>
        <v>ARMEES</v>
      </c>
      <c r="C17" s="670"/>
      <c r="D17" s="188">
        <f>COUNTA('Démarches Phares'!D238:D249)</f>
        <v>12</v>
      </c>
      <c r="E17" s="189">
        <f>COUNTIF('Démarches Phares'!$F238:$F249,"oui")</f>
        <v>9</v>
      </c>
      <c r="F17" s="189">
        <f>COUNTIF('Démarches Phares'!$F238:$F249,"Déploiement partiel")</f>
        <v>0</v>
      </c>
      <c r="G17" s="189">
        <f>COUNTIF('Démarches Phares'!$F238:$F249,"Bêta")</f>
        <v>0</v>
      </c>
      <c r="H17" s="582">
        <f t="shared" si="0"/>
        <v>0.75</v>
      </c>
      <c r="I17" s="184"/>
      <c r="J17" s="184"/>
      <c r="K17" s="184"/>
      <c r="L17" s="184"/>
      <c r="M17" s="184"/>
      <c r="N17" s="184"/>
    </row>
    <row r="18" spans="1:22" s="190" customFormat="1" ht="18" customHeight="1" x14ac:dyDescent="0.35">
      <c r="B18" s="704" t="s">
        <v>646</v>
      </c>
      <c r="C18" s="704"/>
      <c r="D18" s="191">
        <f>SUM(D5:D17)</f>
        <v>245</v>
      </c>
      <c r="E18" s="192">
        <f>SUM(E5:E17)</f>
        <v>165</v>
      </c>
      <c r="F18" s="192">
        <f>SUM(F5:F17)</f>
        <v>6</v>
      </c>
      <c r="G18" s="192">
        <f>SUM(G5:G17)</f>
        <v>5</v>
      </c>
      <c r="H18" s="583">
        <f>(E18+F18*0.5+G18*0.1)/D18</f>
        <v>0.68775510204081636</v>
      </c>
      <c r="I18" s="184"/>
      <c r="J18" s="184"/>
      <c r="K18" s="184"/>
      <c r="L18" s="184"/>
      <c r="M18" s="184"/>
      <c r="N18" s="184"/>
    </row>
    <row r="19" spans="1:22" ht="15.75" customHeight="1" x14ac:dyDescent="0.3">
      <c r="B19" s="698" t="s">
        <v>1068</v>
      </c>
      <c r="C19" s="699"/>
      <c r="D19" s="699"/>
      <c r="E19" s="699"/>
      <c r="F19" s="699"/>
      <c r="G19" s="699"/>
      <c r="H19" s="700"/>
      <c r="I19" s="184"/>
      <c r="J19" s="184"/>
      <c r="K19" s="184"/>
      <c r="L19" s="184"/>
      <c r="M19" s="184"/>
      <c r="N19" s="184"/>
    </row>
    <row r="20" spans="1:22" ht="16.2" customHeight="1" x14ac:dyDescent="0.3">
      <c r="B20" s="701"/>
      <c r="C20" s="702"/>
      <c r="D20" s="702"/>
      <c r="E20" s="702"/>
      <c r="F20" s="702"/>
      <c r="G20" s="702"/>
      <c r="H20" s="703"/>
      <c r="I20" s="184"/>
      <c r="J20" s="184"/>
      <c r="K20" s="184"/>
      <c r="L20" s="184"/>
      <c r="M20" s="184"/>
      <c r="N20" s="184"/>
    </row>
    <row r="21" spans="1:22" x14ac:dyDescent="0.3">
      <c r="B21" s="172"/>
      <c r="C21" s="172"/>
      <c r="D21" s="173"/>
      <c r="E21" s="173"/>
      <c r="F21" s="173"/>
      <c r="G21" s="173"/>
      <c r="H21" s="174"/>
      <c r="I21" s="184"/>
      <c r="J21" s="184"/>
      <c r="K21" s="184"/>
      <c r="L21" s="184"/>
      <c r="M21" s="184"/>
      <c r="N21" s="184"/>
    </row>
    <row r="22" spans="1:22" s="1" customFormat="1" ht="25.65" customHeight="1" x14ac:dyDescent="0.3">
      <c r="A22" s="174"/>
      <c r="C22" s="172"/>
      <c r="D22" s="183" t="s">
        <v>647</v>
      </c>
      <c r="E22" s="183"/>
      <c r="F22" s="183"/>
      <c r="G22" s="183"/>
      <c r="H22" s="174"/>
      <c r="I22" s="184"/>
      <c r="J22" s="184"/>
      <c r="K22" s="184"/>
      <c r="L22" s="184"/>
      <c r="M22" s="184"/>
      <c r="N22" s="184"/>
      <c r="O22" s="178"/>
      <c r="P22" s="179"/>
      <c r="Q22" s="180"/>
      <c r="R22" s="181"/>
      <c r="S22" s="174"/>
      <c r="T22" s="182"/>
    </row>
    <row r="23" spans="1:22" s="1" customFormat="1" ht="15.6" customHeight="1" x14ac:dyDescent="0.3">
      <c r="B23" s="172"/>
      <c r="C23" s="172"/>
      <c r="D23" s="193"/>
      <c r="E23" s="173"/>
      <c r="F23" s="173"/>
      <c r="G23" s="173"/>
      <c r="H23" s="174"/>
      <c r="I23" s="175"/>
      <c r="J23" s="185"/>
      <c r="K23" s="184"/>
      <c r="L23" s="194"/>
      <c r="M23" s="175"/>
      <c r="N23" s="171"/>
      <c r="O23" s="178"/>
      <c r="P23" s="179"/>
      <c r="Q23" s="174"/>
      <c r="R23" s="174"/>
      <c r="S23" s="174"/>
      <c r="T23" s="186"/>
    </row>
    <row r="24" spans="1:22" ht="37.5" customHeight="1" x14ac:dyDescent="0.3">
      <c r="A24" s="195"/>
      <c r="B24" s="196"/>
      <c r="C24" s="196"/>
      <c r="D24" s="705" t="s">
        <v>648</v>
      </c>
      <c r="E24" s="705"/>
      <c r="F24" s="705"/>
      <c r="G24" s="705"/>
      <c r="H24" s="706" t="s">
        <v>649</v>
      </c>
      <c r="I24" s="706"/>
      <c r="J24" s="706"/>
      <c r="K24" s="706"/>
      <c r="L24" s="706"/>
      <c r="M24" s="197"/>
      <c r="N24" s="197"/>
      <c r="O24" s="174"/>
      <c r="P24" s="174"/>
      <c r="Q24" s="174"/>
      <c r="R24" s="186"/>
      <c r="S24" s="1"/>
      <c r="T24" s="1"/>
      <c r="U24" s="1"/>
    </row>
    <row r="25" spans="1:22" ht="38.25" customHeight="1" x14ac:dyDescent="0.3">
      <c r="A25" s="195"/>
      <c r="B25" s="674" t="s">
        <v>650</v>
      </c>
      <c r="C25" s="674"/>
      <c r="D25" s="707" t="s">
        <v>651</v>
      </c>
      <c r="E25" s="707"/>
      <c r="F25" s="707"/>
      <c r="G25" s="707"/>
      <c r="H25" s="198" t="s">
        <v>38</v>
      </c>
      <c r="I25" s="708" t="s">
        <v>652</v>
      </c>
      <c r="J25" s="708"/>
      <c r="K25" s="708"/>
      <c r="L25" s="708"/>
      <c r="M25" s="175"/>
      <c r="N25" s="175"/>
      <c r="O25" s="186"/>
      <c r="P25" s="175"/>
      <c r="Q25" s="171"/>
      <c r="R25" s="178"/>
      <c r="S25" s="179"/>
      <c r="T25" s="180"/>
      <c r="U25" s="180"/>
      <c r="V25" s="180"/>
    </row>
    <row r="26" spans="1:22" ht="25.2" customHeight="1" x14ac:dyDescent="0.3">
      <c r="A26" s="195"/>
      <c r="B26" s="674"/>
      <c r="C26" s="674"/>
      <c r="D26" s="707"/>
      <c r="E26" s="707"/>
      <c r="F26" s="707"/>
      <c r="G26" s="707"/>
      <c r="H26" s="199" t="s">
        <v>41</v>
      </c>
      <c r="I26" s="709" t="s">
        <v>653</v>
      </c>
      <c r="J26" s="709"/>
      <c r="K26" s="709"/>
      <c r="L26" s="709"/>
      <c r="M26" s="175"/>
      <c r="N26" s="175"/>
      <c r="O26" s="186"/>
      <c r="P26" s="175"/>
      <c r="Q26" s="171"/>
      <c r="R26" s="178"/>
      <c r="S26" s="179"/>
      <c r="T26" s="180"/>
      <c r="U26" s="180"/>
      <c r="V26" s="180"/>
    </row>
    <row r="27" spans="1:22" ht="35.1" customHeight="1" x14ac:dyDescent="0.3">
      <c r="A27" s="195"/>
      <c r="B27" s="674"/>
      <c r="C27" s="674"/>
      <c r="D27" s="707"/>
      <c r="E27" s="707"/>
      <c r="F27" s="707"/>
      <c r="G27" s="707"/>
      <c r="H27" s="200" t="s">
        <v>1052</v>
      </c>
      <c r="I27" s="709" t="s">
        <v>654</v>
      </c>
      <c r="J27" s="709"/>
      <c r="K27" s="709"/>
      <c r="L27" s="709"/>
      <c r="M27" s="175"/>
      <c r="N27" s="175"/>
      <c r="O27" s="186"/>
      <c r="P27" s="175"/>
      <c r="Q27" s="171"/>
      <c r="R27" s="178"/>
      <c r="S27" s="179"/>
      <c r="T27" s="180"/>
      <c r="U27" s="180"/>
      <c r="V27" s="180"/>
    </row>
    <row r="28" spans="1:22" ht="45.75" customHeight="1" x14ac:dyDescent="0.3">
      <c r="A28" s="195"/>
      <c r="B28" s="674"/>
      <c r="C28" s="674"/>
      <c r="D28" s="707"/>
      <c r="E28" s="707"/>
      <c r="F28" s="707"/>
      <c r="G28" s="707"/>
      <c r="H28" s="201" t="s">
        <v>55</v>
      </c>
      <c r="I28" s="709" t="s">
        <v>655</v>
      </c>
      <c r="J28" s="709"/>
      <c r="K28" s="709"/>
      <c r="L28" s="709"/>
      <c r="M28" s="175"/>
      <c r="N28" s="175"/>
      <c r="O28" s="186"/>
      <c r="P28" s="175"/>
      <c r="Q28" s="171"/>
      <c r="R28" s="178"/>
      <c r="S28" s="179"/>
      <c r="T28" s="180"/>
      <c r="U28" s="180"/>
      <c r="V28" s="180"/>
    </row>
    <row r="29" spans="1:22" ht="30.75" customHeight="1" x14ac:dyDescent="0.3">
      <c r="A29" s="195"/>
      <c r="B29" s="674"/>
      <c r="C29" s="674"/>
      <c r="D29" s="707"/>
      <c r="E29" s="707"/>
      <c r="F29" s="707"/>
      <c r="G29" s="707"/>
      <c r="H29" s="202" t="s">
        <v>31</v>
      </c>
      <c r="I29" s="710" t="s">
        <v>656</v>
      </c>
      <c r="J29" s="710"/>
      <c r="K29" s="710"/>
      <c r="L29" s="710"/>
      <c r="M29" s="175"/>
      <c r="N29" s="175"/>
      <c r="O29" s="186"/>
      <c r="P29" s="175"/>
      <c r="Q29" s="171"/>
      <c r="R29" s="178"/>
      <c r="S29" s="179"/>
      <c r="T29" s="180"/>
      <c r="U29" s="180"/>
      <c r="V29" s="180"/>
    </row>
    <row r="30" spans="1:22" ht="87.75" customHeight="1" x14ac:dyDescent="0.3">
      <c r="A30" s="195"/>
      <c r="B30" s="681" t="s">
        <v>13</v>
      </c>
      <c r="C30" s="681"/>
      <c r="D30" s="707" t="s">
        <v>657</v>
      </c>
      <c r="E30" s="707"/>
      <c r="F30" s="707"/>
      <c r="G30" s="707"/>
      <c r="H30" s="711" t="s">
        <v>658</v>
      </c>
      <c r="I30" s="711"/>
      <c r="J30" s="711"/>
      <c r="K30" s="711"/>
      <c r="L30" s="711"/>
      <c r="M30" s="178"/>
      <c r="N30" s="1"/>
      <c r="O30" s="179"/>
      <c r="P30" s="180"/>
      <c r="Q30" s="180"/>
      <c r="R30" s="180"/>
      <c r="S30" s="186"/>
      <c r="T30" s="1"/>
      <c r="U30" s="1"/>
    </row>
    <row r="31" spans="1:22" ht="34.5" customHeight="1" x14ac:dyDescent="0.3">
      <c r="A31" s="203"/>
      <c r="B31" s="712" t="s">
        <v>659</v>
      </c>
      <c r="C31" s="712"/>
      <c r="D31" s="707" t="s">
        <v>660</v>
      </c>
      <c r="E31" s="707"/>
      <c r="F31" s="707"/>
      <c r="G31" s="707"/>
      <c r="H31" s="198" t="s">
        <v>38</v>
      </c>
      <c r="I31" s="708" t="s">
        <v>661</v>
      </c>
      <c r="J31" s="708"/>
      <c r="K31" s="708"/>
      <c r="L31" s="708"/>
      <c r="M31" s="178"/>
      <c r="N31" s="1"/>
      <c r="O31" s="179"/>
      <c r="P31" s="174"/>
      <c r="Q31" s="174"/>
      <c r="R31" s="174"/>
      <c r="S31" s="186"/>
      <c r="T31" s="1"/>
      <c r="U31" s="1"/>
    </row>
    <row r="32" spans="1:22" ht="35.1" customHeight="1" x14ac:dyDescent="0.3">
      <c r="A32" s="203"/>
      <c r="B32" s="712"/>
      <c r="C32" s="712"/>
      <c r="D32" s="707"/>
      <c r="E32" s="707"/>
      <c r="F32" s="707"/>
      <c r="G32" s="707"/>
      <c r="H32" s="199" t="s">
        <v>41</v>
      </c>
      <c r="I32" s="709" t="s">
        <v>662</v>
      </c>
      <c r="J32" s="709"/>
      <c r="K32" s="709"/>
      <c r="L32" s="709"/>
      <c r="M32" s="175"/>
      <c r="N32" s="186"/>
      <c r="O32" s="175"/>
      <c r="P32" s="171"/>
      <c r="Q32" s="178"/>
      <c r="R32" s="179"/>
      <c r="S32" s="180"/>
      <c r="T32" s="180"/>
      <c r="U32" s="180"/>
    </row>
    <row r="33" spans="1:21" ht="35.1" customHeight="1" x14ac:dyDescent="0.3">
      <c r="A33" s="203"/>
      <c r="B33" s="712"/>
      <c r="C33" s="712"/>
      <c r="D33" s="707"/>
      <c r="E33" s="707"/>
      <c r="F33" s="707"/>
      <c r="G33" s="707"/>
      <c r="H33" s="204" t="s">
        <v>46</v>
      </c>
      <c r="I33" s="709" t="s">
        <v>663</v>
      </c>
      <c r="J33" s="709"/>
      <c r="K33" s="709"/>
      <c r="L33" s="709"/>
      <c r="M33" s="205"/>
      <c r="N33" s="186"/>
      <c r="O33" s="175"/>
      <c r="P33" s="171"/>
      <c r="Q33" s="178"/>
      <c r="R33" s="179"/>
      <c r="S33" s="180"/>
      <c r="T33" s="180"/>
      <c r="U33" s="180"/>
    </row>
    <row r="34" spans="1:21" ht="25.2" customHeight="1" x14ac:dyDescent="0.3">
      <c r="A34" s="203"/>
      <c r="B34" s="712"/>
      <c r="C34" s="712"/>
      <c r="D34" s="707"/>
      <c r="E34" s="707"/>
      <c r="F34" s="707"/>
      <c r="G34" s="707"/>
      <c r="H34" s="202" t="s">
        <v>31</v>
      </c>
      <c r="I34" s="710" t="s">
        <v>664</v>
      </c>
      <c r="J34" s="710"/>
      <c r="K34" s="710"/>
      <c r="L34" s="710"/>
      <c r="M34" s="205"/>
      <c r="N34" s="186"/>
      <c r="O34" s="175"/>
      <c r="P34" s="171"/>
      <c r="Q34" s="178"/>
      <c r="R34" s="179"/>
      <c r="S34" s="180"/>
      <c r="T34" s="180"/>
      <c r="U34" s="180"/>
    </row>
    <row r="35" spans="1:21" ht="15.6" customHeight="1" x14ac:dyDescent="0.3">
      <c r="A35" s="203"/>
      <c r="B35" s="713" t="s">
        <v>665</v>
      </c>
      <c r="C35" s="713"/>
      <c r="D35" s="707" t="s">
        <v>666</v>
      </c>
      <c r="E35" s="707"/>
      <c r="F35" s="707"/>
      <c r="G35" s="707"/>
      <c r="H35" s="198" t="s">
        <v>38</v>
      </c>
      <c r="I35" s="708" t="s">
        <v>667</v>
      </c>
      <c r="J35" s="708"/>
      <c r="K35" s="708"/>
      <c r="L35" s="708"/>
      <c r="M35" s="178"/>
      <c r="N35" s="179"/>
      <c r="O35" s="174"/>
      <c r="P35" s="174"/>
      <c r="Q35" s="174"/>
      <c r="R35" s="186"/>
      <c r="S35" s="1"/>
      <c r="T35" s="1"/>
      <c r="U35" s="1"/>
    </row>
    <row r="36" spans="1:21" ht="33.9" customHeight="1" x14ac:dyDescent="0.3">
      <c r="A36" s="203"/>
      <c r="B36" s="713"/>
      <c r="C36" s="713"/>
      <c r="D36" s="707"/>
      <c r="E36" s="707"/>
      <c r="F36" s="707"/>
      <c r="G36" s="707"/>
      <c r="H36" s="201" t="s">
        <v>40</v>
      </c>
      <c r="I36" s="714" t="s">
        <v>668</v>
      </c>
      <c r="J36" s="714"/>
      <c r="K36" s="714"/>
      <c r="L36" s="714"/>
      <c r="M36" s="206"/>
      <c r="N36" s="179"/>
      <c r="O36" s="174"/>
      <c r="P36" s="174"/>
      <c r="Q36" s="174"/>
      <c r="R36" s="186"/>
      <c r="S36" s="1"/>
      <c r="T36" s="1"/>
      <c r="U36" s="1"/>
    </row>
    <row r="37" spans="1:21" ht="15.6" customHeight="1" x14ac:dyDescent="0.3">
      <c r="A37" s="203"/>
      <c r="B37" s="713"/>
      <c r="C37" s="713"/>
      <c r="D37" s="707"/>
      <c r="E37" s="707"/>
      <c r="F37" s="707"/>
      <c r="G37" s="707"/>
      <c r="H37" s="199" t="s">
        <v>41</v>
      </c>
      <c r="I37" s="709" t="s">
        <v>669</v>
      </c>
      <c r="J37" s="709"/>
      <c r="K37" s="709"/>
      <c r="L37" s="709"/>
      <c r="M37" s="178"/>
      <c r="N37" s="179"/>
      <c r="O37" s="174"/>
      <c r="P37" s="174"/>
      <c r="Q37" s="174"/>
      <c r="R37" s="186"/>
      <c r="S37" s="1"/>
      <c r="T37" s="1"/>
      <c r="U37" s="1"/>
    </row>
    <row r="38" spans="1:21" ht="22.5" customHeight="1" x14ac:dyDescent="0.3">
      <c r="A38" s="203"/>
      <c r="B38" s="713"/>
      <c r="C38" s="713"/>
      <c r="D38" s="707"/>
      <c r="E38" s="707"/>
      <c r="F38" s="707"/>
      <c r="G38" s="707"/>
      <c r="H38" s="204" t="s">
        <v>46</v>
      </c>
      <c r="I38" s="709" t="s">
        <v>670</v>
      </c>
      <c r="J38" s="709"/>
      <c r="K38" s="709"/>
      <c r="L38" s="709"/>
      <c r="M38" s="178"/>
      <c r="N38" s="179"/>
      <c r="O38" s="174"/>
      <c r="P38" s="174"/>
      <c r="Q38" s="174"/>
      <c r="R38" s="186"/>
      <c r="S38" s="1"/>
      <c r="T38" s="1"/>
      <c r="U38" s="1"/>
    </row>
    <row r="39" spans="1:21" ht="22.5" customHeight="1" x14ac:dyDescent="0.3">
      <c r="A39" s="203"/>
      <c r="B39" s="713"/>
      <c r="C39" s="713"/>
      <c r="D39" s="707"/>
      <c r="E39" s="707"/>
      <c r="F39" s="707"/>
      <c r="G39" s="707"/>
      <c r="H39" s="202" t="s">
        <v>31</v>
      </c>
      <c r="I39" s="710" t="s">
        <v>656</v>
      </c>
      <c r="J39" s="710"/>
      <c r="K39" s="710"/>
      <c r="L39" s="710"/>
      <c r="M39" s="178"/>
      <c r="N39" s="179"/>
      <c r="O39" s="174"/>
      <c r="P39" s="174"/>
      <c r="Q39" s="174"/>
      <c r="R39" s="186"/>
      <c r="S39" s="1"/>
      <c r="T39" s="1"/>
      <c r="U39" s="1"/>
    </row>
    <row r="40" spans="1:21" ht="22.5" customHeight="1" x14ac:dyDescent="0.3">
      <c r="A40" s="195"/>
      <c r="B40" s="674" t="s">
        <v>671</v>
      </c>
      <c r="C40" s="674"/>
      <c r="D40" s="707" t="s">
        <v>672</v>
      </c>
      <c r="E40" s="707"/>
      <c r="F40" s="707"/>
      <c r="G40" s="707"/>
      <c r="H40" s="198" t="s">
        <v>38</v>
      </c>
      <c r="I40" s="708" t="s">
        <v>673</v>
      </c>
      <c r="J40" s="708"/>
      <c r="K40" s="708"/>
      <c r="L40" s="708"/>
      <c r="M40" s="178"/>
      <c r="N40" s="179"/>
      <c r="O40" s="180"/>
      <c r="P40" s="180"/>
      <c r="Q40" s="180"/>
      <c r="R40" s="186"/>
      <c r="S40" s="1"/>
      <c r="T40" s="1"/>
      <c r="U40" s="1"/>
    </row>
    <row r="41" spans="1:21" ht="24.6" customHeight="1" x14ac:dyDescent="0.3">
      <c r="A41" s="195"/>
      <c r="B41" s="674"/>
      <c r="C41" s="674"/>
      <c r="D41" s="707"/>
      <c r="E41" s="707"/>
      <c r="F41" s="707"/>
      <c r="G41" s="707"/>
      <c r="H41" s="201" t="s">
        <v>40</v>
      </c>
      <c r="I41" s="709" t="s">
        <v>674</v>
      </c>
      <c r="J41" s="709"/>
      <c r="K41" s="709"/>
      <c r="L41" s="709"/>
      <c r="M41" s="178"/>
      <c r="N41" s="179"/>
      <c r="O41" s="174"/>
      <c r="P41" s="174"/>
      <c r="Q41" s="174"/>
      <c r="R41" s="186"/>
      <c r="S41" s="1"/>
      <c r="T41" s="1"/>
      <c r="U41" s="1"/>
    </row>
    <row r="42" spans="1:21" ht="22.5" customHeight="1" x14ac:dyDescent="0.3">
      <c r="A42" s="195"/>
      <c r="B42" s="674"/>
      <c r="C42" s="674"/>
      <c r="D42" s="707"/>
      <c r="E42" s="707"/>
      <c r="F42" s="707"/>
      <c r="G42" s="707"/>
      <c r="H42" s="199" t="s">
        <v>41</v>
      </c>
      <c r="I42" s="709" t="s">
        <v>675</v>
      </c>
      <c r="J42" s="709"/>
      <c r="K42" s="709"/>
      <c r="L42" s="709"/>
      <c r="M42" s="178"/>
      <c r="N42" s="179"/>
      <c r="O42" s="174"/>
      <c r="P42" s="174"/>
      <c r="Q42" s="174"/>
      <c r="R42" s="186"/>
      <c r="S42" s="1"/>
      <c r="T42" s="1"/>
      <c r="U42" s="1"/>
    </row>
    <row r="43" spans="1:21" ht="22.5" customHeight="1" x14ac:dyDescent="0.3">
      <c r="A43" s="195"/>
      <c r="B43" s="674"/>
      <c r="C43" s="674"/>
      <c r="D43" s="707"/>
      <c r="E43" s="707"/>
      <c r="F43" s="707"/>
      <c r="G43" s="707"/>
      <c r="H43" s="204" t="s">
        <v>46</v>
      </c>
      <c r="I43" s="709" t="s">
        <v>670</v>
      </c>
      <c r="J43" s="709"/>
      <c r="K43" s="709"/>
      <c r="L43" s="709"/>
      <c r="M43" s="178"/>
      <c r="N43" s="179"/>
      <c r="O43" s="174"/>
      <c r="P43" s="174"/>
      <c r="Q43" s="174"/>
      <c r="R43" s="186"/>
      <c r="S43" s="1"/>
      <c r="T43" s="1"/>
      <c r="U43" s="1"/>
    </row>
    <row r="44" spans="1:21" ht="23.85" customHeight="1" x14ac:dyDescent="0.3">
      <c r="A44" s="195"/>
      <c r="B44" s="674"/>
      <c r="C44" s="674"/>
      <c r="D44" s="707"/>
      <c r="E44" s="707"/>
      <c r="F44" s="707"/>
      <c r="G44" s="707"/>
      <c r="H44" s="202" t="s">
        <v>31</v>
      </c>
      <c r="I44" s="710" t="s">
        <v>656</v>
      </c>
      <c r="J44" s="710"/>
      <c r="K44" s="710"/>
      <c r="L44" s="710"/>
      <c r="M44" s="178"/>
      <c r="N44" s="179"/>
      <c r="O44" s="174"/>
      <c r="P44" s="174"/>
      <c r="Q44" s="174"/>
      <c r="R44" s="186"/>
      <c r="S44" s="1"/>
      <c r="T44" s="1"/>
      <c r="U44" s="1"/>
    </row>
    <row r="45" spans="1:21" ht="28.2" customHeight="1" x14ac:dyDescent="0.3">
      <c r="A45" s="195"/>
      <c r="B45" s="674" t="s">
        <v>17</v>
      </c>
      <c r="C45" s="674"/>
      <c r="D45" s="707" t="s">
        <v>676</v>
      </c>
      <c r="E45" s="707"/>
      <c r="F45" s="707"/>
      <c r="G45" s="707"/>
      <c r="H45" s="715" t="s">
        <v>677</v>
      </c>
      <c r="I45" s="715"/>
      <c r="J45" s="715"/>
      <c r="K45" s="715"/>
      <c r="L45" s="715"/>
      <c r="M45" s="178"/>
      <c r="N45" s="179"/>
      <c r="O45" s="180"/>
      <c r="P45" s="180"/>
      <c r="Q45" s="180"/>
      <c r="R45" s="186"/>
      <c r="S45" s="1"/>
      <c r="T45" s="1"/>
      <c r="U45" s="1"/>
    </row>
    <row r="46" spans="1:21" ht="19.649999999999999" customHeight="1" x14ac:dyDescent="0.3">
      <c r="A46" s="195"/>
      <c r="B46" s="674"/>
      <c r="C46" s="674"/>
      <c r="D46" s="707"/>
      <c r="E46" s="707"/>
      <c r="F46" s="707"/>
      <c r="G46" s="707"/>
      <c r="H46" s="207"/>
      <c r="I46" s="709" t="s">
        <v>678</v>
      </c>
      <c r="J46" s="709"/>
      <c r="K46" s="709"/>
      <c r="L46" s="709"/>
      <c r="M46" s="178"/>
      <c r="N46" s="179"/>
      <c r="O46" s="174"/>
      <c r="P46" s="174"/>
      <c r="Q46" s="174"/>
      <c r="R46" s="186"/>
      <c r="S46" s="1"/>
      <c r="T46" s="1"/>
      <c r="U46" s="1"/>
    </row>
    <row r="47" spans="1:21" ht="18.600000000000001" customHeight="1" x14ac:dyDescent="0.3">
      <c r="A47" s="195"/>
      <c r="B47" s="674"/>
      <c r="C47" s="674"/>
      <c r="D47" s="707"/>
      <c r="E47" s="707"/>
      <c r="F47" s="707"/>
      <c r="G47" s="707"/>
      <c r="H47" s="201"/>
      <c r="I47" s="709" t="s">
        <v>1037</v>
      </c>
      <c r="J47" s="709"/>
      <c r="K47" s="709"/>
      <c r="L47" s="709"/>
      <c r="M47" s="178"/>
      <c r="N47" s="179"/>
      <c r="O47" s="174"/>
      <c r="P47" s="174"/>
      <c r="Q47" s="174"/>
      <c r="R47" s="186"/>
      <c r="S47" s="1"/>
      <c r="T47" s="1"/>
      <c r="U47" s="1"/>
    </row>
    <row r="48" spans="1:21" ht="23.85" customHeight="1" x14ac:dyDescent="0.3">
      <c r="A48" s="195"/>
      <c r="B48" s="674"/>
      <c r="C48" s="674"/>
      <c r="D48" s="707"/>
      <c r="E48" s="707"/>
      <c r="F48" s="707"/>
      <c r="G48" s="707"/>
      <c r="H48" s="199"/>
      <c r="I48" s="709" t="s">
        <v>679</v>
      </c>
      <c r="J48" s="709"/>
      <c r="K48" s="709"/>
      <c r="L48" s="709"/>
      <c r="M48" s="178"/>
      <c r="N48" s="179"/>
      <c r="O48" s="174"/>
      <c r="P48" s="174"/>
      <c r="Q48" s="174"/>
      <c r="R48" s="186"/>
      <c r="S48" s="1"/>
      <c r="T48" s="1"/>
      <c r="U48" s="1"/>
    </row>
    <row r="49" spans="1:21" ht="165" customHeight="1" thickBot="1" x14ac:dyDescent="0.35">
      <c r="A49" s="208"/>
      <c r="B49" s="674"/>
      <c r="C49" s="674"/>
      <c r="D49" s="707"/>
      <c r="E49" s="707"/>
      <c r="F49" s="707"/>
      <c r="G49" s="707"/>
      <c r="H49" s="716" t="s">
        <v>680</v>
      </c>
      <c r="I49" s="716"/>
      <c r="J49" s="716"/>
      <c r="K49" s="716"/>
      <c r="L49" s="716"/>
      <c r="M49" s="178"/>
      <c r="N49" s="179"/>
      <c r="O49" s="174"/>
      <c r="P49" s="174"/>
      <c r="Q49" s="174"/>
      <c r="R49" s="186"/>
      <c r="S49" s="1"/>
      <c r="T49" s="1"/>
      <c r="U49" s="1"/>
    </row>
    <row r="50" spans="1:21" ht="124.8" customHeight="1" x14ac:dyDescent="0.3">
      <c r="B50" s="679" t="s">
        <v>715</v>
      </c>
      <c r="C50" s="680"/>
      <c r="D50" s="685" t="s">
        <v>1067</v>
      </c>
      <c r="E50" s="686"/>
      <c r="F50" s="686"/>
      <c r="G50" s="687"/>
      <c r="H50" s="671" t="s">
        <v>1042</v>
      </c>
      <c r="I50" s="672"/>
      <c r="J50" s="672"/>
      <c r="K50" s="672"/>
      <c r="L50" s="673"/>
    </row>
    <row r="51" spans="1:21" ht="31.2" customHeight="1" x14ac:dyDescent="0.3">
      <c r="B51" s="681"/>
      <c r="C51" s="682"/>
      <c r="D51" s="688"/>
      <c r="E51" s="689"/>
      <c r="F51" s="689"/>
      <c r="G51" s="690"/>
      <c r="H51" s="423" t="s">
        <v>1061</v>
      </c>
      <c r="I51" s="694" t="s">
        <v>1043</v>
      </c>
      <c r="J51" s="694"/>
      <c r="K51" s="694"/>
      <c r="L51" s="695"/>
    </row>
    <row r="52" spans="1:21" ht="31.2" customHeight="1" x14ac:dyDescent="0.3">
      <c r="B52" s="681"/>
      <c r="C52" s="682"/>
      <c r="D52" s="688"/>
      <c r="E52" s="689"/>
      <c r="F52" s="689"/>
      <c r="G52" s="690"/>
      <c r="H52" s="424" t="s">
        <v>1062</v>
      </c>
      <c r="I52" s="694" t="s">
        <v>1065</v>
      </c>
      <c r="J52" s="694"/>
      <c r="K52" s="694"/>
      <c r="L52" s="695"/>
    </row>
    <row r="53" spans="1:21" ht="31.2" customHeight="1" x14ac:dyDescent="0.3">
      <c r="B53" s="681"/>
      <c r="C53" s="682"/>
      <c r="D53" s="688"/>
      <c r="E53" s="689"/>
      <c r="F53" s="689"/>
      <c r="G53" s="690"/>
      <c r="H53" s="425" t="s">
        <v>1063</v>
      </c>
      <c r="I53" s="694" t="s">
        <v>1064</v>
      </c>
      <c r="J53" s="694"/>
      <c r="K53" s="694"/>
      <c r="L53" s="695"/>
    </row>
    <row r="54" spans="1:21" ht="31.2" customHeight="1" x14ac:dyDescent="0.3">
      <c r="B54" s="681"/>
      <c r="C54" s="682"/>
      <c r="D54" s="688"/>
      <c r="E54" s="689"/>
      <c r="F54" s="689"/>
      <c r="G54" s="690"/>
      <c r="H54" s="426" t="s">
        <v>46</v>
      </c>
      <c r="I54" s="694" t="s">
        <v>1066</v>
      </c>
      <c r="J54" s="694"/>
      <c r="K54" s="694"/>
      <c r="L54" s="695"/>
    </row>
    <row r="55" spans="1:21" ht="33" customHeight="1" thickBot="1" x14ac:dyDescent="0.35">
      <c r="B55" s="683"/>
      <c r="C55" s="684"/>
      <c r="D55" s="691"/>
      <c r="E55" s="692"/>
      <c r="F55" s="692"/>
      <c r="G55" s="693"/>
      <c r="H55" s="427" t="s">
        <v>1041</v>
      </c>
      <c r="I55" s="696" t="s">
        <v>844</v>
      </c>
      <c r="J55" s="696"/>
      <c r="K55" s="696"/>
      <c r="L55" s="697"/>
    </row>
    <row r="56" spans="1:21" ht="53.4" customHeight="1" thickBot="1" x14ac:dyDescent="0.35">
      <c r="B56" s="674" t="s">
        <v>716</v>
      </c>
      <c r="C56" s="674"/>
      <c r="D56" s="675" t="s">
        <v>32</v>
      </c>
      <c r="E56" s="676"/>
      <c r="F56" s="676"/>
      <c r="G56" s="677"/>
      <c r="H56" s="678"/>
      <c r="I56" s="678"/>
      <c r="J56" s="678"/>
      <c r="K56" s="678"/>
      <c r="L56" s="678"/>
    </row>
  </sheetData>
  <mergeCells count="66">
    <mergeCell ref="B45:C49"/>
    <mergeCell ref="D45:G49"/>
    <mergeCell ref="H45:L45"/>
    <mergeCell ref="I46:L46"/>
    <mergeCell ref="I47:L47"/>
    <mergeCell ref="I48:L48"/>
    <mergeCell ref="H49:L49"/>
    <mergeCell ref="B40:C44"/>
    <mergeCell ref="D40:G44"/>
    <mergeCell ref="I40:L40"/>
    <mergeCell ref="I41:L41"/>
    <mergeCell ref="I42:L42"/>
    <mergeCell ref="I43:L43"/>
    <mergeCell ref="I44:L44"/>
    <mergeCell ref="B35:C39"/>
    <mergeCell ref="D35:G39"/>
    <mergeCell ref="I35:L35"/>
    <mergeCell ref="I36:L36"/>
    <mergeCell ref="I37:L37"/>
    <mergeCell ref="I38:L38"/>
    <mergeCell ref="I39:L39"/>
    <mergeCell ref="B30:C30"/>
    <mergeCell ref="D30:G30"/>
    <mergeCell ref="H30:L30"/>
    <mergeCell ref="B31:C34"/>
    <mergeCell ref="D31:G34"/>
    <mergeCell ref="I31:L31"/>
    <mergeCell ref="I32:L32"/>
    <mergeCell ref="I33:L33"/>
    <mergeCell ref="I34:L34"/>
    <mergeCell ref="D24:G24"/>
    <mergeCell ref="H24:L24"/>
    <mergeCell ref="B25:C29"/>
    <mergeCell ref="D25:G29"/>
    <mergeCell ref="I25:L25"/>
    <mergeCell ref="I26:L26"/>
    <mergeCell ref="I27:L27"/>
    <mergeCell ref="I28:L28"/>
    <mergeCell ref="I29:L29"/>
    <mergeCell ref="B12:C12"/>
    <mergeCell ref="B7:C7"/>
    <mergeCell ref="B8:C8"/>
    <mergeCell ref="B9:C9"/>
    <mergeCell ref="B19:H20"/>
    <mergeCell ref="B16:C16"/>
    <mergeCell ref="B17:C17"/>
    <mergeCell ref="B18:C18"/>
    <mergeCell ref="B13:C13"/>
    <mergeCell ref="B14:C14"/>
    <mergeCell ref="B15:C15"/>
    <mergeCell ref="B4:C4"/>
    <mergeCell ref="B5:C5"/>
    <mergeCell ref="B6:C6"/>
    <mergeCell ref="H50:L50"/>
    <mergeCell ref="B56:C56"/>
    <mergeCell ref="D56:G56"/>
    <mergeCell ref="H56:L56"/>
    <mergeCell ref="B50:C55"/>
    <mergeCell ref="D50:G55"/>
    <mergeCell ref="I51:L51"/>
    <mergeCell ref="I52:L52"/>
    <mergeCell ref="I53:L53"/>
    <mergeCell ref="I54:L54"/>
    <mergeCell ref="I55:L55"/>
    <mergeCell ref="B10:C10"/>
    <mergeCell ref="B11:C11"/>
  </mergeCells>
  <conditionalFormatting sqref="P25:Q25">
    <cfRule type="cellIs" dxfId="367" priority="2" operator="equal">
      <formula>"n/a"</formula>
    </cfRule>
  </conditionalFormatting>
  <conditionalFormatting sqref="P26:Q26">
    <cfRule type="cellIs" dxfId="366" priority="3" operator="equal">
      <formula>"n/a"</formula>
    </cfRule>
  </conditionalFormatting>
  <conditionalFormatting sqref="P27:Q27">
    <cfRule type="cellIs" dxfId="365" priority="4" operator="equal">
      <formula>"n/a"</formula>
    </cfRule>
  </conditionalFormatting>
  <conditionalFormatting sqref="O32:P32">
    <cfRule type="cellIs" dxfId="364" priority="5" operator="equal">
      <formula>"n/a"</formula>
    </cfRule>
  </conditionalFormatting>
  <conditionalFormatting sqref="O33:P33">
    <cfRule type="cellIs" dxfId="363" priority="6" operator="equal">
      <formula>"n/a"</formula>
    </cfRule>
  </conditionalFormatting>
  <conditionalFormatting sqref="O34:P34">
    <cfRule type="cellIs" dxfId="362" priority="7" operator="equal">
      <formula>"n/a"</formula>
    </cfRule>
  </conditionalFormatting>
  <conditionalFormatting sqref="P28:Q28">
    <cfRule type="cellIs" dxfId="361" priority="8" operator="equal">
      <formula>"n/a"</formula>
    </cfRule>
  </conditionalFormatting>
  <conditionalFormatting sqref="P29:Q29">
    <cfRule type="cellIs" dxfId="360" priority="9" operator="equal">
      <formula>"n/a"</formula>
    </cfRule>
  </conditionalFormatting>
  <pageMargins left="0.23611111111111099" right="0.23611111111111099" top="0.74791666666666701" bottom="0.74791666666666701" header="0.51180555555555496" footer="0.51180555555555496"/>
  <pageSetup paperSize="8" scale="66" orientation="landscape"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5"/>
  <sheetViews>
    <sheetView zoomScale="70" zoomScaleNormal="70" workbookViewId="0">
      <selection activeCell="C9" sqref="C9"/>
    </sheetView>
  </sheetViews>
  <sheetFormatPr baseColWidth="10" defaultColWidth="8" defaultRowHeight="15.6" x14ac:dyDescent="0.3"/>
  <cols>
    <col min="3" max="3" width="34.59765625" customWidth="1"/>
    <col min="4" max="5" width="17.59765625" customWidth="1"/>
    <col min="10" max="10" width="9.09765625" bestFit="1" customWidth="1"/>
    <col min="11" max="11" width="83.8984375" customWidth="1"/>
  </cols>
  <sheetData>
    <row r="1" spans="1:11" x14ac:dyDescent="0.3">
      <c r="A1" s="451" t="s">
        <v>853</v>
      </c>
      <c r="B1" s="451" t="s">
        <v>854</v>
      </c>
      <c r="C1" s="451" t="s">
        <v>855</v>
      </c>
      <c r="D1" s="451" t="s">
        <v>856</v>
      </c>
      <c r="E1" s="451" t="s">
        <v>857</v>
      </c>
      <c r="F1" s="451" t="s">
        <v>858</v>
      </c>
      <c r="G1" s="451" t="s">
        <v>859</v>
      </c>
      <c r="H1" s="451" t="s">
        <v>860</v>
      </c>
      <c r="I1" s="451" t="s">
        <v>861</v>
      </c>
      <c r="J1" s="451" t="s">
        <v>862</v>
      </c>
      <c r="K1" s="451" t="s">
        <v>967</v>
      </c>
    </row>
    <row r="2" spans="1:11" x14ac:dyDescent="0.3">
      <c r="A2">
        <v>1687</v>
      </c>
      <c r="B2">
        <v>5059991</v>
      </c>
      <c r="C2" t="s">
        <v>863</v>
      </c>
      <c r="D2" s="506">
        <v>43647</v>
      </c>
      <c r="E2" s="506">
        <v>43738.999988425923</v>
      </c>
      <c r="F2">
        <v>7944119</v>
      </c>
      <c r="G2">
        <v>4680</v>
      </c>
      <c r="H2">
        <v>99.941123180000005</v>
      </c>
      <c r="I2">
        <v>348</v>
      </c>
      <c r="J2">
        <v>9</v>
      </c>
      <c r="K2" t="s">
        <v>237</v>
      </c>
    </row>
    <row r="3" spans="1:11" x14ac:dyDescent="0.3">
      <c r="A3">
        <v>1685</v>
      </c>
      <c r="B3">
        <v>5059994</v>
      </c>
      <c r="C3" t="s">
        <v>863</v>
      </c>
      <c r="D3" s="506">
        <v>43647</v>
      </c>
      <c r="E3" s="506">
        <v>43738.999988425923</v>
      </c>
      <c r="F3">
        <v>7943549</v>
      </c>
      <c r="G3">
        <v>5250</v>
      </c>
      <c r="H3">
        <v>99.933952289999993</v>
      </c>
      <c r="I3">
        <v>356</v>
      </c>
      <c r="J3">
        <v>9</v>
      </c>
      <c r="K3" t="s">
        <v>241</v>
      </c>
    </row>
    <row r="4" spans="1:11" x14ac:dyDescent="0.3">
      <c r="A4">
        <v>1686</v>
      </c>
      <c r="B4">
        <v>5060001</v>
      </c>
      <c r="C4" t="s">
        <v>863</v>
      </c>
      <c r="D4" s="506">
        <v>43647</v>
      </c>
      <c r="E4" s="506">
        <v>43738.999988425923</v>
      </c>
      <c r="F4">
        <v>7942466</v>
      </c>
      <c r="G4">
        <v>6333</v>
      </c>
      <c r="H4">
        <v>99.920327589999999</v>
      </c>
      <c r="I4">
        <v>302</v>
      </c>
      <c r="J4">
        <v>9</v>
      </c>
      <c r="K4" t="s">
        <v>245</v>
      </c>
    </row>
    <row r="5" spans="1:11" x14ac:dyDescent="0.3">
      <c r="A5">
        <v>1684</v>
      </c>
      <c r="B5">
        <v>5060296</v>
      </c>
      <c r="C5" t="s">
        <v>863</v>
      </c>
      <c r="D5" s="506">
        <v>43647</v>
      </c>
      <c r="E5" s="506">
        <v>43738.999988425923</v>
      </c>
      <c r="F5">
        <v>7942467</v>
      </c>
      <c r="G5">
        <v>5972</v>
      </c>
      <c r="H5">
        <v>99.924865749999995</v>
      </c>
      <c r="I5">
        <v>333</v>
      </c>
      <c r="J5">
        <v>9</v>
      </c>
      <c r="K5" t="s">
        <v>247</v>
      </c>
    </row>
    <row r="6" spans="1:11" x14ac:dyDescent="0.3">
      <c r="A6">
        <v>1704</v>
      </c>
      <c r="B6">
        <v>5060756</v>
      </c>
      <c r="C6" t="s">
        <v>863</v>
      </c>
      <c r="D6" s="506">
        <v>43647</v>
      </c>
      <c r="E6" s="506">
        <v>43738.999988425923</v>
      </c>
      <c r="F6">
        <v>7942289</v>
      </c>
      <c r="G6">
        <v>6510</v>
      </c>
      <c r="H6">
        <v>99.918100839999994</v>
      </c>
      <c r="I6">
        <v>322</v>
      </c>
      <c r="J6">
        <v>9</v>
      </c>
      <c r="K6" t="s">
        <v>224</v>
      </c>
    </row>
    <row r="7" spans="1:11" x14ac:dyDescent="0.3">
      <c r="A7">
        <v>1081</v>
      </c>
      <c r="B7">
        <v>5059992</v>
      </c>
      <c r="C7" t="s">
        <v>866</v>
      </c>
      <c r="D7" s="506">
        <v>43647</v>
      </c>
      <c r="E7" s="506">
        <v>43738.999988425923</v>
      </c>
      <c r="F7">
        <v>7921199</v>
      </c>
      <c r="G7">
        <v>27600</v>
      </c>
      <c r="H7">
        <v>99.652777729999997</v>
      </c>
      <c r="I7">
        <v>441</v>
      </c>
      <c r="J7">
        <v>6</v>
      </c>
      <c r="K7" t="s">
        <v>239</v>
      </c>
    </row>
    <row r="8" spans="1:11" x14ac:dyDescent="0.3">
      <c r="A8">
        <v>1710</v>
      </c>
      <c r="B8">
        <v>5060195</v>
      </c>
      <c r="C8" t="s">
        <v>866</v>
      </c>
      <c r="D8" s="506">
        <v>43647</v>
      </c>
      <c r="E8" s="506">
        <v>43738.999988425923</v>
      </c>
      <c r="F8">
        <v>7920779</v>
      </c>
      <c r="G8">
        <v>27840</v>
      </c>
      <c r="H8">
        <v>99.649750479999994</v>
      </c>
      <c r="I8">
        <v>459</v>
      </c>
      <c r="J8">
        <v>6</v>
      </c>
      <c r="K8" t="s">
        <v>189</v>
      </c>
    </row>
    <row r="9" spans="1:11" x14ac:dyDescent="0.3">
      <c r="A9">
        <v>1698</v>
      </c>
      <c r="B9">
        <v>5060298</v>
      </c>
      <c r="C9" t="s">
        <v>866</v>
      </c>
      <c r="D9" s="506">
        <v>43647</v>
      </c>
      <c r="E9" s="506">
        <v>43738.999988425923</v>
      </c>
      <c r="F9">
        <v>7920659</v>
      </c>
      <c r="G9">
        <v>28140</v>
      </c>
      <c r="H9">
        <v>99.645984260000006</v>
      </c>
      <c r="I9">
        <v>753</v>
      </c>
      <c r="J9">
        <v>5</v>
      </c>
      <c r="K9" t="s">
        <v>205</v>
      </c>
    </row>
    <row r="10" spans="1:11" x14ac:dyDescent="0.3">
      <c r="A10">
        <v>1677</v>
      </c>
      <c r="B10">
        <v>5060301</v>
      </c>
      <c r="C10" t="s">
        <v>866</v>
      </c>
      <c r="D10" s="506">
        <v>43647</v>
      </c>
      <c r="E10" s="506">
        <v>43738.999988425923</v>
      </c>
      <c r="F10">
        <v>7920779</v>
      </c>
      <c r="G10">
        <v>28020</v>
      </c>
      <c r="H10">
        <v>99.647493920000002</v>
      </c>
      <c r="I10">
        <v>449</v>
      </c>
      <c r="J10">
        <v>6</v>
      </c>
      <c r="K10" t="s">
        <v>198</v>
      </c>
    </row>
    <row r="11" spans="1:11" x14ac:dyDescent="0.3">
      <c r="A11">
        <v>1712</v>
      </c>
      <c r="B11">
        <v>5060736</v>
      </c>
      <c r="C11" t="s">
        <v>866</v>
      </c>
      <c r="D11" s="506">
        <v>43647</v>
      </c>
      <c r="E11" s="506">
        <v>43738.999988425923</v>
      </c>
      <c r="F11">
        <v>7919399</v>
      </c>
      <c r="G11">
        <v>29400</v>
      </c>
      <c r="H11">
        <v>99.630132799999998</v>
      </c>
      <c r="I11">
        <v>437</v>
      </c>
      <c r="J11">
        <v>6</v>
      </c>
      <c r="K11" t="s">
        <v>189</v>
      </c>
    </row>
    <row r="12" spans="1:11" x14ac:dyDescent="0.3">
      <c r="A12">
        <v>1697</v>
      </c>
      <c r="B12">
        <v>5060754</v>
      </c>
      <c r="C12" t="s">
        <v>866</v>
      </c>
      <c r="D12" s="506">
        <v>43647</v>
      </c>
      <c r="E12" s="506">
        <v>43738.999988425923</v>
      </c>
      <c r="F12">
        <v>7920239</v>
      </c>
      <c r="G12">
        <v>28560</v>
      </c>
      <c r="H12">
        <v>99.640700440000003</v>
      </c>
      <c r="I12">
        <v>743</v>
      </c>
      <c r="J12">
        <v>5</v>
      </c>
      <c r="K12" t="s">
        <v>205</v>
      </c>
    </row>
    <row r="13" spans="1:11" x14ac:dyDescent="0.3">
      <c r="A13">
        <v>995</v>
      </c>
      <c r="B13">
        <v>5064397</v>
      </c>
      <c r="C13" t="s">
        <v>866</v>
      </c>
      <c r="D13" s="506">
        <v>43647</v>
      </c>
      <c r="E13" s="506">
        <v>43738.999988425923</v>
      </c>
      <c r="F13">
        <v>7920719</v>
      </c>
      <c r="G13">
        <v>27900</v>
      </c>
      <c r="H13">
        <v>99.648995630000002</v>
      </c>
      <c r="I13">
        <v>438</v>
      </c>
      <c r="J13">
        <v>6</v>
      </c>
      <c r="K13" t="s">
        <v>211</v>
      </c>
    </row>
    <row r="14" spans="1:11" x14ac:dyDescent="0.3">
      <c r="A14">
        <v>1064</v>
      </c>
      <c r="B14">
        <v>5100868</v>
      </c>
      <c r="C14" t="s">
        <v>866</v>
      </c>
      <c r="D14" s="506">
        <v>43647</v>
      </c>
      <c r="E14" s="506">
        <v>43738.999988425923</v>
      </c>
      <c r="F14">
        <v>7921079</v>
      </c>
      <c r="G14">
        <v>27720</v>
      </c>
      <c r="H14">
        <v>99.65126807</v>
      </c>
      <c r="I14">
        <v>424</v>
      </c>
      <c r="J14">
        <v>6</v>
      </c>
      <c r="K14" t="s">
        <v>968</v>
      </c>
    </row>
    <row r="15" spans="1:11" x14ac:dyDescent="0.3">
      <c r="A15">
        <v>997</v>
      </c>
      <c r="B15">
        <v>5197941</v>
      </c>
      <c r="C15" t="s">
        <v>866</v>
      </c>
      <c r="D15" s="506">
        <v>43647</v>
      </c>
      <c r="E15" s="506">
        <v>43738.999988425923</v>
      </c>
      <c r="F15">
        <v>7920539</v>
      </c>
      <c r="G15">
        <v>28080</v>
      </c>
      <c r="H15">
        <v>99.646731090000003</v>
      </c>
      <c r="I15">
        <v>443</v>
      </c>
      <c r="J15">
        <v>6</v>
      </c>
      <c r="K15" t="s">
        <v>249</v>
      </c>
    </row>
    <row r="16" spans="1:11" x14ac:dyDescent="0.3">
      <c r="A16">
        <v>1963</v>
      </c>
      <c r="B16">
        <v>5198151</v>
      </c>
      <c r="C16" t="s">
        <v>866</v>
      </c>
      <c r="D16" s="506">
        <v>43647</v>
      </c>
      <c r="E16" s="506">
        <v>43738.999988425923</v>
      </c>
      <c r="F16">
        <v>7920479</v>
      </c>
      <c r="G16">
        <v>28320</v>
      </c>
      <c r="H16">
        <v>99.643719759999996</v>
      </c>
      <c r="I16">
        <v>448</v>
      </c>
      <c r="J16">
        <v>6</v>
      </c>
      <c r="K16" t="s">
        <v>249</v>
      </c>
    </row>
    <row r="17" spans="1:11" x14ac:dyDescent="0.3">
      <c r="A17">
        <v>1709</v>
      </c>
      <c r="B17">
        <v>5059993</v>
      </c>
      <c r="C17" t="s">
        <v>867</v>
      </c>
      <c r="D17" s="506">
        <v>43647</v>
      </c>
      <c r="E17" s="506">
        <v>43738.999988425923</v>
      </c>
      <c r="F17">
        <v>0</v>
      </c>
      <c r="G17">
        <v>7948799</v>
      </c>
      <c r="H17">
        <v>0</v>
      </c>
      <c r="I17">
        <v>0</v>
      </c>
      <c r="J17">
        <v>-2</v>
      </c>
      <c r="K17" t="s">
        <v>186</v>
      </c>
    </row>
    <row r="18" spans="1:11" x14ac:dyDescent="0.3">
      <c r="A18">
        <v>1845</v>
      </c>
      <c r="B18">
        <v>5060760</v>
      </c>
      <c r="C18" t="s">
        <v>868</v>
      </c>
      <c r="D18" s="506">
        <v>43647</v>
      </c>
      <c r="E18" s="506">
        <v>43738.999988425923</v>
      </c>
      <c r="F18">
        <v>7851779</v>
      </c>
      <c r="G18">
        <v>97020</v>
      </c>
      <c r="H18">
        <v>98.779438249999998</v>
      </c>
      <c r="I18">
        <v>427</v>
      </c>
      <c r="J18">
        <v>4</v>
      </c>
      <c r="K18" t="s">
        <v>969</v>
      </c>
    </row>
    <row r="19" spans="1:11" x14ac:dyDescent="0.3">
      <c r="A19">
        <v>1656</v>
      </c>
      <c r="B19">
        <v>5060740</v>
      </c>
      <c r="C19" t="s">
        <v>869</v>
      </c>
      <c r="D19" s="506">
        <v>43647</v>
      </c>
      <c r="E19" s="506">
        <v>43738.999988425923</v>
      </c>
      <c r="F19">
        <v>7835819</v>
      </c>
      <c r="G19">
        <v>112980</v>
      </c>
      <c r="H19">
        <v>98.578653200000005</v>
      </c>
      <c r="I19">
        <v>993</v>
      </c>
      <c r="J19">
        <v>2</v>
      </c>
      <c r="K19" t="s">
        <v>202</v>
      </c>
    </row>
    <row r="20" spans="1:11" x14ac:dyDescent="0.3">
      <c r="A20">
        <v>1702</v>
      </c>
      <c r="B20">
        <v>5060764</v>
      </c>
      <c r="C20" t="s">
        <v>870</v>
      </c>
      <c r="D20" s="506">
        <v>43647</v>
      </c>
      <c r="E20" s="506">
        <v>43738.999988425923</v>
      </c>
      <c r="F20">
        <v>7948799</v>
      </c>
      <c r="G20">
        <v>0</v>
      </c>
      <c r="H20">
        <v>100</v>
      </c>
      <c r="I20">
        <v>303</v>
      </c>
      <c r="J20">
        <v>9</v>
      </c>
      <c r="K20" t="s">
        <v>228</v>
      </c>
    </row>
    <row r="21" spans="1:11" x14ac:dyDescent="0.3">
      <c r="A21">
        <v>1780</v>
      </c>
      <c r="B21">
        <v>5060770</v>
      </c>
      <c r="C21" t="s">
        <v>871</v>
      </c>
      <c r="D21" s="506">
        <v>43647</v>
      </c>
      <c r="E21" s="506">
        <v>43738.999988425923</v>
      </c>
      <c r="F21">
        <v>7942979</v>
      </c>
      <c r="G21">
        <v>5640</v>
      </c>
      <c r="H21">
        <v>99.929044279999999</v>
      </c>
      <c r="I21">
        <v>723</v>
      </c>
      <c r="J21">
        <v>7</v>
      </c>
      <c r="K21" t="s">
        <v>136</v>
      </c>
    </row>
    <row r="22" spans="1:11" x14ac:dyDescent="0.3">
      <c r="A22">
        <v>1067</v>
      </c>
      <c r="B22">
        <v>5091993</v>
      </c>
      <c r="C22" t="s">
        <v>872</v>
      </c>
      <c r="D22" s="506">
        <v>43647</v>
      </c>
      <c r="E22" s="506">
        <v>43738.999988425923</v>
      </c>
      <c r="F22">
        <v>7944959</v>
      </c>
      <c r="G22">
        <v>3660</v>
      </c>
      <c r="H22">
        <v>99.953954269999997</v>
      </c>
      <c r="I22">
        <v>312</v>
      </c>
      <c r="J22">
        <v>9</v>
      </c>
      <c r="K22" t="s">
        <v>970</v>
      </c>
    </row>
    <row r="23" spans="1:11" x14ac:dyDescent="0.3">
      <c r="A23">
        <v>1792</v>
      </c>
      <c r="B23">
        <v>5065036</v>
      </c>
      <c r="C23" t="s">
        <v>873</v>
      </c>
      <c r="D23" s="506">
        <v>43647</v>
      </c>
      <c r="E23" s="506">
        <v>43738.999988425923</v>
      </c>
      <c r="F23">
        <v>7947599</v>
      </c>
      <c r="G23">
        <v>1200</v>
      </c>
      <c r="H23">
        <v>99.984903380000006</v>
      </c>
      <c r="I23">
        <v>243</v>
      </c>
      <c r="J23">
        <v>9</v>
      </c>
      <c r="K23" t="s">
        <v>68</v>
      </c>
    </row>
    <row r="24" spans="1:11" x14ac:dyDescent="0.3">
      <c r="A24">
        <v>923</v>
      </c>
      <c r="B24">
        <v>5065073</v>
      </c>
      <c r="C24" t="s">
        <v>874</v>
      </c>
      <c r="D24" s="506">
        <v>43647</v>
      </c>
      <c r="E24" s="506">
        <v>43738.999988425923</v>
      </c>
      <c r="F24">
        <v>7948379</v>
      </c>
      <c r="G24">
        <v>420</v>
      </c>
      <c r="H24">
        <v>99.994716179999998</v>
      </c>
      <c r="I24">
        <v>385</v>
      </c>
      <c r="J24">
        <v>9</v>
      </c>
      <c r="K24" t="s">
        <v>971</v>
      </c>
    </row>
    <row r="25" spans="1:11" x14ac:dyDescent="0.3">
      <c r="A25">
        <v>1826</v>
      </c>
      <c r="B25">
        <v>5065103</v>
      </c>
      <c r="C25" t="s">
        <v>875</v>
      </c>
      <c r="D25" s="506">
        <v>43647</v>
      </c>
      <c r="E25" s="506">
        <v>43738.999988425923</v>
      </c>
      <c r="F25">
        <v>7918559</v>
      </c>
      <c r="G25">
        <v>30060</v>
      </c>
      <c r="H25">
        <v>99.621821100000005</v>
      </c>
      <c r="I25">
        <v>405</v>
      </c>
      <c r="J25">
        <v>6</v>
      </c>
      <c r="K25" t="s">
        <v>972</v>
      </c>
    </row>
    <row r="26" spans="1:11" x14ac:dyDescent="0.3">
      <c r="A26">
        <v>921</v>
      </c>
      <c r="B26">
        <v>5065105</v>
      </c>
      <c r="C26" t="s">
        <v>876</v>
      </c>
      <c r="D26" s="506">
        <v>43647</v>
      </c>
      <c r="E26" s="506">
        <v>43738.999988425923</v>
      </c>
      <c r="F26">
        <v>7946999</v>
      </c>
      <c r="G26">
        <v>1800</v>
      </c>
      <c r="H26">
        <v>99.977355070000002</v>
      </c>
      <c r="I26">
        <v>490</v>
      </c>
      <c r="J26">
        <v>8</v>
      </c>
      <c r="K26" t="s">
        <v>973</v>
      </c>
    </row>
    <row r="27" spans="1:11" x14ac:dyDescent="0.3">
      <c r="A27">
        <v>1632</v>
      </c>
      <c r="B27">
        <v>5065244</v>
      </c>
      <c r="C27" t="s">
        <v>877</v>
      </c>
      <c r="D27" s="506">
        <v>43647</v>
      </c>
      <c r="E27" s="506">
        <v>43738.999988425923</v>
      </c>
      <c r="F27">
        <v>7924559</v>
      </c>
      <c r="G27">
        <v>24240</v>
      </c>
      <c r="H27">
        <v>99.695048270000001</v>
      </c>
      <c r="I27">
        <v>453</v>
      </c>
      <c r="J27">
        <v>6</v>
      </c>
      <c r="K27" t="s">
        <v>974</v>
      </c>
    </row>
    <row r="28" spans="1:11" x14ac:dyDescent="0.3">
      <c r="A28">
        <v>1633</v>
      </c>
      <c r="B28">
        <v>5065254</v>
      </c>
      <c r="C28" t="s">
        <v>878</v>
      </c>
      <c r="D28" s="506">
        <v>43647</v>
      </c>
      <c r="E28" s="506">
        <v>43738.999988425923</v>
      </c>
      <c r="F28">
        <v>7940879</v>
      </c>
      <c r="G28">
        <v>7920</v>
      </c>
      <c r="H28">
        <v>99.900362310000006</v>
      </c>
      <c r="I28">
        <v>1431</v>
      </c>
      <c r="J28">
        <v>2</v>
      </c>
      <c r="K28" t="s">
        <v>975</v>
      </c>
    </row>
    <row r="29" spans="1:11" x14ac:dyDescent="0.3">
      <c r="A29">
        <v>1637</v>
      </c>
      <c r="B29">
        <v>5065264</v>
      </c>
      <c r="C29" t="s">
        <v>878</v>
      </c>
      <c r="D29" s="506">
        <v>43647</v>
      </c>
      <c r="E29" s="506">
        <v>43738.999988425923</v>
      </c>
      <c r="F29">
        <v>7940459</v>
      </c>
      <c r="G29">
        <v>8340</v>
      </c>
      <c r="H29">
        <v>99.895078490000003</v>
      </c>
      <c r="I29">
        <v>1220</v>
      </c>
      <c r="J29">
        <v>0</v>
      </c>
      <c r="K29" t="s">
        <v>975</v>
      </c>
    </row>
    <row r="30" spans="1:11" x14ac:dyDescent="0.3">
      <c r="A30">
        <v>1636</v>
      </c>
      <c r="B30">
        <v>5065275</v>
      </c>
      <c r="C30" t="s">
        <v>878</v>
      </c>
      <c r="D30" s="506">
        <v>43647</v>
      </c>
      <c r="E30" s="506">
        <v>43738.999988425923</v>
      </c>
      <c r="F30">
        <v>7940519</v>
      </c>
      <c r="G30">
        <v>8280</v>
      </c>
      <c r="H30">
        <v>99.895833319999994</v>
      </c>
      <c r="I30">
        <v>629</v>
      </c>
      <c r="J30">
        <v>5</v>
      </c>
      <c r="K30" t="s">
        <v>976</v>
      </c>
    </row>
    <row r="31" spans="1:11" x14ac:dyDescent="0.3">
      <c r="A31">
        <v>1634</v>
      </c>
      <c r="B31">
        <v>5065283</v>
      </c>
      <c r="C31" t="s">
        <v>878</v>
      </c>
      <c r="D31" s="506">
        <v>43647</v>
      </c>
      <c r="E31" s="506">
        <v>43738.999988425923</v>
      </c>
      <c r="F31">
        <v>7940819</v>
      </c>
      <c r="G31">
        <v>7980</v>
      </c>
      <c r="H31">
        <v>99.89960748</v>
      </c>
      <c r="I31">
        <v>570</v>
      </c>
      <c r="J31">
        <v>6</v>
      </c>
      <c r="K31" t="s">
        <v>118</v>
      </c>
    </row>
    <row r="32" spans="1:11" x14ac:dyDescent="0.3">
      <c r="A32">
        <v>1635</v>
      </c>
      <c r="B32">
        <v>5065290</v>
      </c>
      <c r="C32" t="s">
        <v>879</v>
      </c>
      <c r="D32" s="506">
        <v>43647</v>
      </c>
      <c r="E32" s="506">
        <v>43738.999988425923</v>
      </c>
      <c r="F32">
        <v>7948379</v>
      </c>
      <c r="G32">
        <v>420</v>
      </c>
      <c r="H32">
        <v>99.994716179999998</v>
      </c>
      <c r="I32">
        <v>1004</v>
      </c>
      <c r="J32">
        <v>2</v>
      </c>
      <c r="K32" t="s">
        <v>977</v>
      </c>
    </row>
    <row r="33" spans="1:11" x14ac:dyDescent="0.3">
      <c r="A33">
        <v>763</v>
      </c>
      <c r="B33">
        <v>5091487</v>
      </c>
      <c r="C33" t="s">
        <v>880</v>
      </c>
      <c r="D33" s="506">
        <v>43647</v>
      </c>
      <c r="E33" s="506">
        <v>43738.999988425923</v>
      </c>
      <c r="F33">
        <v>7948499</v>
      </c>
      <c r="G33">
        <v>120</v>
      </c>
      <c r="H33">
        <v>99.9984903</v>
      </c>
      <c r="I33">
        <v>193</v>
      </c>
      <c r="J33">
        <v>10</v>
      </c>
      <c r="K33" t="s">
        <v>416</v>
      </c>
    </row>
    <row r="34" spans="1:11" x14ac:dyDescent="0.3">
      <c r="A34">
        <v>792</v>
      </c>
      <c r="B34">
        <v>5091523</v>
      </c>
      <c r="C34" t="s">
        <v>880</v>
      </c>
      <c r="D34" s="506">
        <v>43647</v>
      </c>
      <c r="E34" s="506">
        <v>43738.999988425923</v>
      </c>
      <c r="F34">
        <v>7948499</v>
      </c>
      <c r="G34">
        <v>300</v>
      </c>
      <c r="H34">
        <v>99.996225839999994</v>
      </c>
      <c r="I34">
        <v>196</v>
      </c>
      <c r="J34">
        <v>10</v>
      </c>
      <c r="K34" t="s">
        <v>416</v>
      </c>
    </row>
    <row r="35" spans="1:11" x14ac:dyDescent="0.3">
      <c r="A35">
        <v>1846</v>
      </c>
      <c r="B35">
        <v>5059996</v>
      </c>
      <c r="C35" t="s">
        <v>881</v>
      </c>
      <c r="D35" s="506">
        <v>43647</v>
      </c>
      <c r="E35" s="506">
        <v>43738.999988425923</v>
      </c>
      <c r="F35">
        <v>7758539</v>
      </c>
      <c r="G35">
        <v>190260</v>
      </c>
      <c r="H35">
        <v>97.606430860000003</v>
      </c>
      <c r="I35">
        <v>399</v>
      </c>
      <c r="J35">
        <v>3</v>
      </c>
      <c r="K35" t="s">
        <v>697</v>
      </c>
    </row>
    <row r="36" spans="1:11" x14ac:dyDescent="0.3">
      <c r="A36">
        <v>1844</v>
      </c>
      <c r="B36">
        <v>5060300</v>
      </c>
      <c r="C36" t="s">
        <v>881</v>
      </c>
      <c r="D36" s="506">
        <v>43647</v>
      </c>
      <c r="E36" s="506">
        <v>43738.999988425923</v>
      </c>
      <c r="F36">
        <v>7771499</v>
      </c>
      <c r="G36">
        <v>177300</v>
      </c>
      <c r="H36">
        <v>97.769474360000004</v>
      </c>
      <c r="I36">
        <v>393</v>
      </c>
      <c r="J36">
        <v>3</v>
      </c>
      <c r="K36" t="s">
        <v>978</v>
      </c>
    </row>
    <row r="37" spans="1:11" x14ac:dyDescent="0.3">
      <c r="A37">
        <v>1843</v>
      </c>
      <c r="B37">
        <v>5069002</v>
      </c>
      <c r="C37" t="s">
        <v>881</v>
      </c>
      <c r="D37" s="506">
        <v>43647</v>
      </c>
      <c r="E37" s="506">
        <v>43738.999988425923</v>
      </c>
      <c r="F37">
        <v>7771199</v>
      </c>
      <c r="G37">
        <v>177600</v>
      </c>
      <c r="H37">
        <v>97.765700199999998</v>
      </c>
      <c r="I37">
        <v>342</v>
      </c>
      <c r="J37">
        <v>3</v>
      </c>
      <c r="K37" t="s">
        <v>698</v>
      </c>
    </row>
    <row r="38" spans="1:11" x14ac:dyDescent="0.3">
      <c r="A38">
        <v>906</v>
      </c>
      <c r="B38">
        <v>5059987</v>
      </c>
      <c r="C38" t="s">
        <v>882</v>
      </c>
      <c r="D38" s="506">
        <v>43647</v>
      </c>
      <c r="E38" s="506">
        <v>43738.999988425923</v>
      </c>
      <c r="F38">
        <v>7943819</v>
      </c>
      <c r="G38">
        <v>4980</v>
      </c>
      <c r="H38">
        <v>99.937349029999993</v>
      </c>
      <c r="I38">
        <v>682</v>
      </c>
      <c r="J38">
        <v>7</v>
      </c>
      <c r="K38" t="s">
        <v>979</v>
      </c>
    </row>
    <row r="39" spans="1:11" x14ac:dyDescent="0.3">
      <c r="A39">
        <v>916</v>
      </c>
      <c r="B39">
        <v>5059989</v>
      </c>
      <c r="C39" t="s">
        <v>882</v>
      </c>
      <c r="D39" s="506">
        <v>43647</v>
      </c>
      <c r="E39" s="506">
        <v>43738.999988425923</v>
      </c>
      <c r="F39">
        <v>7944179</v>
      </c>
      <c r="G39">
        <v>4620</v>
      </c>
      <c r="H39">
        <v>99.941878009999996</v>
      </c>
      <c r="I39">
        <v>633</v>
      </c>
      <c r="J39">
        <v>7</v>
      </c>
      <c r="K39" t="s">
        <v>979</v>
      </c>
    </row>
    <row r="40" spans="1:11" x14ac:dyDescent="0.3">
      <c r="A40">
        <v>1828</v>
      </c>
      <c r="B40">
        <v>5091415</v>
      </c>
      <c r="C40" t="s">
        <v>882</v>
      </c>
      <c r="D40" s="506">
        <v>43647</v>
      </c>
      <c r="E40" s="506">
        <v>43738.999988425923</v>
      </c>
      <c r="F40">
        <v>7943792</v>
      </c>
      <c r="G40">
        <v>5007</v>
      </c>
      <c r="H40">
        <v>99.937009349999997</v>
      </c>
      <c r="I40">
        <v>639</v>
      </c>
      <c r="J40">
        <v>7</v>
      </c>
      <c r="K40" t="s">
        <v>979</v>
      </c>
    </row>
    <row r="41" spans="1:11" x14ac:dyDescent="0.3">
      <c r="A41">
        <v>1831</v>
      </c>
      <c r="B41">
        <v>5091441</v>
      </c>
      <c r="C41" t="s">
        <v>882</v>
      </c>
      <c r="D41" s="506">
        <v>43647</v>
      </c>
      <c r="E41" s="506">
        <v>43738.999988425923</v>
      </c>
      <c r="F41">
        <v>7944179</v>
      </c>
      <c r="G41">
        <v>4620</v>
      </c>
      <c r="H41">
        <v>99.941878009999996</v>
      </c>
      <c r="I41">
        <v>660</v>
      </c>
      <c r="J41">
        <v>7</v>
      </c>
      <c r="K41" t="s">
        <v>979</v>
      </c>
    </row>
    <row r="42" spans="1:11" x14ac:dyDescent="0.3">
      <c r="A42">
        <v>910</v>
      </c>
      <c r="B42">
        <v>5091445</v>
      </c>
      <c r="C42" t="s">
        <v>882</v>
      </c>
      <c r="D42" s="506">
        <v>43647</v>
      </c>
      <c r="E42" s="506">
        <v>43738.999988425923</v>
      </c>
      <c r="F42">
        <v>7944179</v>
      </c>
      <c r="G42">
        <v>4620</v>
      </c>
      <c r="H42">
        <v>99.941878009999996</v>
      </c>
      <c r="I42">
        <v>646</v>
      </c>
      <c r="J42">
        <v>7</v>
      </c>
      <c r="K42" t="s">
        <v>979</v>
      </c>
    </row>
    <row r="43" spans="1:11" x14ac:dyDescent="0.3">
      <c r="A43">
        <v>913</v>
      </c>
      <c r="B43">
        <v>5091447</v>
      </c>
      <c r="C43" t="s">
        <v>882</v>
      </c>
      <c r="D43" s="506">
        <v>43647</v>
      </c>
      <c r="E43" s="506">
        <v>43738.999988425923</v>
      </c>
      <c r="F43">
        <v>7943399</v>
      </c>
      <c r="G43">
        <v>5220</v>
      </c>
      <c r="H43">
        <v>99.934328210000004</v>
      </c>
      <c r="I43">
        <v>627</v>
      </c>
      <c r="J43">
        <v>7</v>
      </c>
      <c r="K43" t="s">
        <v>979</v>
      </c>
    </row>
    <row r="44" spans="1:11" x14ac:dyDescent="0.3">
      <c r="A44">
        <v>897</v>
      </c>
      <c r="B44">
        <v>5091449</v>
      </c>
      <c r="C44" t="s">
        <v>882</v>
      </c>
      <c r="D44" s="506">
        <v>43647</v>
      </c>
      <c r="E44" s="506">
        <v>43738.999988425923</v>
      </c>
      <c r="F44">
        <v>7944059</v>
      </c>
      <c r="G44">
        <v>4740</v>
      </c>
      <c r="H44">
        <v>99.94036835</v>
      </c>
      <c r="I44">
        <v>665</v>
      </c>
      <c r="J44">
        <v>7</v>
      </c>
      <c r="K44" t="s">
        <v>979</v>
      </c>
    </row>
    <row r="45" spans="1:11" x14ac:dyDescent="0.3">
      <c r="A45">
        <v>912</v>
      </c>
      <c r="B45">
        <v>5091462</v>
      </c>
      <c r="C45" t="s">
        <v>882</v>
      </c>
      <c r="D45" s="506">
        <v>43647</v>
      </c>
      <c r="E45" s="506">
        <v>43738.999988425923</v>
      </c>
      <c r="F45">
        <v>7943939</v>
      </c>
      <c r="G45">
        <v>4860</v>
      </c>
      <c r="H45">
        <v>99.938858690000004</v>
      </c>
      <c r="I45">
        <v>636</v>
      </c>
      <c r="J45">
        <v>7</v>
      </c>
      <c r="K45" t="s">
        <v>979</v>
      </c>
    </row>
    <row r="46" spans="1:11" x14ac:dyDescent="0.3">
      <c r="A46">
        <v>917</v>
      </c>
      <c r="B46">
        <v>5091465</v>
      </c>
      <c r="C46" t="s">
        <v>882</v>
      </c>
      <c r="D46" s="506">
        <v>43647</v>
      </c>
      <c r="E46" s="506">
        <v>43738.999988425923</v>
      </c>
      <c r="F46">
        <v>7943879</v>
      </c>
      <c r="G46">
        <v>4920</v>
      </c>
      <c r="H46">
        <v>99.938103859999998</v>
      </c>
      <c r="I46">
        <v>648</v>
      </c>
      <c r="J46">
        <v>7</v>
      </c>
      <c r="K46" t="s">
        <v>979</v>
      </c>
    </row>
    <row r="47" spans="1:11" ht="16.8" customHeight="1" x14ac:dyDescent="0.3">
      <c r="A47">
        <v>899</v>
      </c>
      <c r="B47">
        <v>5091466</v>
      </c>
      <c r="C47" t="s">
        <v>882</v>
      </c>
      <c r="D47" s="506">
        <v>43647</v>
      </c>
      <c r="E47" s="506">
        <v>43738.999988425923</v>
      </c>
      <c r="F47">
        <v>7944179</v>
      </c>
      <c r="G47">
        <v>4620</v>
      </c>
      <c r="H47">
        <v>99.941878009999996</v>
      </c>
      <c r="I47">
        <v>640</v>
      </c>
      <c r="J47">
        <v>7</v>
      </c>
      <c r="K47" t="s">
        <v>979</v>
      </c>
    </row>
    <row r="48" spans="1:11" x14ac:dyDescent="0.3">
      <c r="A48">
        <v>1663</v>
      </c>
      <c r="B48">
        <v>5091468</v>
      </c>
      <c r="C48" t="s">
        <v>883</v>
      </c>
      <c r="D48" s="506">
        <v>43647</v>
      </c>
      <c r="E48" s="506">
        <v>43738.999988425923</v>
      </c>
      <c r="F48">
        <v>7948319</v>
      </c>
      <c r="G48">
        <v>480</v>
      </c>
      <c r="H48">
        <v>99.993961350000006</v>
      </c>
      <c r="I48">
        <v>1017</v>
      </c>
      <c r="J48">
        <v>2</v>
      </c>
      <c r="K48" t="s">
        <v>980</v>
      </c>
    </row>
    <row r="49" spans="1:11" x14ac:dyDescent="0.3">
      <c r="A49">
        <v>1667</v>
      </c>
      <c r="B49">
        <v>5091470</v>
      </c>
      <c r="C49" t="s">
        <v>884</v>
      </c>
      <c r="D49" s="506">
        <v>43647</v>
      </c>
      <c r="E49" s="506">
        <v>43738.999988425923</v>
      </c>
      <c r="F49">
        <v>7937519</v>
      </c>
      <c r="G49">
        <v>11280</v>
      </c>
      <c r="H49">
        <v>99.858091770000001</v>
      </c>
      <c r="I49">
        <v>287</v>
      </c>
      <c r="J49">
        <v>7</v>
      </c>
      <c r="K49" t="s">
        <v>254</v>
      </c>
    </row>
    <row r="50" spans="1:11" x14ac:dyDescent="0.3">
      <c r="A50">
        <v>824</v>
      </c>
      <c r="B50">
        <v>5091476</v>
      </c>
      <c r="C50" t="s">
        <v>885</v>
      </c>
      <c r="D50" s="506">
        <v>43647</v>
      </c>
      <c r="E50" s="506">
        <v>43738.999988425923</v>
      </c>
      <c r="F50">
        <v>7947959</v>
      </c>
      <c r="G50">
        <v>840</v>
      </c>
      <c r="H50">
        <v>99.989432370000003</v>
      </c>
      <c r="I50">
        <v>257</v>
      </c>
      <c r="J50">
        <v>9</v>
      </c>
      <c r="K50" t="s">
        <v>394</v>
      </c>
    </row>
    <row r="51" spans="1:11" x14ac:dyDescent="0.3">
      <c r="A51">
        <v>870</v>
      </c>
      <c r="B51">
        <v>5091478</v>
      </c>
      <c r="C51" t="s">
        <v>886</v>
      </c>
      <c r="D51" s="506">
        <v>43647</v>
      </c>
      <c r="E51" s="506">
        <v>43738.999988425923</v>
      </c>
      <c r="F51">
        <v>7948619</v>
      </c>
      <c r="G51">
        <v>180</v>
      </c>
      <c r="H51">
        <v>99.997735509999998</v>
      </c>
      <c r="I51">
        <v>426</v>
      </c>
      <c r="J51">
        <v>8</v>
      </c>
      <c r="K51" t="s">
        <v>981</v>
      </c>
    </row>
    <row r="52" spans="1:11" x14ac:dyDescent="0.3">
      <c r="A52">
        <v>753</v>
      </c>
      <c r="B52">
        <v>5091483</v>
      </c>
      <c r="C52" t="s">
        <v>887</v>
      </c>
      <c r="D52" s="506">
        <v>43647</v>
      </c>
      <c r="E52" s="506">
        <v>43738.999988425923</v>
      </c>
      <c r="F52">
        <v>7928846</v>
      </c>
      <c r="G52">
        <v>19953</v>
      </c>
      <c r="H52">
        <v>99.748980950000004</v>
      </c>
      <c r="I52">
        <v>692</v>
      </c>
      <c r="J52">
        <v>5</v>
      </c>
      <c r="K52" t="s">
        <v>982</v>
      </c>
    </row>
    <row r="53" spans="1:11" x14ac:dyDescent="0.3">
      <c r="A53">
        <v>848</v>
      </c>
      <c r="B53">
        <v>5091516</v>
      </c>
      <c r="C53" t="s">
        <v>888</v>
      </c>
      <c r="D53" s="506">
        <v>43647</v>
      </c>
      <c r="E53" s="506">
        <v>43738.999988425923</v>
      </c>
      <c r="F53">
        <v>7948199</v>
      </c>
      <c r="G53">
        <v>60</v>
      </c>
      <c r="H53">
        <v>99.999245119999998</v>
      </c>
      <c r="I53">
        <v>396</v>
      </c>
      <c r="J53">
        <v>9</v>
      </c>
      <c r="K53" t="s">
        <v>983</v>
      </c>
    </row>
    <row r="54" spans="1:11" x14ac:dyDescent="0.3">
      <c r="A54">
        <v>756</v>
      </c>
      <c r="B54">
        <v>5091517</v>
      </c>
      <c r="C54" t="s">
        <v>889</v>
      </c>
      <c r="D54" s="506">
        <v>43647</v>
      </c>
      <c r="E54" s="506">
        <v>43738.999988425923</v>
      </c>
      <c r="F54">
        <v>7755599</v>
      </c>
      <c r="G54">
        <v>193020</v>
      </c>
      <c r="H54">
        <v>97.571653639999994</v>
      </c>
      <c r="I54">
        <v>578</v>
      </c>
      <c r="J54">
        <v>2</v>
      </c>
      <c r="K54" t="s">
        <v>469</v>
      </c>
    </row>
    <row r="55" spans="1:11" x14ac:dyDescent="0.3">
      <c r="A55">
        <v>871</v>
      </c>
      <c r="B55">
        <v>5133045</v>
      </c>
      <c r="C55" t="s">
        <v>942</v>
      </c>
      <c r="D55" s="506">
        <v>43647</v>
      </c>
      <c r="E55" s="506">
        <v>43738.999988425923</v>
      </c>
      <c r="F55">
        <v>7944299</v>
      </c>
      <c r="G55">
        <v>4500</v>
      </c>
      <c r="H55">
        <v>99.943387670000007</v>
      </c>
      <c r="I55">
        <v>1071</v>
      </c>
      <c r="J55">
        <v>2</v>
      </c>
      <c r="K55" t="s">
        <v>1003</v>
      </c>
    </row>
    <row r="56" spans="1:11" x14ac:dyDescent="0.3">
      <c r="A56">
        <v>1720</v>
      </c>
      <c r="B56">
        <v>5091524</v>
      </c>
      <c r="C56" t="s">
        <v>891</v>
      </c>
      <c r="D56" s="506">
        <v>43647</v>
      </c>
      <c r="E56" s="506">
        <v>43738.999988425923</v>
      </c>
      <c r="F56">
        <v>7923419</v>
      </c>
      <c r="G56">
        <v>25380</v>
      </c>
      <c r="H56">
        <v>99.680706479999998</v>
      </c>
      <c r="I56">
        <v>270</v>
      </c>
      <c r="J56">
        <v>7</v>
      </c>
      <c r="K56" t="s">
        <v>475</v>
      </c>
    </row>
    <row r="57" spans="1:11" x14ac:dyDescent="0.3">
      <c r="A57">
        <v>358</v>
      </c>
      <c r="B57">
        <v>5091526</v>
      </c>
      <c r="C57" t="s">
        <v>892</v>
      </c>
      <c r="D57" s="506">
        <v>43647</v>
      </c>
      <c r="E57" s="506">
        <v>43738.999988425923</v>
      </c>
      <c r="F57">
        <v>7944299</v>
      </c>
      <c r="G57">
        <v>4320</v>
      </c>
      <c r="H57">
        <v>99.945650939999993</v>
      </c>
      <c r="I57">
        <v>556</v>
      </c>
      <c r="J57">
        <v>8</v>
      </c>
      <c r="K57" t="s">
        <v>985</v>
      </c>
    </row>
    <row r="58" spans="1:11" x14ac:dyDescent="0.3">
      <c r="A58">
        <v>1818</v>
      </c>
      <c r="B58">
        <v>5091527</v>
      </c>
      <c r="C58" t="s">
        <v>892</v>
      </c>
      <c r="D58" s="506">
        <v>43647</v>
      </c>
      <c r="E58" s="506">
        <v>43738.999988425923</v>
      </c>
      <c r="F58">
        <v>7944479</v>
      </c>
      <c r="G58">
        <v>4320</v>
      </c>
      <c r="H58">
        <v>99.945652170000002</v>
      </c>
      <c r="I58">
        <v>548</v>
      </c>
      <c r="J58">
        <v>8</v>
      </c>
      <c r="K58" t="s">
        <v>985</v>
      </c>
    </row>
    <row r="59" spans="1:11" x14ac:dyDescent="0.3">
      <c r="A59">
        <v>84</v>
      </c>
      <c r="B59">
        <v>5091530</v>
      </c>
      <c r="C59" t="s">
        <v>893</v>
      </c>
      <c r="D59" s="506">
        <v>43647</v>
      </c>
      <c r="E59" s="506">
        <v>43738.999988425923</v>
      </c>
      <c r="F59">
        <v>7929359</v>
      </c>
      <c r="G59">
        <v>19440</v>
      </c>
      <c r="H59">
        <v>99.755434750000006</v>
      </c>
      <c r="I59">
        <v>503</v>
      </c>
      <c r="J59">
        <v>6</v>
      </c>
      <c r="K59" t="s">
        <v>986</v>
      </c>
    </row>
    <row r="60" spans="1:11" x14ac:dyDescent="0.3">
      <c r="A60">
        <v>397</v>
      </c>
      <c r="B60">
        <v>5091534</v>
      </c>
      <c r="C60" t="s">
        <v>894</v>
      </c>
      <c r="D60" s="506">
        <v>43647</v>
      </c>
      <c r="E60" s="506">
        <v>43738.999988425923</v>
      </c>
      <c r="F60">
        <v>7927559</v>
      </c>
      <c r="G60">
        <v>21240</v>
      </c>
      <c r="H60">
        <v>99.732789819999994</v>
      </c>
      <c r="I60">
        <v>713</v>
      </c>
      <c r="J60">
        <v>5</v>
      </c>
      <c r="K60" t="s">
        <v>491</v>
      </c>
    </row>
    <row r="61" spans="1:11" x14ac:dyDescent="0.3">
      <c r="A61">
        <v>1644</v>
      </c>
      <c r="B61">
        <v>5091560</v>
      </c>
      <c r="C61" t="s">
        <v>894</v>
      </c>
      <c r="D61" s="506">
        <v>43647</v>
      </c>
      <c r="E61" s="506">
        <v>43738.999988425923</v>
      </c>
      <c r="F61">
        <v>7932831</v>
      </c>
      <c r="G61">
        <v>15788</v>
      </c>
      <c r="H61">
        <v>99.801374300000006</v>
      </c>
      <c r="I61">
        <v>568</v>
      </c>
      <c r="J61">
        <v>6</v>
      </c>
      <c r="K61" t="s">
        <v>520</v>
      </c>
    </row>
    <row r="62" spans="1:11" x14ac:dyDescent="0.3">
      <c r="A62">
        <v>1879</v>
      </c>
      <c r="B62">
        <v>5103844</v>
      </c>
      <c r="C62" t="s">
        <v>894</v>
      </c>
      <c r="D62" s="506">
        <v>43647</v>
      </c>
      <c r="E62" s="506">
        <v>43738.999988425923</v>
      </c>
      <c r="F62">
        <v>7934759</v>
      </c>
      <c r="G62">
        <v>13860</v>
      </c>
      <c r="H62">
        <v>99.825630090000004</v>
      </c>
      <c r="I62">
        <v>769</v>
      </c>
      <c r="J62">
        <v>5</v>
      </c>
      <c r="K62" t="s">
        <v>631</v>
      </c>
    </row>
    <row r="63" spans="1:11" x14ac:dyDescent="0.3">
      <c r="A63">
        <v>1741</v>
      </c>
      <c r="B63">
        <v>5105526</v>
      </c>
      <c r="C63" t="s">
        <v>894</v>
      </c>
      <c r="D63" s="506">
        <v>43647</v>
      </c>
      <c r="E63" s="506">
        <v>43738.999988425923</v>
      </c>
      <c r="F63">
        <v>7922699</v>
      </c>
      <c r="G63">
        <v>26100</v>
      </c>
      <c r="H63">
        <v>99.671648509999997</v>
      </c>
      <c r="I63">
        <v>697</v>
      </c>
      <c r="J63">
        <v>5</v>
      </c>
      <c r="K63" t="s">
        <v>586</v>
      </c>
    </row>
    <row r="64" spans="1:11" x14ac:dyDescent="0.3">
      <c r="A64">
        <v>1742</v>
      </c>
      <c r="B64">
        <v>5105528</v>
      </c>
      <c r="C64" t="s">
        <v>894</v>
      </c>
      <c r="D64" s="506">
        <v>43647</v>
      </c>
      <c r="E64" s="506">
        <v>43738.999988425923</v>
      </c>
      <c r="F64">
        <v>7923356</v>
      </c>
      <c r="G64">
        <v>25263</v>
      </c>
      <c r="H64">
        <v>99.682171199999999</v>
      </c>
      <c r="I64">
        <v>708</v>
      </c>
      <c r="J64">
        <v>5</v>
      </c>
      <c r="K64" t="s">
        <v>587</v>
      </c>
    </row>
    <row r="65" spans="1:11" x14ac:dyDescent="0.3">
      <c r="A65">
        <v>1743</v>
      </c>
      <c r="B65">
        <v>5105529</v>
      </c>
      <c r="C65" t="s">
        <v>894</v>
      </c>
      <c r="D65" s="506">
        <v>43647</v>
      </c>
      <c r="E65" s="506">
        <v>43738.999988425923</v>
      </c>
      <c r="F65">
        <v>7925451</v>
      </c>
      <c r="G65">
        <v>23288</v>
      </c>
      <c r="H65">
        <v>99.707022710000004</v>
      </c>
      <c r="I65">
        <v>715</v>
      </c>
      <c r="J65">
        <v>5</v>
      </c>
      <c r="K65" t="s">
        <v>588</v>
      </c>
    </row>
    <row r="66" spans="1:11" x14ac:dyDescent="0.3">
      <c r="A66">
        <v>1744</v>
      </c>
      <c r="B66">
        <v>5105530</v>
      </c>
      <c r="C66" t="s">
        <v>894</v>
      </c>
      <c r="D66" s="506">
        <v>43647</v>
      </c>
      <c r="E66" s="506">
        <v>43738.999988425923</v>
      </c>
      <c r="F66">
        <v>7924499</v>
      </c>
      <c r="G66">
        <v>24300</v>
      </c>
      <c r="H66">
        <v>99.694293439999996</v>
      </c>
      <c r="I66">
        <v>745</v>
      </c>
      <c r="J66">
        <v>5</v>
      </c>
      <c r="K66" t="s">
        <v>589</v>
      </c>
    </row>
    <row r="67" spans="1:11" x14ac:dyDescent="0.3">
      <c r="A67">
        <v>1745</v>
      </c>
      <c r="B67">
        <v>5105535</v>
      </c>
      <c r="C67" t="s">
        <v>894</v>
      </c>
      <c r="D67" s="506">
        <v>43647</v>
      </c>
      <c r="E67" s="506">
        <v>43738.999988425923</v>
      </c>
      <c r="F67">
        <v>7919218</v>
      </c>
      <c r="G67">
        <v>29581</v>
      </c>
      <c r="H67">
        <v>99.627855729999993</v>
      </c>
      <c r="I67">
        <v>763</v>
      </c>
      <c r="J67">
        <v>5</v>
      </c>
      <c r="K67" t="s">
        <v>590</v>
      </c>
    </row>
    <row r="68" spans="1:11" x14ac:dyDescent="0.3">
      <c r="A68">
        <v>291</v>
      </c>
      <c r="B68">
        <v>5091538</v>
      </c>
      <c r="C68" t="s">
        <v>895</v>
      </c>
      <c r="D68" s="506">
        <v>43647</v>
      </c>
      <c r="E68" s="506">
        <v>43738.999988425923</v>
      </c>
      <c r="F68">
        <v>7947119</v>
      </c>
      <c r="G68">
        <v>1680</v>
      </c>
      <c r="H68">
        <v>99.978864729999998</v>
      </c>
      <c r="I68">
        <v>634</v>
      </c>
      <c r="J68">
        <v>7</v>
      </c>
      <c r="K68" t="s">
        <v>500</v>
      </c>
    </row>
    <row r="69" spans="1:11" x14ac:dyDescent="0.3">
      <c r="A69">
        <v>108</v>
      </c>
      <c r="B69">
        <v>5091541</v>
      </c>
      <c r="C69" t="s">
        <v>896</v>
      </c>
      <c r="D69" s="506">
        <v>43647</v>
      </c>
      <c r="E69" s="506">
        <v>43738.999988425923</v>
      </c>
      <c r="F69">
        <v>7832099</v>
      </c>
      <c r="G69">
        <v>116520</v>
      </c>
      <c r="H69">
        <v>98.534084980000003</v>
      </c>
      <c r="I69">
        <v>623</v>
      </c>
      <c r="J69">
        <v>3</v>
      </c>
      <c r="K69" t="s">
        <v>504</v>
      </c>
    </row>
    <row r="70" spans="1:11" x14ac:dyDescent="0.3">
      <c r="A70">
        <v>123</v>
      </c>
      <c r="B70">
        <v>5091544</v>
      </c>
      <c r="C70" t="s">
        <v>897</v>
      </c>
      <c r="D70" s="506">
        <v>43647</v>
      </c>
      <c r="E70" s="506">
        <v>43738.999988425923</v>
      </c>
      <c r="F70">
        <v>7907459</v>
      </c>
      <c r="G70">
        <v>41160</v>
      </c>
      <c r="H70">
        <v>99.482174200000003</v>
      </c>
      <c r="I70">
        <v>306</v>
      </c>
      <c r="J70">
        <v>6</v>
      </c>
      <c r="K70" t="s">
        <v>513</v>
      </c>
    </row>
    <row r="71" spans="1:11" x14ac:dyDescent="0.3">
      <c r="A71">
        <v>359</v>
      </c>
      <c r="B71">
        <v>5091564</v>
      </c>
      <c r="C71" t="s">
        <v>898</v>
      </c>
      <c r="D71" s="506">
        <v>43647</v>
      </c>
      <c r="E71" s="506">
        <v>43738.999988425923</v>
      </c>
      <c r="F71">
        <v>7947659</v>
      </c>
      <c r="G71">
        <v>1140</v>
      </c>
      <c r="H71">
        <v>99.985658209999997</v>
      </c>
      <c r="I71">
        <v>488</v>
      </c>
      <c r="J71">
        <v>8</v>
      </c>
      <c r="K71" t="s">
        <v>987</v>
      </c>
    </row>
    <row r="72" spans="1:11" x14ac:dyDescent="0.3">
      <c r="A72">
        <v>1869</v>
      </c>
      <c r="B72">
        <v>5091566</v>
      </c>
      <c r="C72" t="s">
        <v>899</v>
      </c>
      <c r="D72" s="506">
        <v>43647</v>
      </c>
      <c r="E72" s="506">
        <v>43738.999988425923</v>
      </c>
      <c r="F72">
        <v>7946819</v>
      </c>
      <c r="G72">
        <v>1620</v>
      </c>
      <c r="H72">
        <v>99.979618639999998</v>
      </c>
      <c r="I72">
        <v>309</v>
      </c>
      <c r="J72">
        <v>9</v>
      </c>
      <c r="K72" t="s">
        <v>988</v>
      </c>
    </row>
    <row r="73" spans="1:11" x14ac:dyDescent="0.3">
      <c r="A73">
        <v>1872</v>
      </c>
      <c r="B73">
        <v>5091571</v>
      </c>
      <c r="C73" t="s">
        <v>899</v>
      </c>
      <c r="D73" s="506">
        <v>43647</v>
      </c>
      <c r="E73" s="506">
        <v>43738.999988425923</v>
      </c>
      <c r="F73">
        <v>7946698</v>
      </c>
      <c r="G73">
        <v>2101</v>
      </c>
      <c r="H73">
        <v>99.973568330000006</v>
      </c>
      <c r="I73">
        <v>301</v>
      </c>
      <c r="J73">
        <v>9</v>
      </c>
      <c r="K73" t="s">
        <v>989</v>
      </c>
    </row>
    <row r="74" spans="1:11" x14ac:dyDescent="0.3">
      <c r="A74">
        <v>1870</v>
      </c>
      <c r="B74">
        <v>5091567</v>
      </c>
      <c r="C74" t="s">
        <v>900</v>
      </c>
      <c r="D74" s="506">
        <v>43647</v>
      </c>
      <c r="E74" s="506">
        <v>43738.999988425923</v>
      </c>
      <c r="F74">
        <v>7936679</v>
      </c>
      <c r="G74">
        <v>11760</v>
      </c>
      <c r="H74">
        <v>99.852046419999994</v>
      </c>
      <c r="I74">
        <v>228</v>
      </c>
      <c r="J74">
        <v>7</v>
      </c>
      <c r="K74" t="s">
        <v>599</v>
      </c>
    </row>
    <row r="75" spans="1:11" x14ac:dyDescent="0.3">
      <c r="A75">
        <v>1871</v>
      </c>
      <c r="B75">
        <v>5091569</v>
      </c>
      <c r="C75" t="s">
        <v>901</v>
      </c>
      <c r="D75" s="506">
        <v>43647</v>
      </c>
      <c r="E75" s="506">
        <v>43738.999988425923</v>
      </c>
      <c r="F75">
        <v>7948739</v>
      </c>
      <c r="G75">
        <v>60</v>
      </c>
      <c r="H75">
        <v>99.999245169999995</v>
      </c>
      <c r="I75">
        <v>283</v>
      </c>
      <c r="J75">
        <v>9</v>
      </c>
      <c r="K75" t="s">
        <v>990</v>
      </c>
    </row>
    <row r="76" spans="1:11" x14ac:dyDescent="0.3">
      <c r="A76">
        <v>1873</v>
      </c>
      <c r="B76">
        <v>5091572</v>
      </c>
      <c r="C76" t="s">
        <v>902</v>
      </c>
      <c r="D76" s="506">
        <v>43647</v>
      </c>
      <c r="E76" s="506">
        <v>43738.999988425923</v>
      </c>
      <c r="F76">
        <v>7944209</v>
      </c>
      <c r="G76">
        <v>4590</v>
      </c>
      <c r="H76">
        <v>99.942255430000003</v>
      </c>
      <c r="I76">
        <v>262</v>
      </c>
      <c r="J76">
        <v>9</v>
      </c>
      <c r="K76" t="s">
        <v>611</v>
      </c>
    </row>
    <row r="77" spans="1:11" x14ac:dyDescent="0.3">
      <c r="A77">
        <v>1874</v>
      </c>
      <c r="B77">
        <v>5091574</v>
      </c>
      <c r="C77" t="s">
        <v>903</v>
      </c>
      <c r="D77" s="506">
        <v>43647</v>
      </c>
      <c r="E77" s="506">
        <v>43738.999988425923</v>
      </c>
      <c r="F77">
        <v>7921499</v>
      </c>
      <c r="G77">
        <v>27300</v>
      </c>
      <c r="H77">
        <v>99.656551890000003</v>
      </c>
      <c r="I77">
        <v>521</v>
      </c>
      <c r="J77">
        <v>6</v>
      </c>
      <c r="K77" t="s">
        <v>615</v>
      </c>
    </row>
    <row r="78" spans="1:11" x14ac:dyDescent="0.3">
      <c r="A78">
        <v>1875</v>
      </c>
      <c r="B78">
        <v>5091576</v>
      </c>
      <c r="C78" t="s">
        <v>903</v>
      </c>
      <c r="D78" s="506">
        <v>43647</v>
      </c>
      <c r="E78" s="506">
        <v>43738.999988425923</v>
      </c>
      <c r="F78">
        <v>7921679</v>
      </c>
      <c r="G78">
        <v>26940</v>
      </c>
      <c r="H78">
        <v>99.661073200000004</v>
      </c>
      <c r="I78">
        <v>514</v>
      </c>
      <c r="J78">
        <v>6</v>
      </c>
      <c r="K78" t="s">
        <v>615</v>
      </c>
    </row>
    <row r="79" spans="1:11" x14ac:dyDescent="0.3">
      <c r="A79">
        <v>1877</v>
      </c>
      <c r="B79">
        <v>5091585</v>
      </c>
      <c r="C79" t="s">
        <v>903</v>
      </c>
      <c r="D79" s="506">
        <v>43647</v>
      </c>
      <c r="E79" s="506">
        <v>43738.999988425923</v>
      </c>
      <c r="F79">
        <v>7921259</v>
      </c>
      <c r="G79">
        <v>27540</v>
      </c>
      <c r="H79">
        <v>99.653532569999996</v>
      </c>
      <c r="I79">
        <v>227</v>
      </c>
      <c r="J79">
        <v>7</v>
      </c>
      <c r="K79" t="s">
        <v>625</v>
      </c>
    </row>
    <row r="80" spans="1:11" x14ac:dyDescent="0.3">
      <c r="A80">
        <v>1876</v>
      </c>
      <c r="B80">
        <v>5091577</v>
      </c>
      <c r="C80" t="s">
        <v>904</v>
      </c>
      <c r="D80" s="506">
        <v>43647</v>
      </c>
      <c r="E80" s="506">
        <v>43738.999988425923</v>
      </c>
      <c r="F80">
        <v>7936739</v>
      </c>
      <c r="G80">
        <v>12060</v>
      </c>
      <c r="H80">
        <v>99.848278969999996</v>
      </c>
      <c r="I80">
        <v>232</v>
      </c>
      <c r="J80">
        <v>7</v>
      </c>
      <c r="K80" t="s">
        <v>621</v>
      </c>
    </row>
    <row r="81" spans="1:11" x14ac:dyDescent="0.3">
      <c r="A81">
        <v>1659</v>
      </c>
      <c r="B81">
        <v>5091593</v>
      </c>
      <c r="C81" t="s">
        <v>905</v>
      </c>
      <c r="D81" s="506">
        <v>43647</v>
      </c>
      <c r="E81" s="506">
        <v>43738.999988425923</v>
      </c>
      <c r="F81">
        <v>7948139</v>
      </c>
      <c r="G81">
        <v>660</v>
      </c>
      <c r="H81">
        <v>99.991696860000005</v>
      </c>
      <c r="I81">
        <v>357</v>
      </c>
      <c r="J81">
        <v>9</v>
      </c>
      <c r="K81" t="s">
        <v>261</v>
      </c>
    </row>
    <row r="82" spans="1:11" x14ac:dyDescent="0.3">
      <c r="A82">
        <v>1679</v>
      </c>
      <c r="B82">
        <v>5091601</v>
      </c>
      <c r="C82" t="s">
        <v>905</v>
      </c>
      <c r="D82" s="506">
        <v>43647</v>
      </c>
      <c r="E82" s="506">
        <v>43738.999988425923</v>
      </c>
      <c r="F82">
        <v>7948319</v>
      </c>
      <c r="G82">
        <v>480</v>
      </c>
      <c r="H82">
        <v>99.993961350000006</v>
      </c>
      <c r="I82">
        <v>358</v>
      </c>
      <c r="J82">
        <v>9</v>
      </c>
      <c r="K82" t="s">
        <v>267</v>
      </c>
    </row>
    <row r="83" spans="1:11" x14ac:dyDescent="0.3">
      <c r="A83">
        <v>1690</v>
      </c>
      <c r="B83">
        <v>5091597</v>
      </c>
      <c r="C83" t="s">
        <v>906</v>
      </c>
      <c r="D83" s="506">
        <v>43647</v>
      </c>
      <c r="E83" s="506">
        <v>43738.999988425923</v>
      </c>
      <c r="F83">
        <v>7946039</v>
      </c>
      <c r="G83">
        <v>2760</v>
      </c>
      <c r="H83">
        <v>99.96527777</v>
      </c>
      <c r="I83">
        <v>532</v>
      </c>
      <c r="J83">
        <v>8</v>
      </c>
      <c r="K83" t="s">
        <v>264</v>
      </c>
    </row>
    <row r="84" spans="1:11" x14ac:dyDescent="0.3">
      <c r="A84">
        <v>1674</v>
      </c>
      <c r="B84">
        <v>5091602</v>
      </c>
      <c r="C84" t="s">
        <v>907</v>
      </c>
      <c r="D84" s="506">
        <v>43647</v>
      </c>
      <c r="E84" s="506">
        <v>43738.999988425923</v>
      </c>
      <c r="F84">
        <v>7942139</v>
      </c>
      <c r="G84">
        <v>6660</v>
      </c>
      <c r="H84">
        <v>99.916213760000005</v>
      </c>
      <c r="I84">
        <v>341</v>
      </c>
      <c r="J84">
        <v>9</v>
      </c>
      <c r="K84" t="s">
        <v>270</v>
      </c>
    </row>
    <row r="85" spans="1:11" x14ac:dyDescent="0.3">
      <c r="A85">
        <v>54</v>
      </c>
      <c r="B85">
        <v>5091607</v>
      </c>
      <c r="C85" t="s">
        <v>908</v>
      </c>
      <c r="D85" s="506">
        <v>43647</v>
      </c>
      <c r="E85" s="506">
        <v>43738.999988425923</v>
      </c>
      <c r="F85">
        <v>7868939</v>
      </c>
      <c r="G85">
        <v>79860</v>
      </c>
      <c r="H85">
        <v>98.99531992</v>
      </c>
      <c r="I85">
        <v>278</v>
      </c>
      <c r="J85">
        <v>5</v>
      </c>
      <c r="K85" t="s">
        <v>275</v>
      </c>
    </row>
    <row r="86" spans="1:11" x14ac:dyDescent="0.3">
      <c r="A86">
        <v>1675</v>
      </c>
      <c r="B86">
        <v>5091621</v>
      </c>
      <c r="C86" t="s">
        <v>909</v>
      </c>
      <c r="D86" s="506">
        <v>43647</v>
      </c>
      <c r="E86" s="506">
        <v>43738.999988425923</v>
      </c>
      <c r="F86">
        <v>7946819</v>
      </c>
      <c r="G86">
        <v>1980</v>
      </c>
      <c r="H86">
        <v>99.97509058</v>
      </c>
      <c r="I86">
        <v>359</v>
      </c>
      <c r="J86">
        <v>9</v>
      </c>
      <c r="K86" t="s">
        <v>277</v>
      </c>
    </row>
    <row r="87" spans="1:11" x14ac:dyDescent="0.3">
      <c r="A87">
        <v>1671</v>
      </c>
      <c r="B87">
        <v>5091622</v>
      </c>
      <c r="C87" t="s">
        <v>910</v>
      </c>
      <c r="D87" s="506">
        <v>43647</v>
      </c>
      <c r="E87" s="506">
        <v>43738.999988425923</v>
      </c>
      <c r="F87">
        <v>7860896</v>
      </c>
      <c r="G87">
        <v>87903</v>
      </c>
      <c r="H87">
        <v>98.894134820000005</v>
      </c>
      <c r="I87">
        <v>426</v>
      </c>
      <c r="J87">
        <v>4</v>
      </c>
      <c r="K87" t="s">
        <v>991</v>
      </c>
    </row>
    <row r="88" spans="1:11" x14ac:dyDescent="0.3">
      <c r="A88">
        <v>1678</v>
      </c>
      <c r="B88">
        <v>5091623</v>
      </c>
      <c r="C88" t="s">
        <v>911</v>
      </c>
      <c r="D88" s="506">
        <v>43647</v>
      </c>
      <c r="E88" s="506">
        <v>43738.999988425923</v>
      </c>
      <c r="F88">
        <v>7833924</v>
      </c>
      <c r="G88">
        <v>114875</v>
      </c>
      <c r="H88">
        <v>98.554813120000006</v>
      </c>
      <c r="I88">
        <v>618</v>
      </c>
      <c r="J88">
        <v>3</v>
      </c>
      <c r="K88" t="s">
        <v>284</v>
      </c>
    </row>
    <row r="89" spans="1:11" x14ac:dyDescent="0.3">
      <c r="A89">
        <v>8</v>
      </c>
      <c r="B89">
        <v>5091626</v>
      </c>
      <c r="C89" t="s">
        <v>911</v>
      </c>
      <c r="D89" s="506">
        <v>43647</v>
      </c>
      <c r="E89" s="506">
        <v>43738.999988425923</v>
      </c>
      <c r="F89">
        <v>7833723</v>
      </c>
      <c r="G89">
        <v>115076</v>
      </c>
      <c r="H89">
        <v>98.552284439999994</v>
      </c>
      <c r="I89">
        <v>581</v>
      </c>
      <c r="J89">
        <v>4</v>
      </c>
      <c r="K89" t="s">
        <v>992</v>
      </c>
    </row>
    <row r="90" spans="1:11" x14ac:dyDescent="0.3">
      <c r="A90">
        <v>1676</v>
      </c>
      <c r="B90">
        <v>5091629</v>
      </c>
      <c r="C90" t="s">
        <v>911</v>
      </c>
      <c r="D90" s="506">
        <v>43647</v>
      </c>
      <c r="E90" s="506">
        <v>43738.999988425923</v>
      </c>
      <c r="F90">
        <v>7833766</v>
      </c>
      <c r="G90">
        <v>115033</v>
      </c>
      <c r="H90">
        <v>98.552825400000003</v>
      </c>
      <c r="I90">
        <v>565</v>
      </c>
      <c r="J90">
        <v>4</v>
      </c>
      <c r="K90" t="s">
        <v>294</v>
      </c>
    </row>
    <row r="91" spans="1:11" x14ac:dyDescent="0.3">
      <c r="A91">
        <v>6</v>
      </c>
      <c r="B91">
        <v>5091627</v>
      </c>
      <c r="C91" t="s">
        <v>912</v>
      </c>
      <c r="D91" s="506">
        <v>43647</v>
      </c>
      <c r="E91" s="506">
        <v>43738.999988425923</v>
      </c>
      <c r="F91">
        <v>7941899</v>
      </c>
      <c r="G91">
        <v>6900</v>
      </c>
      <c r="H91">
        <v>99.913194430000004</v>
      </c>
      <c r="I91">
        <v>291</v>
      </c>
      <c r="J91">
        <v>9</v>
      </c>
      <c r="K91" t="s">
        <v>289</v>
      </c>
    </row>
    <row r="92" spans="1:11" x14ac:dyDescent="0.3">
      <c r="A92">
        <v>1847</v>
      </c>
      <c r="B92">
        <v>5091628</v>
      </c>
      <c r="C92" t="s">
        <v>913</v>
      </c>
      <c r="D92" s="506">
        <v>43647</v>
      </c>
      <c r="E92" s="506">
        <v>43738.999988425923</v>
      </c>
      <c r="F92">
        <v>7907369</v>
      </c>
      <c r="G92">
        <v>41047</v>
      </c>
      <c r="H92">
        <v>99.483582639999995</v>
      </c>
      <c r="I92">
        <v>338</v>
      </c>
      <c r="J92">
        <v>6</v>
      </c>
      <c r="K92" t="s">
        <v>291</v>
      </c>
    </row>
    <row r="93" spans="1:11" x14ac:dyDescent="0.3">
      <c r="A93">
        <v>1670</v>
      </c>
      <c r="B93">
        <v>5091631</v>
      </c>
      <c r="C93" t="s">
        <v>914</v>
      </c>
      <c r="D93" s="506">
        <v>43647</v>
      </c>
      <c r="E93" s="506">
        <v>43738.999988425923</v>
      </c>
      <c r="F93">
        <v>7945079</v>
      </c>
      <c r="G93">
        <v>3720</v>
      </c>
      <c r="H93">
        <v>99.953200480000007</v>
      </c>
      <c r="I93">
        <v>595</v>
      </c>
      <c r="J93">
        <v>8</v>
      </c>
      <c r="K93" t="s">
        <v>297</v>
      </c>
    </row>
    <row r="94" spans="1:11" x14ac:dyDescent="0.3">
      <c r="A94">
        <v>1848</v>
      </c>
      <c r="B94">
        <v>5091638</v>
      </c>
      <c r="C94" t="s">
        <v>915</v>
      </c>
      <c r="D94" s="506">
        <v>43647</v>
      </c>
      <c r="E94" s="506">
        <v>43738.999988425923</v>
      </c>
      <c r="F94">
        <v>7946487</v>
      </c>
      <c r="G94">
        <v>2312</v>
      </c>
      <c r="H94">
        <v>99.970913850000002</v>
      </c>
      <c r="I94">
        <v>304</v>
      </c>
      <c r="J94">
        <v>9</v>
      </c>
      <c r="K94" t="s">
        <v>530</v>
      </c>
    </row>
    <row r="95" spans="1:11" x14ac:dyDescent="0.3">
      <c r="A95">
        <v>1849</v>
      </c>
      <c r="B95">
        <v>5091639</v>
      </c>
      <c r="C95" t="s">
        <v>915</v>
      </c>
      <c r="D95" s="506">
        <v>43647</v>
      </c>
      <c r="E95" s="506">
        <v>43738.999988425923</v>
      </c>
      <c r="F95">
        <v>7947179</v>
      </c>
      <c r="G95">
        <v>1620</v>
      </c>
      <c r="H95">
        <v>99.979619560000003</v>
      </c>
      <c r="I95">
        <v>299</v>
      </c>
      <c r="J95">
        <v>9</v>
      </c>
      <c r="K95" t="s">
        <v>530</v>
      </c>
    </row>
    <row r="96" spans="1:11" x14ac:dyDescent="0.3">
      <c r="A96">
        <v>1850</v>
      </c>
      <c r="B96">
        <v>5091663</v>
      </c>
      <c r="C96" t="s">
        <v>915</v>
      </c>
      <c r="D96" s="506">
        <v>43647</v>
      </c>
      <c r="E96" s="506">
        <v>43738.999988425923</v>
      </c>
      <c r="F96">
        <v>7946699</v>
      </c>
      <c r="G96">
        <v>2100</v>
      </c>
      <c r="H96">
        <v>99.973580909999995</v>
      </c>
      <c r="I96">
        <v>304</v>
      </c>
      <c r="J96">
        <v>9</v>
      </c>
      <c r="K96" t="s">
        <v>530</v>
      </c>
    </row>
    <row r="97" spans="1:11" x14ac:dyDescent="0.3">
      <c r="A97">
        <v>1851</v>
      </c>
      <c r="B97">
        <v>5091676</v>
      </c>
      <c r="C97" t="s">
        <v>915</v>
      </c>
      <c r="D97" s="506">
        <v>43647</v>
      </c>
      <c r="E97" s="506">
        <v>43738.999988425923</v>
      </c>
      <c r="F97">
        <v>7947059</v>
      </c>
      <c r="G97">
        <v>1740</v>
      </c>
      <c r="H97">
        <v>99.978109900000007</v>
      </c>
      <c r="I97">
        <v>301</v>
      </c>
      <c r="J97">
        <v>9</v>
      </c>
      <c r="K97" t="s">
        <v>530</v>
      </c>
    </row>
    <row r="98" spans="1:11" x14ac:dyDescent="0.3">
      <c r="A98">
        <v>1852</v>
      </c>
      <c r="B98">
        <v>5091680</v>
      </c>
      <c r="C98" t="s">
        <v>915</v>
      </c>
      <c r="D98" s="506">
        <v>43647</v>
      </c>
      <c r="E98" s="506">
        <v>43738.999988425923</v>
      </c>
      <c r="F98">
        <v>7947119</v>
      </c>
      <c r="G98">
        <v>1680</v>
      </c>
      <c r="H98">
        <v>99.978864729999998</v>
      </c>
      <c r="I98">
        <v>321</v>
      </c>
      <c r="J98">
        <v>9</v>
      </c>
      <c r="K98" t="s">
        <v>530</v>
      </c>
    </row>
    <row r="99" spans="1:11" x14ac:dyDescent="0.3">
      <c r="A99">
        <v>1853</v>
      </c>
      <c r="B99">
        <v>5091682</v>
      </c>
      <c r="C99" t="s">
        <v>915</v>
      </c>
      <c r="D99" s="506">
        <v>43647</v>
      </c>
      <c r="E99" s="506">
        <v>43738.999988425923</v>
      </c>
      <c r="F99">
        <v>7946879</v>
      </c>
      <c r="G99">
        <v>1920</v>
      </c>
      <c r="H99">
        <v>99.975845410000005</v>
      </c>
      <c r="I99">
        <v>305</v>
      </c>
      <c r="J99">
        <v>9</v>
      </c>
      <c r="K99" t="s">
        <v>530</v>
      </c>
    </row>
    <row r="100" spans="1:11" x14ac:dyDescent="0.3">
      <c r="A100">
        <v>1854</v>
      </c>
      <c r="B100">
        <v>5091690</v>
      </c>
      <c r="C100" t="s">
        <v>915</v>
      </c>
      <c r="D100" s="506">
        <v>43647</v>
      </c>
      <c r="E100" s="506">
        <v>43738.999988425923</v>
      </c>
      <c r="F100">
        <v>7947239</v>
      </c>
      <c r="G100">
        <v>1560</v>
      </c>
      <c r="H100">
        <v>99.980374389999994</v>
      </c>
      <c r="I100">
        <v>292</v>
      </c>
      <c r="J100">
        <v>9</v>
      </c>
      <c r="K100" t="s">
        <v>530</v>
      </c>
    </row>
    <row r="101" spans="1:11" x14ac:dyDescent="0.3">
      <c r="A101">
        <v>1855</v>
      </c>
      <c r="B101">
        <v>5091699</v>
      </c>
      <c r="C101" t="s">
        <v>915</v>
      </c>
      <c r="D101" s="506">
        <v>43647</v>
      </c>
      <c r="E101" s="506">
        <v>43738.999988425923</v>
      </c>
      <c r="F101">
        <v>7946879</v>
      </c>
      <c r="G101">
        <v>1920</v>
      </c>
      <c r="H101">
        <v>99.975845410000005</v>
      </c>
      <c r="I101">
        <v>303</v>
      </c>
      <c r="J101">
        <v>9</v>
      </c>
      <c r="K101" t="s">
        <v>530</v>
      </c>
    </row>
    <row r="102" spans="1:11" x14ac:dyDescent="0.3">
      <c r="A102">
        <v>1856</v>
      </c>
      <c r="B102">
        <v>5091706</v>
      </c>
      <c r="C102" t="s">
        <v>915</v>
      </c>
      <c r="D102" s="506">
        <v>43647</v>
      </c>
      <c r="E102" s="506">
        <v>43738.999988425923</v>
      </c>
      <c r="F102">
        <v>7946459</v>
      </c>
      <c r="G102">
        <v>2340</v>
      </c>
      <c r="H102">
        <v>99.970561590000003</v>
      </c>
      <c r="I102">
        <v>326</v>
      </c>
      <c r="J102">
        <v>9</v>
      </c>
      <c r="K102" t="s">
        <v>530</v>
      </c>
    </row>
    <row r="103" spans="1:11" x14ac:dyDescent="0.3">
      <c r="A103">
        <v>1857</v>
      </c>
      <c r="B103">
        <v>5091711</v>
      </c>
      <c r="C103" t="s">
        <v>915</v>
      </c>
      <c r="D103" s="506">
        <v>43647</v>
      </c>
      <c r="E103" s="506">
        <v>43738.999988425923</v>
      </c>
      <c r="F103">
        <v>7946699</v>
      </c>
      <c r="G103">
        <v>2100</v>
      </c>
      <c r="H103">
        <v>99.973580909999995</v>
      </c>
      <c r="I103">
        <v>295</v>
      </c>
      <c r="J103">
        <v>9</v>
      </c>
      <c r="K103" t="s">
        <v>530</v>
      </c>
    </row>
    <row r="104" spans="1:11" x14ac:dyDescent="0.3">
      <c r="A104">
        <v>1858</v>
      </c>
      <c r="B104">
        <v>5091714</v>
      </c>
      <c r="C104" t="s">
        <v>915</v>
      </c>
      <c r="D104" s="506">
        <v>43647</v>
      </c>
      <c r="E104" s="506">
        <v>43738.999988425923</v>
      </c>
      <c r="F104">
        <v>7947059</v>
      </c>
      <c r="G104">
        <v>1740</v>
      </c>
      <c r="H104">
        <v>99.978109900000007</v>
      </c>
      <c r="I104">
        <v>309</v>
      </c>
      <c r="J104">
        <v>9</v>
      </c>
      <c r="K104" t="s">
        <v>530</v>
      </c>
    </row>
    <row r="105" spans="1:11" x14ac:dyDescent="0.3">
      <c r="A105">
        <v>1859</v>
      </c>
      <c r="B105">
        <v>5091730</v>
      </c>
      <c r="C105" t="s">
        <v>915</v>
      </c>
      <c r="D105" s="506">
        <v>43647</v>
      </c>
      <c r="E105" s="506">
        <v>43738.999988425923</v>
      </c>
      <c r="F105">
        <v>7946879</v>
      </c>
      <c r="G105">
        <v>1860</v>
      </c>
      <c r="H105">
        <v>99.976600059999996</v>
      </c>
      <c r="I105">
        <v>280</v>
      </c>
      <c r="J105">
        <v>9</v>
      </c>
      <c r="K105" t="s">
        <v>530</v>
      </c>
    </row>
    <row r="106" spans="1:11" x14ac:dyDescent="0.3">
      <c r="A106">
        <v>1307</v>
      </c>
      <c r="B106">
        <v>5091658</v>
      </c>
      <c r="C106" t="s">
        <v>916</v>
      </c>
      <c r="D106" s="506">
        <v>43647</v>
      </c>
      <c r="E106" s="506">
        <v>43738.999988425923</v>
      </c>
      <c r="F106">
        <v>7935567</v>
      </c>
      <c r="G106">
        <v>13232</v>
      </c>
      <c r="H106">
        <v>99.833534599999993</v>
      </c>
      <c r="I106">
        <v>450</v>
      </c>
      <c r="J106">
        <v>6</v>
      </c>
      <c r="K106" t="s">
        <v>535</v>
      </c>
    </row>
    <row r="107" spans="1:11" x14ac:dyDescent="0.3">
      <c r="A107">
        <v>1643</v>
      </c>
      <c r="B107">
        <v>5091660</v>
      </c>
      <c r="C107" t="s">
        <v>917</v>
      </c>
      <c r="D107" s="506">
        <v>43647</v>
      </c>
      <c r="E107" s="506">
        <v>43738.999988425923</v>
      </c>
      <c r="F107">
        <v>7947779</v>
      </c>
      <c r="G107">
        <v>1020</v>
      </c>
      <c r="H107">
        <v>99.987167869999993</v>
      </c>
      <c r="I107">
        <v>229</v>
      </c>
      <c r="J107">
        <v>9</v>
      </c>
      <c r="K107" t="s">
        <v>540</v>
      </c>
    </row>
    <row r="108" spans="1:11" x14ac:dyDescent="0.3">
      <c r="A108">
        <v>1220</v>
      </c>
      <c r="B108">
        <v>5091761</v>
      </c>
      <c r="C108" t="s">
        <v>917</v>
      </c>
      <c r="D108" s="506">
        <v>43647</v>
      </c>
      <c r="E108" s="506">
        <v>43738.999988425923</v>
      </c>
      <c r="F108">
        <v>7948139</v>
      </c>
      <c r="G108">
        <v>660</v>
      </c>
      <c r="H108">
        <v>99.991696860000005</v>
      </c>
      <c r="I108">
        <v>244</v>
      </c>
      <c r="J108">
        <v>9</v>
      </c>
      <c r="K108" t="s">
        <v>337</v>
      </c>
    </row>
    <row r="109" spans="1:11" x14ac:dyDescent="0.3">
      <c r="A109">
        <v>1865</v>
      </c>
      <c r="B109">
        <v>5091786</v>
      </c>
      <c r="C109" t="s">
        <v>917</v>
      </c>
      <c r="D109" s="506">
        <v>43647</v>
      </c>
      <c r="E109" s="506">
        <v>43738.999988425923</v>
      </c>
      <c r="F109">
        <v>7947839</v>
      </c>
      <c r="G109">
        <v>960</v>
      </c>
      <c r="H109">
        <v>99.987922699999999</v>
      </c>
      <c r="I109">
        <v>246</v>
      </c>
      <c r="J109">
        <v>9</v>
      </c>
      <c r="K109" t="s">
        <v>348</v>
      </c>
    </row>
    <row r="110" spans="1:11" x14ac:dyDescent="0.3">
      <c r="A110">
        <v>1204</v>
      </c>
      <c r="B110">
        <v>5091800</v>
      </c>
      <c r="C110" t="s">
        <v>917</v>
      </c>
      <c r="D110" s="506">
        <v>43647</v>
      </c>
      <c r="E110" s="506">
        <v>43738.999988425923</v>
      </c>
      <c r="F110">
        <v>7948019</v>
      </c>
      <c r="G110">
        <v>780</v>
      </c>
      <c r="H110">
        <v>99.990187199999994</v>
      </c>
      <c r="I110">
        <v>249</v>
      </c>
      <c r="J110">
        <v>9</v>
      </c>
      <c r="K110" t="s">
        <v>360</v>
      </c>
    </row>
    <row r="111" spans="1:11" x14ac:dyDescent="0.3">
      <c r="A111">
        <v>1299</v>
      </c>
      <c r="B111">
        <v>5091677</v>
      </c>
      <c r="C111" t="s">
        <v>918</v>
      </c>
      <c r="D111" s="506">
        <v>43647</v>
      </c>
      <c r="E111" s="506">
        <v>43738.999988425923</v>
      </c>
      <c r="F111">
        <v>7941779</v>
      </c>
      <c r="G111">
        <v>6840</v>
      </c>
      <c r="H111">
        <v>99.913947320000005</v>
      </c>
      <c r="I111">
        <v>222</v>
      </c>
      <c r="J111">
        <v>9</v>
      </c>
      <c r="K111" t="s">
        <v>545</v>
      </c>
    </row>
    <row r="112" spans="1:11" x14ac:dyDescent="0.3">
      <c r="A112">
        <v>1326</v>
      </c>
      <c r="B112">
        <v>5091678</v>
      </c>
      <c r="C112" t="s">
        <v>918</v>
      </c>
      <c r="D112" s="506">
        <v>43647</v>
      </c>
      <c r="E112" s="506">
        <v>43738.999988425923</v>
      </c>
      <c r="F112">
        <v>7941539</v>
      </c>
      <c r="G112">
        <v>7260</v>
      </c>
      <c r="H112">
        <v>99.908665450000001</v>
      </c>
      <c r="I112">
        <v>253</v>
      </c>
      <c r="J112">
        <v>9</v>
      </c>
      <c r="K112" t="s">
        <v>547</v>
      </c>
    </row>
    <row r="113" spans="1:11" x14ac:dyDescent="0.3">
      <c r="A113">
        <v>1344</v>
      </c>
      <c r="B113">
        <v>5091685</v>
      </c>
      <c r="C113" t="s">
        <v>918</v>
      </c>
      <c r="D113" s="506">
        <v>43647</v>
      </c>
      <c r="E113" s="506">
        <v>43738.999988425923</v>
      </c>
      <c r="F113">
        <v>7941359</v>
      </c>
      <c r="G113">
        <v>7260</v>
      </c>
      <c r="H113">
        <v>99.908663379999993</v>
      </c>
      <c r="I113">
        <v>247</v>
      </c>
      <c r="J113">
        <v>9</v>
      </c>
      <c r="K113" t="s">
        <v>551</v>
      </c>
    </row>
    <row r="114" spans="1:11" x14ac:dyDescent="0.3">
      <c r="A114">
        <v>1472</v>
      </c>
      <c r="B114">
        <v>5091687</v>
      </c>
      <c r="C114" t="s">
        <v>919</v>
      </c>
      <c r="D114" s="506">
        <v>43647</v>
      </c>
      <c r="E114" s="506">
        <v>43738.999988425923</v>
      </c>
      <c r="F114">
        <v>7902719</v>
      </c>
      <c r="G114">
        <v>46080</v>
      </c>
      <c r="H114">
        <v>99.420289780000004</v>
      </c>
      <c r="I114">
        <v>699</v>
      </c>
      <c r="J114">
        <v>4</v>
      </c>
      <c r="K114" t="s">
        <v>527</v>
      </c>
    </row>
    <row r="115" spans="1:11" x14ac:dyDescent="0.3">
      <c r="A115">
        <v>2033</v>
      </c>
      <c r="B115">
        <v>5270235</v>
      </c>
      <c r="C115" t="s">
        <v>919</v>
      </c>
      <c r="D115" s="506">
        <v>43647</v>
      </c>
      <c r="E115" s="506">
        <v>43738.999988425923</v>
      </c>
      <c r="F115">
        <v>7901819</v>
      </c>
      <c r="G115">
        <v>46800</v>
      </c>
      <c r="H115">
        <v>99.411218480000002</v>
      </c>
      <c r="I115">
        <v>830</v>
      </c>
      <c r="J115">
        <v>3</v>
      </c>
      <c r="K115" t="s">
        <v>527</v>
      </c>
    </row>
    <row r="116" spans="1:11" x14ac:dyDescent="0.3">
      <c r="A116">
        <v>2034</v>
      </c>
      <c r="B116">
        <v>5270236</v>
      </c>
      <c r="C116" t="s">
        <v>919</v>
      </c>
      <c r="D116" s="506">
        <v>43647</v>
      </c>
      <c r="E116" s="506">
        <v>43738.999988425923</v>
      </c>
      <c r="F116">
        <v>7902114</v>
      </c>
      <c r="G116">
        <v>46685</v>
      </c>
      <c r="H116">
        <v>99.412678569999997</v>
      </c>
      <c r="I116">
        <v>851</v>
      </c>
      <c r="J116">
        <v>3</v>
      </c>
      <c r="K116" t="s">
        <v>527</v>
      </c>
    </row>
    <row r="117" spans="1:11" x14ac:dyDescent="0.3">
      <c r="A117">
        <v>1459</v>
      </c>
      <c r="B117">
        <v>5091695</v>
      </c>
      <c r="C117" t="s">
        <v>920</v>
      </c>
      <c r="D117" s="506">
        <v>43647</v>
      </c>
      <c r="E117" s="506">
        <v>43738.999988425923</v>
      </c>
      <c r="F117">
        <v>7944299</v>
      </c>
      <c r="G117">
        <v>4500</v>
      </c>
      <c r="H117">
        <v>99.943387670000007</v>
      </c>
      <c r="I117">
        <v>684</v>
      </c>
      <c r="J117">
        <v>7</v>
      </c>
      <c r="K117" t="s">
        <v>557</v>
      </c>
    </row>
    <row r="118" spans="1:11" x14ac:dyDescent="0.3">
      <c r="A118">
        <v>1302</v>
      </c>
      <c r="B118">
        <v>5091701</v>
      </c>
      <c r="C118" t="s">
        <v>921</v>
      </c>
      <c r="D118" s="506">
        <v>43647</v>
      </c>
      <c r="E118" s="506">
        <v>43738.999988425923</v>
      </c>
      <c r="F118">
        <v>7925099</v>
      </c>
      <c r="G118">
        <v>23520</v>
      </c>
      <c r="H118">
        <v>99.704099540000001</v>
      </c>
      <c r="I118">
        <v>619</v>
      </c>
      <c r="J118">
        <v>5</v>
      </c>
      <c r="K118" t="s">
        <v>561</v>
      </c>
    </row>
    <row r="119" spans="1:11" x14ac:dyDescent="0.3">
      <c r="A119">
        <v>1821</v>
      </c>
      <c r="B119">
        <v>5091734</v>
      </c>
      <c r="C119" t="s">
        <v>922</v>
      </c>
      <c r="D119" s="506">
        <v>43647</v>
      </c>
      <c r="E119" s="506">
        <v>43738.999988425923</v>
      </c>
      <c r="F119">
        <v>7948739</v>
      </c>
      <c r="G119">
        <v>60</v>
      </c>
      <c r="H119">
        <v>99.999245169999995</v>
      </c>
      <c r="I119">
        <v>283</v>
      </c>
      <c r="J119">
        <v>9</v>
      </c>
      <c r="K119" t="s">
        <v>306</v>
      </c>
    </row>
    <row r="120" spans="1:11" x14ac:dyDescent="0.3">
      <c r="A120">
        <v>1776</v>
      </c>
      <c r="B120">
        <v>5091735</v>
      </c>
      <c r="C120" t="s">
        <v>923</v>
      </c>
      <c r="D120" s="506">
        <v>43647</v>
      </c>
      <c r="E120" s="506">
        <v>43738.999988425923</v>
      </c>
      <c r="F120">
        <v>7934279</v>
      </c>
      <c r="G120">
        <v>14520</v>
      </c>
      <c r="H120">
        <v>99.817330889999994</v>
      </c>
      <c r="I120">
        <v>1045</v>
      </c>
      <c r="J120">
        <v>0</v>
      </c>
      <c r="K120" t="s">
        <v>310</v>
      </c>
    </row>
    <row r="121" spans="1:11" x14ac:dyDescent="0.3">
      <c r="A121">
        <v>1732</v>
      </c>
      <c r="B121">
        <v>5091736</v>
      </c>
      <c r="C121" t="s">
        <v>923</v>
      </c>
      <c r="D121" s="506">
        <v>43647</v>
      </c>
      <c r="E121" s="506">
        <v>43738.999988425923</v>
      </c>
      <c r="F121">
        <v>7927428</v>
      </c>
      <c r="G121">
        <v>21371</v>
      </c>
      <c r="H121">
        <v>99.731141769999994</v>
      </c>
      <c r="I121">
        <v>1482</v>
      </c>
      <c r="J121">
        <v>0</v>
      </c>
      <c r="K121" t="s">
        <v>316</v>
      </c>
    </row>
    <row r="122" spans="1:11" x14ac:dyDescent="0.3">
      <c r="A122">
        <v>1196</v>
      </c>
      <c r="B122">
        <v>5091742</v>
      </c>
      <c r="C122" t="s">
        <v>924</v>
      </c>
      <c r="D122" s="506">
        <v>43647</v>
      </c>
      <c r="E122" s="506">
        <v>43738.999988425923</v>
      </c>
      <c r="F122">
        <v>7908119</v>
      </c>
      <c r="G122">
        <v>40680</v>
      </c>
      <c r="H122">
        <v>99.48822457</v>
      </c>
      <c r="I122">
        <v>360</v>
      </c>
      <c r="J122">
        <v>6</v>
      </c>
      <c r="K122" t="s">
        <v>320</v>
      </c>
    </row>
    <row r="123" spans="1:11" x14ac:dyDescent="0.3">
      <c r="A123">
        <v>1197</v>
      </c>
      <c r="B123">
        <v>5091789</v>
      </c>
      <c r="C123" t="s">
        <v>924</v>
      </c>
      <c r="D123" s="506">
        <v>43647</v>
      </c>
      <c r="E123" s="506">
        <v>43738.999988425923</v>
      </c>
      <c r="F123">
        <v>7908098</v>
      </c>
      <c r="G123">
        <v>40701</v>
      </c>
      <c r="H123">
        <v>99.487960380000004</v>
      </c>
      <c r="I123">
        <v>330</v>
      </c>
      <c r="J123">
        <v>6</v>
      </c>
      <c r="K123" t="s">
        <v>320</v>
      </c>
    </row>
    <row r="124" spans="1:11" x14ac:dyDescent="0.3">
      <c r="A124">
        <v>1822</v>
      </c>
      <c r="B124">
        <v>5091747</v>
      </c>
      <c r="C124" t="s">
        <v>925</v>
      </c>
      <c r="D124" s="506">
        <v>43647</v>
      </c>
      <c r="E124" s="506">
        <v>43738.999988425923</v>
      </c>
      <c r="F124">
        <v>7948799</v>
      </c>
      <c r="G124">
        <v>0</v>
      </c>
      <c r="H124">
        <v>100</v>
      </c>
      <c r="I124">
        <v>318</v>
      </c>
      <c r="J124">
        <v>9</v>
      </c>
      <c r="K124" t="s">
        <v>322</v>
      </c>
    </row>
    <row r="125" spans="1:11" x14ac:dyDescent="0.3">
      <c r="A125">
        <v>1860</v>
      </c>
      <c r="B125">
        <v>5091751</v>
      </c>
      <c r="C125" t="s">
        <v>926</v>
      </c>
      <c r="D125" s="506">
        <v>43647</v>
      </c>
      <c r="E125" s="506">
        <v>43738.999988425923</v>
      </c>
      <c r="F125">
        <v>7928159</v>
      </c>
      <c r="G125">
        <v>20460</v>
      </c>
      <c r="H125">
        <v>99.742596800000001</v>
      </c>
      <c r="I125">
        <v>1483</v>
      </c>
      <c r="J125">
        <v>0</v>
      </c>
      <c r="K125" t="s">
        <v>327</v>
      </c>
    </row>
    <row r="126" spans="1:11" x14ac:dyDescent="0.3">
      <c r="A126">
        <v>1861</v>
      </c>
      <c r="B126">
        <v>5091752</v>
      </c>
      <c r="C126" t="s">
        <v>926</v>
      </c>
      <c r="D126" s="506">
        <v>43647</v>
      </c>
      <c r="E126" s="506">
        <v>43738.999988425923</v>
      </c>
      <c r="F126">
        <v>7929703</v>
      </c>
      <c r="G126">
        <v>19096</v>
      </c>
      <c r="H126">
        <v>99.759762449999997</v>
      </c>
      <c r="I126">
        <v>1599</v>
      </c>
      <c r="J126">
        <v>0</v>
      </c>
      <c r="K126" t="s">
        <v>330</v>
      </c>
    </row>
    <row r="127" spans="1:11" x14ac:dyDescent="0.3">
      <c r="A127">
        <v>1862</v>
      </c>
      <c r="B127">
        <v>5091757</v>
      </c>
      <c r="C127" t="s">
        <v>926</v>
      </c>
      <c r="D127" s="506">
        <v>43647</v>
      </c>
      <c r="E127" s="506">
        <v>43738.999988425923</v>
      </c>
      <c r="F127">
        <v>7928459</v>
      </c>
      <c r="G127">
        <v>20340</v>
      </c>
      <c r="H127">
        <v>99.744112290000004</v>
      </c>
      <c r="I127">
        <v>1518</v>
      </c>
      <c r="J127">
        <v>0</v>
      </c>
      <c r="K127" t="s">
        <v>327</v>
      </c>
    </row>
    <row r="128" spans="1:11" x14ac:dyDescent="0.3">
      <c r="A128">
        <v>1864</v>
      </c>
      <c r="B128">
        <v>5091771</v>
      </c>
      <c r="C128" t="s">
        <v>926</v>
      </c>
      <c r="D128" s="506">
        <v>43647</v>
      </c>
      <c r="E128" s="506">
        <v>43738.999988425923</v>
      </c>
      <c r="F128">
        <v>7929239</v>
      </c>
      <c r="G128">
        <v>19380</v>
      </c>
      <c r="H128">
        <v>99.756184059999995</v>
      </c>
      <c r="I128">
        <v>1538</v>
      </c>
      <c r="J128">
        <v>0</v>
      </c>
      <c r="K128" t="s">
        <v>330</v>
      </c>
    </row>
    <row r="129" spans="1:11" x14ac:dyDescent="0.3">
      <c r="A129">
        <v>1866</v>
      </c>
      <c r="B129">
        <v>5091788</v>
      </c>
      <c r="C129" t="s">
        <v>926</v>
      </c>
      <c r="D129" s="506">
        <v>43647</v>
      </c>
      <c r="E129" s="506">
        <v>43738.999988425923</v>
      </c>
      <c r="F129">
        <v>7929539</v>
      </c>
      <c r="G129">
        <v>19260</v>
      </c>
      <c r="H129">
        <v>99.757699239999994</v>
      </c>
      <c r="I129">
        <v>1562</v>
      </c>
      <c r="J129">
        <v>0</v>
      </c>
      <c r="K129" t="s">
        <v>330</v>
      </c>
    </row>
    <row r="130" spans="1:11" x14ac:dyDescent="0.3">
      <c r="A130">
        <v>1244</v>
      </c>
      <c r="B130">
        <v>5091797</v>
      </c>
      <c r="C130" t="s">
        <v>926</v>
      </c>
      <c r="D130" s="506">
        <v>43647</v>
      </c>
      <c r="E130" s="506">
        <v>43738.999988425923</v>
      </c>
      <c r="F130">
        <v>7929479</v>
      </c>
      <c r="G130">
        <v>19320</v>
      </c>
      <c r="H130">
        <v>99.756944410000003</v>
      </c>
      <c r="I130">
        <v>1564</v>
      </c>
      <c r="J130">
        <v>0</v>
      </c>
      <c r="K130" t="s">
        <v>330</v>
      </c>
    </row>
    <row r="131" spans="1:11" x14ac:dyDescent="0.3">
      <c r="A131">
        <v>1242</v>
      </c>
      <c r="B131">
        <v>5091944</v>
      </c>
      <c r="C131" t="s">
        <v>926</v>
      </c>
      <c r="D131" s="506">
        <v>43647</v>
      </c>
      <c r="E131" s="506">
        <v>43738.999988425923</v>
      </c>
      <c r="F131">
        <v>7929779</v>
      </c>
      <c r="G131">
        <v>19020</v>
      </c>
      <c r="H131">
        <v>99.760718569999995</v>
      </c>
      <c r="I131">
        <v>1564</v>
      </c>
      <c r="J131">
        <v>0</v>
      </c>
      <c r="K131" t="s">
        <v>330</v>
      </c>
    </row>
    <row r="132" spans="1:11" x14ac:dyDescent="0.3">
      <c r="A132">
        <v>1730</v>
      </c>
      <c r="B132">
        <v>5091950</v>
      </c>
      <c r="C132" t="s">
        <v>926</v>
      </c>
      <c r="D132" s="506">
        <v>43647</v>
      </c>
      <c r="E132" s="506">
        <v>43738.999988425923</v>
      </c>
      <c r="F132">
        <v>7929839</v>
      </c>
      <c r="G132">
        <v>18960</v>
      </c>
      <c r="H132">
        <v>99.7614734</v>
      </c>
      <c r="I132">
        <v>1649</v>
      </c>
      <c r="J132">
        <v>0</v>
      </c>
      <c r="K132" t="s">
        <v>330</v>
      </c>
    </row>
    <row r="133" spans="1:11" x14ac:dyDescent="0.3">
      <c r="A133">
        <v>1207</v>
      </c>
      <c r="B133">
        <v>5091753</v>
      </c>
      <c r="C133" t="s">
        <v>927</v>
      </c>
      <c r="D133" s="506">
        <v>43647</v>
      </c>
      <c r="E133" s="506">
        <v>43738.999988425923</v>
      </c>
      <c r="F133">
        <v>7930739</v>
      </c>
      <c r="G133">
        <v>18060</v>
      </c>
      <c r="H133">
        <v>99.772795869999996</v>
      </c>
      <c r="I133">
        <v>1201</v>
      </c>
      <c r="J133">
        <v>0</v>
      </c>
      <c r="K133" t="s">
        <v>993</v>
      </c>
    </row>
    <row r="134" spans="1:11" x14ac:dyDescent="0.3">
      <c r="A134">
        <v>1261</v>
      </c>
      <c r="B134">
        <v>5091932</v>
      </c>
      <c r="C134" t="s">
        <v>927</v>
      </c>
      <c r="D134" s="506">
        <v>43647</v>
      </c>
      <c r="E134" s="506">
        <v>43738.999988425923</v>
      </c>
      <c r="F134">
        <v>7928279</v>
      </c>
      <c r="G134">
        <v>20340</v>
      </c>
      <c r="H134">
        <v>99.744106489999993</v>
      </c>
      <c r="I134">
        <v>1393</v>
      </c>
      <c r="J134">
        <v>0</v>
      </c>
      <c r="K134" t="s">
        <v>376</v>
      </c>
    </row>
    <row r="135" spans="1:11" x14ac:dyDescent="0.3">
      <c r="A135">
        <v>1863</v>
      </c>
      <c r="B135">
        <v>5091769</v>
      </c>
      <c r="C135" t="s">
        <v>928</v>
      </c>
      <c r="D135" s="506">
        <v>43647</v>
      </c>
      <c r="E135" s="506">
        <v>43738.999988425923</v>
      </c>
      <c r="F135">
        <v>0</v>
      </c>
      <c r="G135">
        <v>7948799</v>
      </c>
      <c r="H135">
        <v>0</v>
      </c>
      <c r="I135">
        <v>0</v>
      </c>
      <c r="J135">
        <v>-2</v>
      </c>
      <c r="K135" t="s">
        <v>994</v>
      </c>
    </row>
    <row r="136" spans="1:11" x14ac:dyDescent="0.3">
      <c r="A136">
        <v>1198</v>
      </c>
      <c r="B136">
        <v>5091774</v>
      </c>
      <c r="C136" t="s">
        <v>929</v>
      </c>
      <c r="D136" s="506">
        <v>43647</v>
      </c>
      <c r="E136" s="506">
        <v>43738.999988425923</v>
      </c>
      <c r="F136">
        <v>7948739</v>
      </c>
      <c r="G136">
        <v>60</v>
      </c>
      <c r="H136">
        <v>99.999245169999995</v>
      </c>
      <c r="I136">
        <v>298</v>
      </c>
      <c r="J136">
        <v>9</v>
      </c>
      <c r="K136" t="s">
        <v>344</v>
      </c>
    </row>
    <row r="137" spans="1:11" x14ac:dyDescent="0.3">
      <c r="A137">
        <v>1268</v>
      </c>
      <c r="B137">
        <v>5091787</v>
      </c>
      <c r="C137" t="s">
        <v>930</v>
      </c>
      <c r="D137" s="506">
        <v>43647</v>
      </c>
      <c r="E137" s="506">
        <v>43738.999988425923</v>
      </c>
      <c r="F137">
        <v>7943699</v>
      </c>
      <c r="G137">
        <v>4680</v>
      </c>
      <c r="H137">
        <v>99.941120069999997</v>
      </c>
      <c r="I137">
        <v>445</v>
      </c>
      <c r="J137">
        <v>8</v>
      </c>
      <c r="K137" t="s">
        <v>351</v>
      </c>
    </row>
    <row r="138" spans="1:11" x14ac:dyDescent="0.3">
      <c r="A138">
        <v>1258</v>
      </c>
      <c r="B138">
        <v>5091808</v>
      </c>
      <c r="C138" t="s">
        <v>931</v>
      </c>
      <c r="D138" s="506">
        <v>43647</v>
      </c>
      <c r="E138" s="506">
        <v>43738.999988425923</v>
      </c>
      <c r="F138">
        <v>7928879</v>
      </c>
      <c r="G138">
        <v>19920</v>
      </c>
      <c r="H138">
        <v>99.749396099999998</v>
      </c>
      <c r="I138">
        <v>2446</v>
      </c>
      <c r="J138">
        <v>0</v>
      </c>
      <c r="K138" t="s">
        <v>368</v>
      </c>
    </row>
    <row r="139" spans="1:11" x14ac:dyDescent="0.3">
      <c r="A139">
        <v>1731</v>
      </c>
      <c r="B139">
        <v>5091935</v>
      </c>
      <c r="C139" t="s">
        <v>931</v>
      </c>
      <c r="D139" s="506">
        <v>43647</v>
      </c>
      <c r="E139" s="506">
        <v>43738.999988425923</v>
      </c>
      <c r="F139">
        <v>7929059</v>
      </c>
      <c r="G139">
        <v>19740</v>
      </c>
      <c r="H139">
        <v>99.751660599999994</v>
      </c>
      <c r="I139">
        <v>2422</v>
      </c>
      <c r="J139">
        <v>0</v>
      </c>
      <c r="K139" t="s">
        <v>368</v>
      </c>
    </row>
    <row r="140" spans="1:11" x14ac:dyDescent="0.3">
      <c r="A140">
        <v>1260</v>
      </c>
      <c r="B140">
        <v>5092016</v>
      </c>
      <c r="C140" t="s">
        <v>931</v>
      </c>
      <c r="D140" s="506">
        <v>43647</v>
      </c>
      <c r="E140" s="506">
        <v>43738.999988425923</v>
      </c>
      <c r="F140">
        <v>7929299</v>
      </c>
      <c r="G140">
        <v>19500</v>
      </c>
      <c r="H140">
        <v>99.754679920000001</v>
      </c>
      <c r="I140">
        <v>2427</v>
      </c>
      <c r="J140">
        <v>0</v>
      </c>
      <c r="K140" t="s">
        <v>368</v>
      </c>
    </row>
    <row r="141" spans="1:11" x14ac:dyDescent="0.3">
      <c r="A141">
        <v>1901</v>
      </c>
      <c r="B141">
        <v>5147038</v>
      </c>
      <c r="C141" t="s">
        <v>931</v>
      </c>
      <c r="D141" s="506">
        <v>43647</v>
      </c>
      <c r="E141" s="506">
        <v>43738.999988425923</v>
      </c>
      <c r="F141">
        <v>7928718</v>
      </c>
      <c r="G141">
        <v>20081</v>
      </c>
      <c r="H141">
        <v>99.74737064</v>
      </c>
      <c r="I141">
        <v>2464</v>
      </c>
      <c r="J141">
        <v>0</v>
      </c>
      <c r="K141" t="s">
        <v>368</v>
      </c>
    </row>
    <row r="142" spans="1:11" x14ac:dyDescent="0.3">
      <c r="A142">
        <v>1291</v>
      </c>
      <c r="B142">
        <v>5092019</v>
      </c>
      <c r="C142" t="s">
        <v>932</v>
      </c>
      <c r="D142" s="506">
        <v>43647</v>
      </c>
      <c r="E142" s="506">
        <v>43738.999988425923</v>
      </c>
      <c r="F142">
        <v>7935899</v>
      </c>
      <c r="G142">
        <v>12900</v>
      </c>
      <c r="H142">
        <v>99.837711330000005</v>
      </c>
      <c r="I142">
        <v>295</v>
      </c>
      <c r="J142">
        <v>7</v>
      </c>
      <c r="K142" t="s">
        <v>370</v>
      </c>
    </row>
    <row r="143" spans="1:11" x14ac:dyDescent="0.3">
      <c r="A143">
        <v>1264</v>
      </c>
      <c r="B143">
        <v>5091939</v>
      </c>
      <c r="C143" t="s">
        <v>933</v>
      </c>
      <c r="D143" s="506">
        <v>43647</v>
      </c>
      <c r="E143" s="506">
        <v>43738.999988425923</v>
      </c>
      <c r="F143">
        <v>7936799</v>
      </c>
      <c r="G143">
        <v>12000</v>
      </c>
      <c r="H143">
        <v>99.849033800000001</v>
      </c>
      <c r="I143">
        <v>298</v>
      </c>
      <c r="J143">
        <v>7</v>
      </c>
      <c r="K143" t="s">
        <v>995</v>
      </c>
    </row>
    <row r="144" spans="1:11" x14ac:dyDescent="0.3">
      <c r="A144">
        <v>1803</v>
      </c>
      <c r="B144">
        <v>5091956</v>
      </c>
      <c r="C144" t="s">
        <v>934</v>
      </c>
      <c r="D144" s="506">
        <v>43647</v>
      </c>
      <c r="E144" s="506">
        <v>43738.999988425923</v>
      </c>
      <c r="F144">
        <v>7947299</v>
      </c>
      <c r="G144">
        <v>1500</v>
      </c>
      <c r="H144">
        <v>99.98112922</v>
      </c>
      <c r="I144">
        <v>718</v>
      </c>
      <c r="J144">
        <v>7</v>
      </c>
      <c r="K144" t="s">
        <v>383</v>
      </c>
    </row>
    <row r="145" spans="1:11" x14ac:dyDescent="0.3">
      <c r="A145">
        <v>1867</v>
      </c>
      <c r="B145">
        <v>5091959</v>
      </c>
      <c r="C145" t="s">
        <v>935</v>
      </c>
      <c r="D145" s="506">
        <v>43647</v>
      </c>
      <c r="E145" s="506">
        <v>43738.999988425923</v>
      </c>
      <c r="F145">
        <v>7934339</v>
      </c>
      <c r="G145">
        <v>14280</v>
      </c>
      <c r="H145">
        <v>99.820346150000006</v>
      </c>
      <c r="I145">
        <v>336</v>
      </c>
      <c r="J145">
        <v>7</v>
      </c>
      <c r="K145" t="s">
        <v>996</v>
      </c>
    </row>
    <row r="146" spans="1:11" x14ac:dyDescent="0.3">
      <c r="A146">
        <v>831</v>
      </c>
      <c r="B146">
        <v>5091991</v>
      </c>
      <c r="C146" t="s">
        <v>397</v>
      </c>
      <c r="D146" s="506">
        <v>43647</v>
      </c>
      <c r="E146" s="506">
        <v>43738.999988425923</v>
      </c>
      <c r="F146">
        <v>7948619</v>
      </c>
      <c r="G146">
        <v>0</v>
      </c>
      <c r="H146">
        <v>100</v>
      </c>
      <c r="I146">
        <v>179</v>
      </c>
      <c r="J146">
        <v>10</v>
      </c>
      <c r="K146" t="s">
        <v>997</v>
      </c>
    </row>
    <row r="147" spans="1:11" x14ac:dyDescent="0.3">
      <c r="A147">
        <v>823</v>
      </c>
      <c r="B147">
        <v>5091997</v>
      </c>
      <c r="C147" t="s">
        <v>397</v>
      </c>
      <c r="D147" s="506">
        <v>43647</v>
      </c>
      <c r="E147" s="506">
        <v>43738.999988425923</v>
      </c>
      <c r="F147">
        <v>7948799</v>
      </c>
      <c r="G147">
        <v>0</v>
      </c>
      <c r="H147">
        <v>100</v>
      </c>
      <c r="I147">
        <v>292</v>
      </c>
      <c r="J147">
        <v>9</v>
      </c>
      <c r="K147" t="s">
        <v>997</v>
      </c>
    </row>
    <row r="148" spans="1:11" x14ac:dyDescent="0.3">
      <c r="A148">
        <v>834</v>
      </c>
      <c r="B148">
        <v>5091999</v>
      </c>
      <c r="C148" t="s">
        <v>397</v>
      </c>
      <c r="D148" s="506">
        <v>43647</v>
      </c>
      <c r="E148" s="506">
        <v>43738.999988425923</v>
      </c>
      <c r="F148">
        <v>7948679</v>
      </c>
      <c r="G148">
        <v>120</v>
      </c>
      <c r="H148">
        <v>99.998490340000004</v>
      </c>
      <c r="I148">
        <v>191</v>
      </c>
      <c r="J148">
        <v>10</v>
      </c>
      <c r="K148" t="s">
        <v>997</v>
      </c>
    </row>
    <row r="149" spans="1:11" x14ac:dyDescent="0.3">
      <c r="A149">
        <v>1726</v>
      </c>
      <c r="B149">
        <v>5092003</v>
      </c>
      <c r="C149" t="s">
        <v>397</v>
      </c>
      <c r="D149" s="506">
        <v>43647</v>
      </c>
      <c r="E149" s="506">
        <v>43738.999988425923</v>
      </c>
      <c r="F149">
        <v>7948619</v>
      </c>
      <c r="G149">
        <v>0</v>
      </c>
      <c r="H149">
        <v>100</v>
      </c>
      <c r="I149">
        <v>179</v>
      </c>
      <c r="J149">
        <v>10</v>
      </c>
      <c r="K149" t="s">
        <v>997</v>
      </c>
    </row>
    <row r="150" spans="1:11" x14ac:dyDescent="0.3">
      <c r="A150">
        <v>840</v>
      </c>
      <c r="B150">
        <v>5091995</v>
      </c>
      <c r="C150" t="s">
        <v>407</v>
      </c>
      <c r="D150" s="506">
        <v>43647</v>
      </c>
      <c r="E150" s="506">
        <v>43738.999988425923</v>
      </c>
      <c r="F150">
        <v>7931579</v>
      </c>
      <c r="G150">
        <v>17220</v>
      </c>
      <c r="H150">
        <v>99.783363499999993</v>
      </c>
      <c r="I150">
        <v>616</v>
      </c>
      <c r="J150">
        <v>5</v>
      </c>
      <c r="K150" t="s">
        <v>998</v>
      </c>
    </row>
    <row r="151" spans="1:11" x14ac:dyDescent="0.3">
      <c r="A151">
        <v>1868</v>
      </c>
      <c r="B151">
        <v>5091998</v>
      </c>
      <c r="C151" t="s">
        <v>936</v>
      </c>
      <c r="D151" s="506">
        <v>43647</v>
      </c>
      <c r="E151" s="506">
        <v>43738.999988425923</v>
      </c>
      <c r="F151">
        <v>7948739</v>
      </c>
      <c r="G151">
        <v>60</v>
      </c>
      <c r="H151">
        <v>99.999245169999995</v>
      </c>
      <c r="I151">
        <v>226</v>
      </c>
      <c r="J151">
        <v>9</v>
      </c>
      <c r="K151" t="s">
        <v>999</v>
      </c>
    </row>
    <row r="152" spans="1:11" x14ac:dyDescent="0.3">
      <c r="A152">
        <v>841</v>
      </c>
      <c r="B152">
        <v>5092002</v>
      </c>
      <c r="C152" t="s">
        <v>410</v>
      </c>
      <c r="D152" s="506">
        <v>43647</v>
      </c>
      <c r="E152" s="506">
        <v>43738.999988425923</v>
      </c>
      <c r="F152">
        <v>7946519</v>
      </c>
      <c r="G152">
        <v>2280</v>
      </c>
      <c r="H152">
        <v>99.971316419999994</v>
      </c>
      <c r="I152">
        <v>252</v>
      </c>
      <c r="J152">
        <v>9</v>
      </c>
      <c r="K152" t="s">
        <v>1000</v>
      </c>
    </row>
    <row r="153" spans="1:11" x14ac:dyDescent="0.3">
      <c r="A153">
        <v>19</v>
      </c>
      <c r="B153">
        <v>5091635</v>
      </c>
      <c r="C153" t="s">
        <v>937</v>
      </c>
      <c r="D153" s="506">
        <v>43647</v>
      </c>
      <c r="E153" s="506">
        <v>43738.999988425923</v>
      </c>
      <c r="F153">
        <v>7784399</v>
      </c>
      <c r="G153">
        <v>164400</v>
      </c>
      <c r="H153">
        <v>97.931763020000005</v>
      </c>
      <c r="I153">
        <v>428</v>
      </c>
      <c r="J153">
        <v>2</v>
      </c>
      <c r="K153" t="s">
        <v>300</v>
      </c>
    </row>
    <row r="154" spans="1:11" x14ac:dyDescent="0.3">
      <c r="A154">
        <v>886</v>
      </c>
      <c r="B154">
        <v>5104275</v>
      </c>
      <c r="C154" t="s">
        <v>938</v>
      </c>
      <c r="D154" s="506">
        <v>43647</v>
      </c>
      <c r="E154" s="506">
        <v>43738.999988425923</v>
      </c>
      <c r="F154">
        <v>7932419</v>
      </c>
      <c r="G154">
        <v>16380</v>
      </c>
      <c r="H154">
        <v>99.793931130000004</v>
      </c>
      <c r="I154">
        <v>511</v>
      </c>
      <c r="J154">
        <v>6</v>
      </c>
      <c r="K154" t="s">
        <v>1001</v>
      </c>
    </row>
    <row r="155" spans="1:11" x14ac:dyDescent="0.3">
      <c r="A155">
        <v>500</v>
      </c>
      <c r="B155">
        <v>5091542</v>
      </c>
      <c r="C155" t="s">
        <v>939</v>
      </c>
      <c r="D155" s="506">
        <v>43647</v>
      </c>
      <c r="E155" s="506">
        <v>43738.999988425923</v>
      </c>
      <c r="F155">
        <v>7947179</v>
      </c>
      <c r="G155">
        <v>1620</v>
      </c>
      <c r="H155">
        <v>99.979619560000003</v>
      </c>
      <c r="I155">
        <v>570</v>
      </c>
      <c r="J155">
        <v>8</v>
      </c>
      <c r="K155" t="s">
        <v>1002</v>
      </c>
    </row>
    <row r="156" spans="1:11" x14ac:dyDescent="0.3">
      <c r="A156">
        <v>1748</v>
      </c>
      <c r="B156">
        <v>5105519</v>
      </c>
      <c r="C156" t="s">
        <v>940</v>
      </c>
      <c r="D156" s="506">
        <v>43647</v>
      </c>
      <c r="E156" s="506">
        <v>43738.999988425923</v>
      </c>
      <c r="F156">
        <v>0</v>
      </c>
      <c r="G156">
        <v>7948799</v>
      </c>
      <c r="H156">
        <v>0</v>
      </c>
      <c r="I156">
        <v>0</v>
      </c>
      <c r="J156">
        <v>-2</v>
      </c>
      <c r="K156" t="s">
        <v>573</v>
      </c>
    </row>
    <row r="157" spans="1:11" x14ac:dyDescent="0.3">
      <c r="A157">
        <v>1733</v>
      </c>
      <c r="B157">
        <v>5105520</v>
      </c>
      <c r="C157" t="s">
        <v>941</v>
      </c>
      <c r="D157" s="506">
        <v>43647</v>
      </c>
      <c r="E157" s="506">
        <v>43738.999988425923</v>
      </c>
      <c r="F157">
        <v>7948559</v>
      </c>
      <c r="G157">
        <v>240</v>
      </c>
      <c r="H157">
        <v>99.996980679999993</v>
      </c>
      <c r="I157">
        <v>244</v>
      </c>
      <c r="J157">
        <v>9</v>
      </c>
      <c r="K157" t="s">
        <v>578</v>
      </c>
    </row>
    <row r="158" spans="1:11" x14ac:dyDescent="0.3">
      <c r="A158">
        <v>1736</v>
      </c>
      <c r="B158">
        <v>5105521</v>
      </c>
      <c r="C158" t="s">
        <v>941</v>
      </c>
      <c r="D158" s="506">
        <v>43647</v>
      </c>
      <c r="E158" s="506">
        <v>43738.999988425923</v>
      </c>
      <c r="F158">
        <v>7948619</v>
      </c>
      <c r="G158">
        <v>180</v>
      </c>
      <c r="H158">
        <v>99.997735509999998</v>
      </c>
      <c r="I158">
        <v>215</v>
      </c>
      <c r="J158">
        <v>9</v>
      </c>
      <c r="K158" t="s">
        <v>580</v>
      </c>
    </row>
    <row r="159" spans="1:11" x14ac:dyDescent="0.3">
      <c r="A159">
        <v>1737</v>
      </c>
      <c r="B159">
        <v>5105525</v>
      </c>
      <c r="C159" t="s">
        <v>941</v>
      </c>
      <c r="D159" s="506">
        <v>43647</v>
      </c>
      <c r="E159" s="506">
        <v>43738.999988425923</v>
      </c>
      <c r="F159">
        <v>7948559</v>
      </c>
      <c r="G159">
        <v>240</v>
      </c>
      <c r="H159">
        <v>99.996980679999993</v>
      </c>
      <c r="I159">
        <v>197</v>
      </c>
      <c r="J159">
        <v>10</v>
      </c>
      <c r="K159" t="s">
        <v>580</v>
      </c>
    </row>
    <row r="160" spans="1:11" x14ac:dyDescent="0.3">
      <c r="A160">
        <v>1746</v>
      </c>
      <c r="B160">
        <v>5105566</v>
      </c>
      <c r="C160" t="s">
        <v>941</v>
      </c>
      <c r="D160" s="506">
        <v>43647</v>
      </c>
      <c r="E160" s="506">
        <v>43738.999988425923</v>
      </c>
      <c r="F160">
        <v>7948619</v>
      </c>
      <c r="G160">
        <v>180</v>
      </c>
      <c r="H160">
        <v>99.997735509999998</v>
      </c>
      <c r="I160">
        <v>561</v>
      </c>
      <c r="J160">
        <v>8</v>
      </c>
      <c r="K160" t="s">
        <v>584</v>
      </c>
    </row>
    <row r="161" spans="1:11" x14ac:dyDescent="0.3">
      <c r="A161">
        <v>1735</v>
      </c>
      <c r="B161">
        <v>5130915</v>
      </c>
      <c r="C161" t="s">
        <v>941</v>
      </c>
      <c r="D161" s="506">
        <v>43647</v>
      </c>
      <c r="E161" s="506">
        <v>43738.999988425923</v>
      </c>
      <c r="F161">
        <v>7948559</v>
      </c>
      <c r="G161">
        <v>240</v>
      </c>
      <c r="H161">
        <v>99.996980679999993</v>
      </c>
      <c r="I161">
        <v>213</v>
      </c>
      <c r="J161">
        <v>9</v>
      </c>
      <c r="K161" t="s">
        <v>580</v>
      </c>
    </row>
    <row r="162" spans="1:11" x14ac:dyDescent="0.3">
      <c r="A162">
        <v>872</v>
      </c>
      <c r="B162">
        <v>5091520</v>
      </c>
      <c r="C162" t="s">
        <v>890</v>
      </c>
      <c r="D162" s="506">
        <v>43647</v>
      </c>
      <c r="E162" s="506">
        <v>43738.999988425923</v>
      </c>
      <c r="F162">
        <v>7948139</v>
      </c>
      <c r="G162">
        <v>480</v>
      </c>
      <c r="H162">
        <v>99.993961220000003</v>
      </c>
      <c r="I162">
        <v>533</v>
      </c>
      <c r="J162">
        <v>8</v>
      </c>
      <c r="K162" t="s">
        <v>984</v>
      </c>
    </row>
    <row r="163" spans="1:11" x14ac:dyDescent="0.3">
      <c r="A163">
        <v>1894</v>
      </c>
      <c r="B163">
        <v>5133257</v>
      </c>
      <c r="C163" t="s">
        <v>931</v>
      </c>
      <c r="D163" s="506">
        <v>43647</v>
      </c>
      <c r="E163" s="506">
        <v>43738.999988425923</v>
      </c>
      <c r="F163">
        <v>7929539</v>
      </c>
      <c r="G163">
        <v>19260</v>
      </c>
      <c r="H163">
        <v>99.757699239999994</v>
      </c>
      <c r="I163">
        <v>2354</v>
      </c>
      <c r="J163">
        <v>0</v>
      </c>
      <c r="K163" t="s">
        <v>368</v>
      </c>
    </row>
    <row r="164" spans="1:11" x14ac:dyDescent="0.3">
      <c r="A164">
        <v>1902</v>
      </c>
      <c r="B164">
        <v>5147040</v>
      </c>
      <c r="C164" t="s">
        <v>932</v>
      </c>
      <c r="D164" s="506">
        <v>43647</v>
      </c>
      <c r="E164" s="506">
        <v>43738.999988425923</v>
      </c>
      <c r="F164">
        <v>0</v>
      </c>
      <c r="G164">
        <v>7948799</v>
      </c>
      <c r="H164">
        <v>0</v>
      </c>
      <c r="I164">
        <v>0</v>
      </c>
      <c r="J164">
        <v>-2</v>
      </c>
      <c r="K164" t="s">
        <v>370</v>
      </c>
    </row>
    <row r="165" spans="1:11" x14ac:dyDescent="0.3">
      <c r="A165">
        <v>1289</v>
      </c>
      <c r="B165">
        <v>5159373</v>
      </c>
      <c r="C165" t="s">
        <v>894</v>
      </c>
      <c r="D165" s="506">
        <v>43647</v>
      </c>
      <c r="E165" s="506">
        <v>43738.999988425923</v>
      </c>
      <c r="F165">
        <v>7928996</v>
      </c>
      <c r="G165">
        <v>19803</v>
      </c>
      <c r="H165">
        <v>99.750868019999999</v>
      </c>
      <c r="I165">
        <v>771</v>
      </c>
      <c r="J165">
        <v>5</v>
      </c>
      <c r="K165" t="s">
        <v>595</v>
      </c>
    </row>
    <row r="166" spans="1:11" x14ac:dyDescent="0.3">
      <c r="A166">
        <v>846</v>
      </c>
      <c r="B166">
        <v>5162543</v>
      </c>
      <c r="C166" t="s">
        <v>943</v>
      </c>
      <c r="D166" s="506">
        <v>43647</v>
      </c>
      <c r="E166" s="506">
        <v>43738.999988425923</v>
      </c>
      <c r="F166">
        <v>7948439</v>
      </c>
      <c r="G166">
        <v>360</v>
      </c>
      <c r="H166">
        <v>99.995471010000003</v>
      </c>
      <c r="I166">
        <v>246</v>
      </c>
      <c r="J166">
        <v>9</v>
      </c>
      <c r="K166" t="s">
        <v>1004</v>
      </c>
    </row>
    <row r="167" spans="1:11" x14ac:dyDescent="0.3">
      <c r="A167">
        <v>1946</v>
      </c>
      <c r="B167">
        <v>5235968</v>
      </c>
      <c r="C167" t="s">
        <v>931</v>
      </c>
      <c r="D167" s="506">
        <v>43647</v>
      </c>
      <c r="E167" s="506">
        <v>43738.999988425923</v>
      </c>
      <c r="F167">
        <v>7929299</v>
      </c>
      <c r="G167">
        <v>19320</v>
      </c>
      <c r="H167">
        <v>99.756938910000002</v>
      </c>
      <c r="I167">
        <v>2396</v>
      </c>
      <c r="J167">
        <v>0</v>
      </c>
      <c r="K167" t="s">
        <v>368</v>
      </c>
    </row>
    <row r="168" spans="1:11" x14ac:dyDescent="0.3">
      <c r="A168">
        <v>2031</v>
      </c>
      <c r="B168">
        <v>5269160</v>
      </c>
      <c r="C168" t="s">
        <v>944</v>
      </c>
      <c r="D168" s="506">
        <v>43647</v>
      </c>
      <c r="E168" s="506">
        <v>43738.999988425923</v>
      </c>
      <c r="F168">
        <v>7947299</v>
      </c>
      <c r="G168">
        <v>1500</v>
      </c>
      <c r="H168">
        <v>99.98112922</v>
      </c>
      <c r="I168">
        <v>473</v>
      </c>
      <c r="J168">
        <v>8</v>
      </c>
      <c r="K168" t="s">
        <v>1005</v>
      </c>
    </row>
    <row r="169" spans="1:11" x14ac:dyDescent="0.3">
      <c r="A169">
        <v>1972</v>
      </c>
      <c r="B169">
        <v>5339295</v>
      </c>
      <c r="C169" t="s">
        <v>945</v>
      </c>
      <c r="D169" s="506">
        <v>43647</v>
      </c>
      <c r="E169" s="506">
        <v>43738.999988425923</v>
      </c>
      <c r="F169">
        <v>6523505</v>
      </c>
      <c r="G169">
        <v>780</v>
      </c>
      <c r="H169">
        <v>99.988044669999994</v>
      </c>
      <c r="I169">
        <v>527</v>
      </c>
      <c r="J169">
        <v>8</v>
      </c>
      <c r="K169" t="s">
        <v>696</v>
      </c>
    </row>
    <row r="170" spans="1:11" x14ac:dyDescent="0.3">
      <c r="A170">
        <v>1834</v>
      </c>
      <c r="B170">
        <v>5339618</v>
      </c>
      <c r="C170" t="s">
        <v>876</v>
      </c>
      <c r="D170" s="506">
        <v>43647</v>
      </c>
      <c r="E170" s="506">
        <v>43738.999988425923</v>
      </c>
      <c r="F170">
        <v>6516380</v>
      </c>
      <c r="G170">
        <v>60</v>
      </c>
      <c r="H170">
        <v>99.999079249999994</v>
      </c>
      <c r="I170">
        <v>966</v>
      </c>
      <c r="J170">
        <v>6</v>
      </c>
      <c r="K170" t="s">
        <v>973</v>
      </c>
    </row>
    <row r="171" spans="1:11" x14ac:dyDescent="0.3">
      <c r="A171">
        <v>922</v>
      </c>
      <c r="B171">
        <v>5339620</v>
      </c>
      <c r="C171" t="s">
        <v>876</v>
      </c>
      <c r="D171" s="506">
        <v>43647</v>
      </c>
      <c r="E171" s="506">
        <v>43738.999988425923</v>
      </c>
      <c r="F171">
        <v>6516433</v>
      </c>
      <c r="G171">
        <v>0</v>
      </c>
      <c r="H171">
        <v>100</v>
      </c>
      <c r="I171">
        <v>932</v>
      </c>
      <c r="J171">
        <v>6</v>
      </c>
      <c r="K171" t="s">
        <v>973</v>
      </c>
    </row>
    <row r="172" spans="1:11" x14ac:dyDescent="0.3">
      <c r="A172">
        <v>1976</v>
      </c>
      <c r="B172">
        <v>5258809</v>
      </c>
      <c r="C172" t="s">
        <v>1006</v>
      </c>
      <c r="D172" s="506">
        <v>43647</v>
      </c>
      <c r="E172" s="506">
        <v>43738.999988425923</v>
      </c>
      <c r="F172">
        <v>7947239</v>
      </c>
      <c r="G172">
        <v>1560</v>
      </c>
      <c r="H172">
        <v>99.980374389999994</v>
      </c>
      <c r="I172">
        <v>545</v>
      </c>
      <c r="J172">
        <v>8</v>
      </c>
      <c r="K172" t="s">
        <v>1007</v>
      </c>
    </row>
    <row r="173" spans="1:11" x14ac:dyDescent="0.3">
      <c r="A173">
        <v>2014</v>
      </c>
      <c r="B173">
        <v>5442945</v>
      </c>
      <c r="C173" t="s">
        <v>1008</v>
      </c>
      <c r="D173" s="506">
        <v>43647</v>
      </c>
      <c r="E173" s="506">
        <v>43738.999988425923</v>
      </c>
      <c r="F173">
        <v>971656</v>
      </c>
      <c r="G173">
        <v>0</v>
      </c>
      <c r="H173">
        <v>100</v>
      </c>
      <c r="I173">
        <v>559</v>
      </c>
      <c r="J173">
        <v>8</v>
      </c>
      <c r="K173" t="s">
        <v>708</v>
      </c>
    </row>
    <row r="174" spans="1:11" x14ac:dyDescent="0.3">
      <c r="A174">
        <v>2093</v>
      </c>
      <c r="B174">
        <v>5442957</v>
      </c>
      <c r="C174" t="s">
        <v>1008</v>
      </c>
      <c r="D174" s="506">
        <v>43647</v>
      </c>
      <c r="E174" s="506">
        <v>43738.999988425923</v>
      </c>
      <c r="F174">
        <v>971341</v>
      </c>
      <c r="G174">
        <v>0</v>
      </c>
      <c r="H174">
        <v>100</v>
      </c>
      <c r="I174">
        <v>427</v>
      </c>
      <c r="J174">
        <v>8</v>
      </c>
      <c r="K174" t="s">
        <v>708</v>
      </c>
    </row>
    <row r="175" spans="1:11" x14ac:dyDescent="0.3">
      <c r="A175">
        <v>2069</v>
      </c>
      <c r="B175">
        <v>5442960</v>
      </c>
      <c r="C175" t="s">
        <v>1008</v>
      </c>
      <c r="D175" s="506">
        <v>43647</v>
      </c>
      <c r="E175" s="506">
        <v>43738.999988425923</v>
      </c>
      <c r="F175">
        <v>971229</v>
      </c>
      <c r="G175">
        <v>0</v>
      </c>
      <c r="H175">
        <v>100</v>
      </c>
      <c r="I175">
        <v>231</v>
      </c>
      <c r="J175">
        <v>9</v>
      </c>
      <c r="K175" t="s">
        <v>708</v>
      </c>
    </row>
    <row r="176" spans="1:11" x14ac:dyDescent="0.3">
      <c r="A176">
        <v>2030</v>
      </c>
      <c r="B176">
        <v>5442950</v>
      </c>
      <c r="C176" t="s">
        <v>1008</v>
      </c>
      <c r="D176" s="506">
        <v>43647</v>
      </c>
      <c r="E176" s="506">
        <v>43738.999988425923</v>
      </c>
      <c r="F176">
        <v>971430</v>
      </c>
      <c r="G176">
        <v>0</v>
      </c>
      <c r="H176">
        <v>100</v>
      </c>
      <c r="I176">
        <v>228</v>
      </c>
      <c r="J176">
        <v>9</v>
      </c>
      <c r="K176" t="s">
        <v>708</v>
      </c>
    </row>
    <row r="177" spans="1:11" x14ac:dyDescent="0.3">
      <c r="A177">
        <v>2064</v>
      </c>
      <c r="B177">
        <v>5443037</v>
      </c>
      <c r="C177" t="s">
        <v>1008</v>
      </c>
      <c r="D177" s="506">
        <v>43647</v>
      </c>
      <c r="E177" s="506">
        <v>43738.999988425923</v>
      </c>
      <c r="F177">
        <v>968773</v>
      </c>
      <c r="G177">
        <v>0</v>
      </c>
      <c r="H177">
        <v>100</v>
      </c>
      <c r="I177">
        <v>233</v>
      </c>
      <c r="J177">
        <v>9</v>
      </c>
      <c r="K177" t="s">
        <v>708</v>
      </c>
    </row>
    <row r="178" spans="1:11" x14ac:dyDescent="0.3">
      <c r="A178">
        <v>1969</v>
      </c>
      <c r="B178">
        <v>5454077</v>
      </c>
      <c r="C178" t="s">
        <v>1009</v>
      </c>
      <c r="D178" s="506">
        <v>43647</v>
      </c>
      <c r="E178" s="506">
        <v>43738.999988425923</v>
      </c>
      <c r="F178">
        <v>480908</v>
      </c>
      <c r="G178">
        <v>0</v>
      </c>
      <c r="H178">
        <v>100</v>
      </c>
      <c r="I178">
        <v>348</v>
      </c>
      <c r="J178">
        <v>9</v>
      </c>
      <c r="K178" t="s">
        <v>955</v>
      </c>
    </row>
    <row r="179" spans="1:11" x14ac:dyDescent="0.3">
      <c r="A179">
        <v>1835</v>
      </c>
      <c r="B179">
        <v>5065122</v>
      </c>
      <c r="C179" t="s">
        <v>1010</v>
      </c>
      <c r="D179" s="506">
        <v>43647</v>
      </c>
      <c r="E179" s="506">
        <v>43738.999988425923</v>
      </c>
      <c r="F179">
        <v>7917239</v>
      </c>
      <c r="G179">
        <v>31560</v>
      </c>
      <c r="H179">
        <v>99.602958889999996</v>
      </c>
      <c r="I179">
        <v>373</v>
      </c>
      <c r="J179">
        <v>7</v>
      </c>
      <c r="K179" t="s">
        <v>964</v>
      </c>
    </row>
    <row r="180" spans="1:11" x14ac:dyDescent="0.3">
      <c r="A180">
        <v>769</v>
      </c>
      <c r="B180">
        <v>5071786</v>
      </c>
      <c r="C180" t="s">
        <v>1038</v>
      </c>
      <c r="D180" s="506">
        <v>43647</v>
      </c>
      <c r="E180" s="506">
        <v>43738.999988425923</v>
      </c>
      <c r="F180">
        <v>7948499</v>
      </c>
      <c r="G180">
        <v>120</v>
      </c>
      <c r="H180">
        <v>99.9984903</v>
      </c>
      <c r="I180">
        <v>194</v>
      </c>
      <c r="J180">
        <v>10</v>
      </c>
      <c r="K180" t="s">
        <v>1025</v>
      </c>
    </row>
    <row r="181" spans="1:11" x14ac:dyDescent="0.3">
      <c r="A181">
        <v>813</v>
      </c>
      <c r="B181">
        <v>5091473</v>
      </c>
      <c r="C181" t="s">
        <v>1038</v>
      </c>
      <c r="D181" s="506">
        <v>43647</v>
      </c>
      <c r="E181" s="506">
        <v>43738.999988425923</v>
      </c>
      <c r="F181">
        <v>7948619</v>
      </c>
      <c r="G181">
        <v>180</v>
      </c>
      <c r="H181">
        <v>99.997735509999998</v>
      </c>
      <c r="I181">
        <v>214</v>
      </c>
      <c r="J181">
        <v>9</v>
      </c>
      <c r="K181" t="s">
        <v>1029</v>
      </c>
    </row>
    <row r="182" spans="1:11" x14ac:dyDescent="0.3">
      <c r="A182">
        <v>768</v>
      </c>
      <c r="B182">
        <v>5091488</v>
      </c>
      <c r="C182" t="s">
        <v>1038</v>
      </c>
      <c r="D182" s="506">
        <v>43647</v>
      </c>
      <c r="E182" s="506">
        <v>43738.999988425923</v>
      </c>
      <c r="F182">
        <v>7948439</v>
      </c>
      <c r="G182">
        <v>360</v>
      </c>
      <c r="H182">
        <v>99.995471010000003</v>
      </c>
      <c r="I182">
        <v>176</v>
      </c>
      <c r="J182">
        <v>10</v>
      </c>
      <c r="K182" t="s">
        <v>1030</v>
      </c>
    </row>
    <row r="183" spans="1:11" x14ac:dyDescent="0.3">
      <c r="A183">
        <v>765</v>
      </c>
      <c r="B183">
        <v>5091490</v>
      </c>
      <c r="C183" t="s">
        <v>1038</v>
      </c>
      <c r="D183" s="506">
        <v>43647</v>
      </c>
      <c r="E183" s="506">
        <v>43738.999988425923</v>
      </c>
      <c r="F183">
        <v>7948499</v>
      </c>
      <c r="G183">
        <v>300</v>
      </c>
      <c r="H183">
        <v>99.996225839999994</v>
      </c>
      <c r="I183">
        <v>201</v>
      </c>
      <c r="J183">
        <v>9</v>
      </c>
      <c r="K183" t="s">
        <v>1031</v>
      </c>
    </row>
    <row r="184" spans="1:11" x14ac:dyDescent="0.3">
      <c r="A184">
        <v>764</v>
      </c>
      <c r="B184">
        <v>5091494</v>
      </c>
      <c r="C184" t="s">
        <v>1038</v>
      </c>
      <c r="D184" s="506">
        <v>43647</v>
      </c>
      <c r="E184" s="506">
        <v>43738.999988425923</v>
      </c>
      <c r="F184">
        <v>7948559</v>
      </c>
      <c r="G184">
        <v>240</v>
      </c>
      <c r="H184">
        <v>99.996980679999993</v>
      </c>
      <c r="I184">
        <v>191</v>
      </c>
      <c r="J184">
        <v>10</v>
      </c>
      <c r="K184" t="s">
        <v>1026</v>
      </c>
    </row>
    <row r="185" spans="1:11" x14ac:dyDescent="0.3">
      <c r="A185">
        <v>767</v>
      </c>
      <c r="B185">
        <v>5091504</v>
      </c>
      <c r="C185" t="s">
        <v>1038</v>
      </c>
      <c r="D185" s="506">
        <v>43647</v>
      </c>
      <c r="E185" s="506">
        <v>43738.999988425923</v>
      </c>
      <c r="F185">
        <v>7948499</v>
      </c>
      <c r="G185">
        <v>300</v>
      </c>
      <c r="H185">
        <v>99.996225839999994</v>
      </c>
      <c r="I185">
        <v>183</v>
      </c>
      <c r="J185">
        <v>10</v>
      </c>
      <c r="K185" t="s">
        <v>1032</v>
      </c>
    </row>
    <row r="186" spans="1:11" x14ac:dyDescent="0.3">
      <c r="A186">
        <v>800</v>
      </c>
      <c r="B186">
        <v>5091508</v>
      </c>
      <c r="C186" t="s">
        <v>1038</v>
      </c>
      <c r="D186" s="506">
        <v>43647</v>
      </c>
      <c r="E186" s="506">
        <v>43738.999988425923</v>
      </c>
      <c r="F186">
        <v>7948679</v>
      </c>
      <c r="G186">
        <v>120</v>
      </c>
      <c r="H186">
        <v>99.998490340000004</v>
      </c>
      <c r="I186">
        <v>206</v>
      </c>
      <c r="J186">
        <v>9</v>
      </c>
      <c r="K186" t="s">
        <v>1024</v>
      </c>
    </row>
    <row r="187" spans="1:11" x14ac:dyDescent="0.3">
      <c r="A187">
        <v>814</v>
      </c>
      <c r="B187">
        <v>5091512</v>
      </c>
      <c r="C187" t="s">
        <v>1038</v>
      </c>
      <c r="D187" s="506">
        <v>43647</v>
      </c>
      <c r="E187" s="506">
        <v>43738.999988425923</v>
      </c>
      <c r="F187">
        <v>7948619</v>
      </c>
      <c r="G187">
        <v>180</v>
      </c>
      <c r="H187">
        <v>99.997735509999998</v>
      </c>
      <c r="I187">
        <v>204</v>
      </c>
      <c r="J187">
        <v>9</v>
      </c>
      <c r="K187" t="s">
        <v>1033</v>
      </c>
    </row>
    <row r="188" spans="1:11" x14ac:dyDescent="0.3">
      <c r="A188">
        <v>798</v>
      </c>
      <c r="B188">
        <v>5091514</v>
      </c>
      <c r="C188" t="s">
        <v>1038</v>
      </c>
      <c r="D188" s="506">
        <v>43647</v>
      </c>
      <c r="E188" s="506">
        <v>43738.999988425923</v>
      </c>
      <c r="F188">
        <v>7948559</v>
      </c>
      <c r="G188">
        <v>240</v>
      </c>
      <c r="H188">
        <v>99.996980679999993</v>
      </c>
      <c r="I188">
        <v>208</v>
      </c>
      <c r="J188">
        <v>9</v>
      </c>
      <c r="K188" t="s">
        <v>1035</v>
      </c>
    </row>
    <row r="189" spans="1:11" x14ac:dyDescent="0.3">
      <c r="A189">
        <v>762</v>
      </c>
      <c r="B189">
        <v>5091519</v>
      </c>
      <c r="C189" t="s">
        <v>1038</v>
      </c>
      <c r="D189" s="506">
        <v>43647</v>
      </c>
      <c r="E189" s="506">
        <v>43738.999988425923</v>
      </c>
      <c r="F189">
        <v>7948679</v>
      </c>
      <c r="G189">
        <v>120</v>
      </c>
      <c r="H189">
        <v>99.998490340000004</v>
      </c>
      <c r="I189">
        <v>197</v>
      </c>
      <c r="J189">
        <v>10</v>
      </c>
      <c r="K189" t="s">
        <v>1027</v>
      </c>
    </row>
    <row r="190" spans="1:11" x14ac:dyDescent="0.3">
      <c r="A190">
        <v>766</v>
      </c>
      <c r="B190">
        <v>5091511</v>
      </c>
      <c r="C190" t="s">
        <v>1039</v>
      </c>
      <c r="D190" s="506">
        <v>43647</v>
      </c>
      <c r="E190" s="506">
        <v>43738.999988425923</v>
      </c>
      <c r="F190">
        <v>7948379</v>
      </c>
      <c r="G190">
        <v>240</v>
      </c>
      <c r="H190">
        <v>99.996980609999994</v>
      </c>
      <c r="I190">
        <v>181</v>
      </c>
      <c r="J190">
        <v>10</v>
      </c>
      <c r="K190" t="s">
        <v>1034</v>
      </c>
    </row>
    <row r="191" spans="1:11" x14ac:dyDescent="0.3">
      <c r="A191">
        <v>1976</v>
      </c>
      <c r="B191">
        <v>5258809</v>
      </c>
      <c r="C191" t="s">
        <v>1006</v>
      </c>
      <c r="D191" t="s">
        <v>864</v>
      </c>
      <c r="E191" t="s">
        <v>865</v>
      </c>
      <c r="F191">
        <v>7947239</v>
      </c>
      <c r="G191">
        <v>1560</v>
      </c>
      <c r="H191">
        <v>99.980374393700004</v>
      </c>
      <c r="I191">
        <v>545</v>
      </c>
      <c r="J191">
        <v>8</v>
      </c>
      <c r="K191" t="s">
        <v>1007</v>
      </c>
    </row>
    <row r="192" spans="1:11" x14ac:dyDescent="0.3">
      <c r="A192">
        <v>2014</v>
      </c>
      <c r="B192">
        <v>5442945</v>
      </c>
      <c r="C192" t="s">
        <v>1008</v>
      </c>
      <c r="D192" t="s">
        <v>864</v>
      </c>
      <c r="E192" t="s">
        <v>865</v>
      </c>
      <c r="F192">
        <v>971656</v>
      </c>
      <c r="G192">
        <v>0</v>
      </c>
      <c r="H192">
        <v>100</v>
      </c>
      <c r="I192">
        <v>559</v>
      </c>
      <c r="J192">
        <v>8</v>
      </c>
      <c r="K192" t="s">
        <v>708</v>
      </c>
    </row>
    <row r="193" spans="1:11" x14ac:dyDescent="0.3">
      <c r="A193">
        <v>2030</v>
      </c>
      <c r="B193">
        <v>5442950</v>
      </c>
      <c r="C193" t="s">
        <v>1008</v>
      </c>
      <c r="D193" t="s">
        <v>864</v>
      </c>
      <c r="E193" t="s">
        <v>865</v>
      </c>
      <c r="F193">
        <v>971430</v>
      </c>
      <c r="G193">
        <v>0</v>
      </c>
      <c r="H193">
        <v>100</v>
      </c>
      <c r="I193">
        <v>228</v>
      </c>
      <c r="J193">
        <v>9</v>
      </c>
      <c r="K193" t="s">
        <v>708</v>
      </c>
    </row>
    <row r="194" spans="1:11" x14ac:dyDescent="0.3">
      <c r="A194">
        <v>1969</v>
      </c>
      <c r="B194">
        <v>5454077</v>
      </c>
      <c r="C194" t="s">
        <v>1009</v>
      </c>
      <c r="D194" t="s">
        <v>864</v>
      </c>
      <c r="E194" t="s">
        <v>865</v>
      </c>
      <c r="F194">
        <v>480908</v>
      </c>
      <c r="G194">
        <v>0</v>
      </c>
      <c r="H194">
        <v>100</v>
      </c>
      <c r="I194">
        <v>348</v>
      </c>
      <c r="J194">
        <v>9</v>
      </c>
      <c r="K194" t="s">
        <v>955</v>
      </c>
    </row>
    <row r="195" spans="1:11" x14ac:dyDescent="0.3">
      <c r="A195">
        <v>1835</v>
      </c>
      <c r="B195">
        <v>5065122</v>
      </c>
      <c r="C195" t="s">
        <v>1010</v>
      </c>
      <c r="D195" t="s">
        <v>864</v>
      </c>
      <c r="E195" t="s">
        <v>865</v>
      </c>
      <c r="F195">
        <v>7917239</v>
      </c>
      <c r="G195">
        <v>31560</v>
      </c>
      <c r="H195">
        <v>99.602958887200003</v>
      </c>
      <c r="I195">
        <v>373</v>
      </c>
      <c r="J195">
        <v>7</v>
      </c>
      <c r="K195" t="s">
        <v>964</v>
      </c>
    </row>
  </sheetData>
  <autoFilter ref="A1:J19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56"/>
  <sheetViews>
    <sheetView topLeftCell="V4" zoomScale="73" zoomScaleNormal="73" workbookViewId="0">
      <selection activeCell="Z6" sqref="Z6:BB6"/>
    </sheetView>
  </sheetViews>
  <sheetFormatPr baseColWidth="10" defaultColWidth="8.69921875" defaultRowHeight="15.6" x14ac:dyDescent="0.3"/>
  <cols>
    <col min="1" max="1" width="2.5" style="1" customWidth="1"/>
    <col min="2" max="2" width="5.09765625" style="2" customWidth="1"/>
    <col min="3" max="3" width="18.19921875" style="3" customWidth="1"/>
    <col min="4" max="4" width="70.69921875" style="4" customWidth="1"/>
    <col min="5" max="5" width="14.69921875" style="5" customWidth="1"/>
    <col min="6" max="6" width="11.59765625" style="5" customWidth="1"/>
    <col min="7" max="7" width="13.8984375" style="6" customWidth="1"/>
    <col min="8" max="8" width="24.19921875" style="7" customWidth="1"/>
    <col min="9" max="9" width="27.19921875" style="7" customWidth="1"/>
    <col min="10" max="10" width="13.19921875" style="6" customWidth="1"/>
    <col min="11" max="11" width="13.59765625" style="8" customWidth="1"/>
    <col min="12" max="12" width="13.8984375" style="9" customWidth="1"/>
    <col min="13" max="13" width="13" style="10" customWidth="1"/>
    <col min="14" max="14" width="15.59765625" style="11" customWidth="1"/>
    <col min="15" max="17" width="15.19921875" style="6" customWidth="1"/>
    <col min="18" max="18" width="13.5" customWidth="1"/>
    <col min="19" max="19" width="33" style="12" customWidth="1"/>
    <col min="20" max="20" width="8.8984375" style="12" customWidth="1"/>
    <col min="21" max="21" width="37.5" style="13" customWidth="1"/>
    <col min="22" max="22" width="25.19921875" style="14" customWidth="1"/>
    <col min="23" max="23" width="22.19921875" style="10" customWidth="1"/>
    <col min="24" max="24" width="15.3984375" style="15" customWidth="1"/>
    <col min="25" max="25" width="73.5" style="16" customWidth="1"/>
    <col min="26" max="26" width="14.5" style="17" customWidth="1"/>
    <col min="27" max="27" width="10.59765625" customWidth="1"/>
    <col min="28" max="39" width="5.59765625" customWidth="1"/>
    <col min="40" max="40" width="6.19921875" customWidth="1"/>
    <col min="41" max="52" width="5.59765625" customWidth="1"/>
    <col min="53" max="53" width="18.5" style="37" customWidth="1"/>
    <col min="54" max="54" width="12.5" style="10" customWidth="1"/>
    <col min="55" max="994" width="10.59765625" customWidth="1"/>
  </cols>
  <sheetData>
    <row r="1" spans="1:54" hidden="1" x14ac:dyDescent="0.3"/>
    <row r="2" spans="1:54" ht="25.2" hidden="1" customHeight="1" x14ac:dyDescent="0.65">
      <c r="D2" s="18" t="s">
        <v>0</v>
      </c>
    </row>
    <row r="3" spans="1:54" ht="21" hidden="1" x14ac:dyDescent="0.3">
      <c r="D3" s="357" t="s">
        <v>1</v>
      </c>
      <c r="E3" s="11"/>
      <c r="F3" s="11"/>
      <c r="G3" s="11"/>
      <c r="H3" s="11"/>
      <c r="I3" s="11"/>
      <c r="J3" s="11"/>
      <c r="K3" s="11"/>
      <c r="L3" s="11"/>
    </row>
    <row r="4" spans="1:54" ht="21" customHeight="1" x14ac:dyDescent="0.3">
      <c r="D4" s="357"/>
      <c r="E4" s="11"/>
      <c r="F4" s="11"/>
      <c r="G4" s="11"/>
      <c r="H4" s="11"/>
      <c r="I4" s="11"/>
      <c r="J4" s="11"/>
      <c r="K4" s="11"/>
      <c r="L4" s="11"/>
      <c r="AB4" s="725" t="s">
        <v>723</v>
      </c>
      <c r="AC4" s="726"/>
      <c r="AD4" s="726"/>
      <c r="AE4" s="726"/>
      <c r="AF4" s="726"/>
      <c r="AG4" s="726"/>
      <c r="AH4" s="726"/>
      <c r="AI4" s="726"/>
      <c r="AJ4" s="726"/>
      <c r="AK4" s="726"/>
      <c r="AL4" s="726"/>
      <c r="AM4" s="726"/>
      <c r="AN4" s="727"/>
      <c r="AO4" s="728" t="s">
        <v>724</v>
      </c>
      <c r="AP4" s="728"/>
      <c r="AQ4" s="728"/>
      <c r="AR4" s="728"/>
      <c r="AS4" s="728"/>
      <c r="AT4" s="728"/>
      <c r="AU4" s="728"/>
      <c r="AV4" s="728"/>
      <c r="AW4" s="728"/>
      <c r="AX4" s="728"/>
      <c r="AY4" s="728"/>
      <c r="AZ4" s="728"/>
      <c r="BA4" s="728"/>
      <c r="BB4" s="543"/>
    </row>
    <row r="5" spans="1:54" ht="13.5" customHeight="1" x14ac:dyDescent="0.3">
      <c r="B5" s="559"/>
      <c r="C5" s="209"/>
      <c r="D5" s="560"/>
      <c r="E5" s="212"/>
      <c r="F5" s="212"/>
      <c r="G5" s="213"/>
      <c r="H5" s="214"/>
      <c r="I5" s="214"/>
      <c r="J5" s="213"/>
      <c r="K5" s="561"/>
      <c r="L5" s="216"/>
      <c r="M5" s="217"/>
      <c r="N5" s="218"/>
      <c r="O5" s="213"/>
      <c r="P5" s="213"/>
      <c r="Q5" s="213"/>
      <c r="R5" s="45"/>
      <c r="S5" s="562"/>
      <c r="T5" s="562"/>
      <c r="U5" s="563"/>
      <c r="AB5" s="729" t="s">
        <v>725</v>
      </c>
      <c r="AC5" s="730"/>
      <c r="AD5" s="729" t="s">
        <v>726</v>
      </c>
      <c r="AE5" s="731"/>
      <c r="AF5" s="730"/>
      <c r="AG5" s="729" t="s">
        <v>727</v>
      </c>
      <c r="AH5" s="730"/>
      <c r="AI5" s="729" t="s">
        <v>728</v>
      </c>
      <c r="AJ5" s="731"/>
      <c r="AK5" s="730"/>
      <c r="AL5" s="729" t="s">
        <v>729</v>
      </c>
      <c r="AM5" s="730"/>
      <c r="AN5" s="564" t="s">
        <v>730</v>
      </c>
      <c r="AO5" s="732" t="s">
        <v>725</v>
      </c>
      <c r="AP5" s="732"/>
      <c r="AQ5" s="732"/>
      <c r="AR5" s="732"/>
      <c r="AS5" s="732"/>
      <c r="AT5" s="732"/>
      <c r="AU5" s="732" t="s">
        <v>731</v>
      </c>
      <c r="AV5" s="732"/>
      <c r="AW5" s="732"/>
      <c r="AX5" s="732"/>
      <c r="AY5" s="732" t="s">
        <v>732</v>
      </c>
      <c r="AZ5" s="732"/>
      <c r="BA5" s="397" t="s">
        <v>733</v>
      </c>
      <c r="BB5" s="565"/>
    </row>
    <row r="6" spans="1:54" s="37" customFormat="1" ht="99.75" customHeight="1" x14ac:dyDescent="0.4">
      <c r="A6" s="173"/>
      <c r="B6" s="567" t="s">
        <v>2</v>
      </c>
      <c r="C6" s="567" t="s">
        <v>3</v>
      </c>
      <c r="D6" s="567" t="s">
        <v>4</v>
      </c>
      <c r="E6" s="567" t="s">
        <v>5</v>
      </c>
      <c r="F6" s="568" t="s">
        <v>6</v>
      </c>
      <c r="G6" s="568" t="s">
        <v>1012</v>
      </c>
      <c r="H6" s="569" t="s">
        <v>1013</v>
      </c>
      <c r="I6" s="569" t="s">
        <v>1014</v>
      </c>
      <c r="J6" s="568" t="s">
        <v>9</v>
      </c>
      <c r="K6" s="570" t="s">
        <v>10</v>
      </c>
      <c r="L6" s="571" t="s">
        <v>11</v>
      </c>
      <c r="M6" s="572" t="s">
        <v>12</v>
      </c>
      <c r="N6" s="573" t="s">
        <v>13</v>
      </c>
      <c r="O6" s="573" t="s">
        <v>14</v>
      </c>
      <c r="P6" s="573" t="s">
        <v>15</v>
      </c>
      <c r="Q6" s="573" t="s">
        <v>16</v>
      </c>
      <c r="R6" s="573" t="s">
        <v>17</v>
      </c>
      <c r="S6" s="574" t="s">
        <v>18</v>
      </c>
      <c r="T6" s="574" t="s">
        <v>19</v>
      </c>
      <c r="U6" s="31" t="s">
        <v>20</v>
      </c>
      <c r="V6" s="33" t="s">
        <v>21</v>
      </c>
      <c r="W6" s="32" t="s">
        <v>22</v>
      </c>
      <c r="X6" s="33" t="s">
        <v>23</v>
      </c>
      <c r="Y6" s="34" t="s">
        <v>24</v>
      </c>
      <c r="Z6" s="556" t="s">
        <v>25</v>
      </c>
      <c r="AA6" s="556" t="s">
        <v>734</v>
      </c>
      <c r="AB6" s="575" t="s">
        <v>735</v>
      </c>
      <c r="AC6" s="575" t="s">
        <v>736</v>
      </c>
      <c r="AD6" s="575" t="s">
        <v>737</v>
      </c>
      <c r="AE6" s="575" t="s">
        <v>738</v>
      </c>
      <c r="AF6" s="575" t="s">
        <v>739</v>
      </c>
      <c r="AG6" s="575" t="s">
        <v>740</v>
      </c>
      <c r="AH6" s="575" t="s">
        <v>741</v>
      </c>
      <c r="AI6" s="575" t="s">
        <v>742</v>
      </c>
      <c r="AJ6" s="575" t="s">
        <v>743</v>
      </c>
      <c r="AK6" s="575" t="s">
        <v>744</v>
      </c>
      <c r="AL6" s="575" t="s">
        <v>745</v>
      </c>
      <c r="AM6" s="575" t="s">
        <v>746</v>
      </c>
      <c r="AN6" s="575" t="s">
        <v>747</v>
      </c>
      <c r="AO6" s="575" t="s">
        <v>748</v>
      </c>
      <c r="AP6" s="575" t="s">
        <v>432</v>
      </c>
      <c r="AQ6" s="575" t="s">
        <v>749</v>
      </c>
      <c r="AR6" s="575" t="s">
        <v>750</v>
      </c>
      <c r="AS6" s="575" t="s">
        <v>751</v>
      </c>
      <c r="AT6" s="575" t="s">
        <v>752</v>
      </c>
      <c r="AU6" s="575" t="s">
        <v>753</v>
      </c>
      <c r="AV6" s="575" t="s">
        <v>754</v>
      </c>
      <c r="AW6" s="575" t="s">
        <v>755</v>
      </c>
      <c r="AX6" s="575" t="s">
        <v>756</v>
      </c>
      <c r="AY6" s="575" t="s">
        <v>757</v>
      </c>
      <c r="AZ6" s="575" t="s">
        <v>758</v>
      </c>
      <c r="BA6" s="556" t="s">
        <v>733</v>
      </c>
      <c r="BB6" s="556" t="s">
        <v>1054</v>
      </c>
    </row>
    <row r="7" spans="1:54" s="37" customFormat="1" ht="22.8" customHeight="1" x14ac:dyDescent="0.4">
      <c r="A7" s="173"/>
      <c r="B7" s="567"/>
      <c r="C7" s="567"/>
      <c r="D7" s="567"/>
      <c r="E7" s="567"/>
      <c r="F7" s="568"/>
      <c r="G7" s="568"/>
      <c r="H7" s="569"/>
      <c r="I7" s="569"/>
      <c r="J7" s="568"/>
      <c r="K7" s="570"/>
      <c r="L7" s="571"/>
      <c r="M7" s="572"/>
      <c r="N7" s="573"/>
      <c r="O7" s="573"/>
      <c r="P7" s="573"/>
      <c r="Q7" s="573"/>
      <c r="R7" s="573"/>
      <c r="S7" s="574"/>
      <c r="T7" s="574"/>
      <c r="U7" s="31"/>
      <c r="V7" s="33"/>
      <c r="W7" s="32"/>
      <c r="X7" s="33"/>
      <c r="Y7" s="34"/>
      <c r="Z7" s="556"/>
      <c r="AA7" s="556"/>
      <c r="AB7" s="556">
        <v>1</v>
      </c>
      <c r="AC7" s="556">
        <v>3</v>
      </c>
      <c r="AD7" s="556">
        <v>3</v>
      </c>
      <c r="AE7" s="556">
        <v>3</v>
      </c>
      <c r="AF7" s="556">
        <v>3</v>
      </c>
      <c r="AG7" s="556">
        <v>1</v>
      </c>
      <c r="AH7" s="556">
        <v>2</v>
      </c>
      <c r="AI7" s="556">
        <v>3</v>
      </c>
      <c r="AJ7" s="556">
        <v>3</v>
      </c>
      <c r="AK7" s="556">
        <v>3</v>
      </c>
      <c r="AL7" s="556">
        <v>3</v>
      </c>
      <c r="AM7" s="556">
        <v>1</v>
      </c>
      <c r="AN7" s="556">
        <v>3</v>
      </c>
      <c r="AO7" s="556">
        <v>1</v>
      </c>
      <c r="AP7" s="556">
        <v>1</v>
      </c>
      <c r="AQ7" s="556">
        <v>1</v>
      </c>
      <c r="AR7" s="556">
        <v>2</v>
      </c>
      <c r="AS7" s="556">
        <v>2</v>
      </c>
      <c r="AT7" s="556">
        <v>2</v>
      </c>
      <c r="AU7" s="556">
        <v>3</v>
      </c>
      <c r="AV7" s="556">
        <v>3</v>
      </c>
      <c r="AW7" s="556">
        <v>3</v>
      </c>
      <c r="AX7" s="556">
        <v>3</v>
      </c>
      <c r="AY7" s="556">
        <v>3</v>
      </c>
      <c r="AZ7" s="556">
        <v>3</v>
      </c>
      <c r="BA7" s="556"/>
      <c r="BB7" s="576"/>
    </row>
    <row r="8" spans="1:54" ht="22.2" customHeight="1" x14ac:dyDescent="0.3">
      <c r="B8" s="733" t="s">
        <v>26</v>
      </c>
      <c r="C8" s="734" t="s">
        <v>27</v>
      </c>
      <c r="D8" s="39" t="str">
        <f>VLOOKUP(Z8,'[1]Démarches phares_30_9'!D$5:G$249,2,FALSE)</f>
        <v xml:space="preserve">Admission à l'école </v>
      </c>
      <c r="E8" s="40" t="s">
        <v>29</v>
      </c>
      <c r="F8" s="38" t="s">
        <v>30</v>
      </c>
      <c r="G8" s="41" t="s">
        <v>31</v>
      </c>
      <c r="H8" s="38" t="str">
        <f>VLOOKUP(Z8,'[1]Démarches phares_30_9'!D$5:G$249,4,FALSE)</f>
        <v>Expérimentation</v>
      </c>
      <c r="I8" s="38">
        <f>IF(H8&lt;&gt;F8,1,0)</f>
        <v>0</v>
      </c>
      <c r="J8" s="38" t="s">
        <v>31</v>
      </c>
      <c r="K8" s="42">
        <v>5900000</v>
      </c>
      <c r="L8" s="43" t="str">
        <f t="shared" ref="L8:L44" si="0">IF(X8="n/a","n/a",IF(X8="n/c","n/c",IF(K8="n/c","n/c",X8/K8)))</f>
        <v>n/c</v>
      </c>
      <c r="M8" s="44"/>
      <c r="N8" s="44" t="s">
        <v>32</v>
      </c>
      <c r="O8" s="38" t="s">
        <v>31</v>
      </c>
      <c r="P8" s="38" t="s">
        <v>31</v>
      </c>
      <c r="Q8" s="38" t="s">
        <v>31</v>
      </c>
      <c r="R8" s="38" t="s">
        <v>31</v>
      </c>
      <c r="S8" s="46" t="s">
        <v>33</v>
      </c>
      <c r="T8" s="46" t="s">
        <v>27</v>
      </c>
      <c r="U8" s="47" t="s">
        <v>34</v>
      </c>
      <c r="V8" s="46" t="s">
        <v>35</v>
      </c>
      <c r="W8" s="46"/>
      <c r="X8" s="48" t="s">
        <v>31</v>
      </c>
      <c r="Y8" s="46"/>
      <c r="Z8" s="49">
        <v>881</v>
      </c>
      <c r="AA8" s="398" t="s">
        <v>759</v>
      </c>
      <c r="AB8" s="398"/>
      <c r="AC8" s="398"/>
      <c r="AD8" s="398"/>
      <c r="AE8" s="398"/>
      <c r="AF8" s="398"/>
      <c r="AG8" s="398"/>
      <c r="AH8" s="398"/>
      <c r="AI8" s="398"/>
      <c r="AJ8" s="398"/>
      <c r="AK8" s="398"/>
      <c r="AL8" s="398"/>
      <c r="AM8" s="398"/>
      <c r="AN8" s="398"/>
      <c r="AO8" s="398"/>
      <c r="AP8" s="398"/>
      <c r="AQ8" s="398"/>
      <c r="AR8" s="398"/>
      <c r="AS8" s="398"/>
      <c r="AT8" s="398"/>
      <c r="AU8" s="398"/>
      <c r="AV8" s="398"/>
      <c r="AW8" s="398"/>
      <c r="AX8" s="398"/>
      <c r="AY8" s="398"/>
      <c r="AZ8" s="398"/>
      <c r="BA8" s="399" t="s">
        <v>760</v>
      </c>
      <c r="BB8" s="544" t="str">
        <f t="shared" ref="BB8:BB71" si="1">IF(F8="non","n/a",IF(AA8="vu","Non mesuré",IF(AA8="","non mesuré",(IF(COUNTIF(AB8:AZ8,"na")=25,"n/a",((COUNTIF(AB8,"ko")*AB$7)+(COUNTIF(AC8,"ko")*AC$7)+(COUNTIF(AD8,"ko")*AD$7)+(COUNTIF(AE8,"ko")*AE$7)+(COUNTIF(AF8,"ko")*AF$7)+(COUNTIF(AG8,"ko")*AG$7)+(COUNTIF(AH8,"ko")*AH$7)+(COUNTIF(AI8,"ko")*AI$7)+(COUNTIF(AJ8,"ko")*AJ$7)+(COUNTIF(AK8,"ko")*AK$7)+(COUNTIF(AL8,"ko")*AL$7)+(COUNTIF(AM8,"ko")*AM$7)+(COUNTIF(AN8,"ko")*AN$7)+(COUNTIF(AO8,"ko")*AO$7)+(COUNTIF(AP8,"ko")*AP$7)+(COUNTIF(AQ8,"ko")*AQ$7)+(COUNTIF(AR8,"ko")*AR$7)+(COUNTIF(AS8,"ko")*AS$7)+(COUNTIF(AT8,"ko")*AT$7)+(COUNTIF(AU8,"ko")*AU$7)+(COUNTIF(AV8,"ko")*AV$7)+(COUNTIF(AW8,"ko")*AW$7)+(COUNTIF(AX8,"ko")*AX$7)+(COUNTIF(AY8,"ko")*AY$7)+(COUNTIF(AZ8,"ko")*AZ$7)))))))</f>
        <v>Non mesuré</v>
      </c>
    </row>
    <row r="9" spans="1:54" ht="22.2" customHeight="1" x14ac:dyDescent="0.3">
      <c r="B9" s="733"/>
      <c r="C9" s="734"/>
      <c r="D9" s="39" t="str">
        <f>VLOOKUP(Z9,'[1]Démarches phares_30_9'!D$5:G$249,2,FALSE)</f>
        <v>Consultation du livret scolaire  (école)</v>
      </c>
      <c r="E9" s="40" t="s">
        <v>37</v>
      </c>
      <c r="F9" s="38" t="s">
        <v>38</v>
      </c>
      <c r="G9" s="50" t="s">
        <v>39</v>
      </c>
      <c r="H9" s="38" t="str">
        <f>VLOOKUP(Z9,'[1]Démarches phares_30_9'!D$5:G$249,4,FALSE)</f>
        <v>Oui</v>
      </c>
      <c r="I9" s="38">
        <f t="shared" ref="I9:I72" si="2">IF(H9&lt;&gt;F9,1,0)</f>
        <v>0</v>
      </c>
      <c r="J9" s="51" t="s">
        <v>39</v>
      </c>
      <c r="K9" s="42">
        <v>5800000</v>
      </c>
      <c r="L9" s="43">
        <f t="shared" si="0"/>
        <v>1.1206896551724138E-2</v>
      </c>
      <c r="M9" s="44"/>
      <c r="N9" s="44" t="s">
        <v>32</v>
      </c>
      <c r="O9" s="38" t="s">
        <v>38</v>
      </c>
      <c r="P9" s="38" t="s">
        <v>40</v>
      </c>
      <c r="Q9" s="38" t="s">
        <v>41</v>
      </c>
      <c r="R9" s="38">
        <v>8</v>
      </c>
      <c r="S9" s="46" t="s">
        <v>33</v>
      </c>
      <c r="T9" s="46" t="s">
        <v>27</v>
      </c>
      <c r="U9" s="46" t="s">
        <v>42</v>
      </c>
      <c r="V9" s="46"/>
      <c r="W9" s="46" t="s">
        <v>43</v>
      </c>
      <c r="X9" s="375">
        <v>65000</v>
      </c>
      <c r="Y9" s="386" t="s">
        <v>44</v>
      </c>
      <c r="Z9" s="49">
        <v>1826</v>
      </c>
      <c r="AA9" s="398" t="s">
        <v>759</v>
      </c>
      <c r="AB9" s="398"/>
      <c r="AC9" s="398"/>
      <c r="AD9" s="398"/>
      <c r="AE9" s="398"/>
      <c r="AF9" s="398"/>
      <c r="AG9" s="398"/>
      <c r="AH9" s="398"/>
      <c r="AI9" s="398"/>
      <c r="AJ9" s="398"/>
      <c r="AK9" s="398"/>
      <c r="AL9" s="398"/>
      <c r="AM9" s="398"/>
      <c r="AN9" s="398"/>
      <c r="AO9" s="398"/>
      <c r="AP9" s="398"/>
      <c r="AQ9" s="398"/>
      <c r="AR9" s="398"/>
      <c r="AS9" s="398"/>
      <c r="AT9" s="398"/>
      <c r="AU9" s="398"/>
      <c r="AV9" s="398"/>
      <c r="AW9" s="398"/>
      <c r="AX9" s="398"/>
      <c r="AY9" s="398"/>
      <c r="AZ9" s="398"/>
      <c r="BA9" s="399" t="s">
        <v>761</v>
      </c>
      <c r="BB9" s="544" t="str">
        <f t="shared" si="1"/>
        <v>Non mesuré</v>
      </c>
    </row>
    <row r="10" spans="1:54" ht="22.2" customHeight="1" x14ac:dyDescent="0.3">
      <c r="B10" s="733"/>
      <c r="C10" s="734"/>
      <c r="D10" s="39" t="str">
        <f>VLOOKUP(Z10,'[1]Démarches phares_30_9'!D$5:G$249,2,FALSE)</f>
        <v>Autorisations de sortie scolaire (école, collège, lycée)</v>
      </c>
      <c r="E10" s="40" t="s">
        <v>45</v>
      </c>
      <c r="F10" s="38" t="s">
        <v>41</v>
      </c>
      <c r="G10" s="367">
        <v>2022</v>
      </c>
      <c r="H10" s="38" t="str">
        <f>VLOOKUP(Z10,'[1]Démarches phares_30_9'!D$5:G$249,4,FALSE)</f>
        <v>Non</v>
      </c>
      <c r="I10" s="38">
        <f t="shared" si="2"/>
        <v>0</v>
      </c>
      <c r="J10" s="38">
        <v>2022</v>
      </c>
      <c r="K10" s="42">
        <v>5800000</v>
      </c>
      <c r="L10" s="43" t="str">
        <f t="shared" si="0"/>
        <v>n/a</v>
      </c>
      <c r="M10" s="44"/>
      <c r="N10" s="52" t="s">
        <v>46</v>
      </c>
      <c r="O10" s="51" t="s">
        <v>46</v>
      </c>
      <c r="P10" s="51" t="s">
        <v>46</v>
      </c>
      <c r="Q10" s="51" t="s">
        <v>46</v>
      </c>
      <c r="R10" s="38" t="s">
        <v>46</v>
      </c>
      <c r="S10" s="46" t="s">
        <v>33</v>
      </c>
      <c r="T10" s="46" t="s">
        <v>27</v>
      </c>
      <c r="U10" s="46" t="s">
        <v>47</v>
      </c>
      <c r="V10" s="46"/>
      <c r="W10" s="46"/>
      <c r="X10" s="48" t="s">
        <v>46</v>
      </c>
      <c r="Y10" s="46"/>
      <c r="Z10" s="49">
        <v>1827</v>
      </c>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8"/>
      <c r="AY10" s="398"/>
      <c r="AZ10" s="398"/>
      <c r="BA10" s="398"/>
      <c r="BB10" s="544" t="str">
        <f t="shared" si="1"/>
        <v>n/a</v>
      </c>
    </row>
    <row r="11" spans="1:54" ht="22.2" customHeight="1" x14ac:dyDescent="0.3">
      <c r="B11" s="733"/>
      <c r="C11" s="734"/>
      <c r="D11" s="39" t="str">
        <f>VLOOKUP(Z11,'[1]Démarches phares_30_9'!D$5:G$249,2,FALSE)</f>
        <v>Cession de droit à l'image (école, collège, lycée)</v>
      </c>
      <c r="E11" s="40" t="s">
        <v>48</v>
      </c>
      <c r="F11" s="38" t="s">
        <v>41</v>
      </c>
      <c r="G11" s="41" t="s">
        <v>31</v>
      </c>
      <c r="H11" s="38" t="str">
        <f>VLOOKUP(Z11,'[1]Démarches phares_30_9'!D$5:G$249,4,FALSE)</f>
        <v>Non</v>
      </c>
      <c r="I11" s="38">
        <f t="shared" si="2"/>
        <v>0</v>
      </c>
      <c r="J11" s="38" t="s">
        <v>31</v>
      </c>
      <c r="K11" s="42">
        <v>5800000</v>
      </c>
      <c r="L11" s="43" t="str">
        <f t="shared" si="0"/>
        <v>n/a</v>
      </c>
      <c r="M11" s="44"/>
      <c r="N11" s="52" t="s">
        <v>46</v>
      </c>
      <c r="O11" s="51" t="s">
        <v>46</v>
      </c>
      <c r="P11" s="51" t="s">
        <v>46</v>
      </c>
      <c r="Q11" s="51" t="s">
        <v>46</v>
      </c>
      <c r="R11" s="38" t="s">
        <v>46</v>
      </c>
      <c r="S11" s="46" t="s">
        <v>33</v>
      </c>
      <c r="T11" s="46" t="s">
        <v>27</v>
      </c>
      <c r="U11" s="46" t="s">
        <v>47</v>
      </c>
      <c r="V11" s="46"/>
      <c r="W11" s="46"/>
      <c r="X11" s="48" t="s">
        <v>46</v>
      </c>
      <c r="Y11" s="46"/>
      <c r="Z11" s="49">
        <v>890</v>
      </c>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c r="BA11" s="398"/>
      <c r="BB11" s="544" t="str">
        <f t="shared" si="1"/>
        <v>n/a</v>
      </c>
    </row>
    <row r="12" spans="1:54" ht="22.2" customHeight="1" x14ac:dyDescent="0.3">
      <c r="B12" s="733"/>
      <c r="C12" s="734"/>
      <c r="D12" s="39" t="str">
        <f>VLOOKUP(Z12,'[1]Démarches phares_30_9'!D$5:G$249,2,FALSE)</f>
        <v>Inscription en terminale</v>
      </c>
      <c r="E12" s="40" t="s">
        <v>57</v>
      </c>
      <c r="F12" s="38" t="s">
        <v>41</v>
      </c>
      <c r="G12" s="367">
        <v>2020</v>
      </c>
      <c r="H12" s="38" t="str">
        <f>VLOOKUP(Z12,'[1]Démarches phares_30_9'!D$5:G$249,4,FALSE)</f>
        <v>Non</v>
      </c>
      <c r="I12" s="38">
        <f t="shared" si="2"/>
        <v>0</v>
      </c>
      <c r="J12" s="38"/>
      <c r="K12" s="42">
        <v>600000</v>
      </c>
      <c r="L12" s="43" t="s">
        <v>46</v>
      </c>
      <c r="M12" s="52"/>
      <c r="N12" s="51" t="s">
        <v>46</v>
      </c>
      <c r="O12" s="51" t="s">
        <v>46</v>
      </c>
      <c r="P12" s="51" t="s">
        <v>46</v>
      </c>
      <c r="Q12" s="51" t="s">
        <v>46</v>
      </c>
      <c r="R12" s="577" t="str">
        <f>IF(F12="non","n/a",IF(ISERROR(VLOOKUP(Z12,[2]Pingdom_18_09_2019!$A$2:$J$256,10,FALSE)),"absence URL",VLOOKUP(Z12,[2]Pingdom_18_09_2019!$A$2:$J$256,10,FALSE)))</f>
        <v>n/a</v>
      </c>
      <c r="S12" s="46" t="s">
        <v>33</v>
      </c>
      <c r="T12" s="46" t="s">
        <v>27</v>
      </c>
      <c r="U12" s="46"/>
      <c r="V12" s="46"/>
      <c r="W12" s="46"/>
      <c r="X12" s="48" t="s">
        <v>46</v>
      </c>
      <c r="Y12" s="53" t="s">
        <v>52</v>
      </c>
      <c r="Z12" s="49">
        <v>2158</v>
      </c>
      <c r="AA12" s="398"/>
      <c r="AB12" s="398"/>
      <c r="AC12" s="398"/>
      <c r="AD12" s="398"/>
      <c r="AE12" s="398"/>
      <c r="AF12" s="398"/>
      <c r="AG12" s="398"/>
      <c r="AH12" s="398"/>
      <c r="AI12" s="398"/>
      <c r="AJ12" s="398"/>
      <c r="AK12" s="398"/>
      <c r="AL12" s="398"/>
      <c r="AM12" s="398"/>
      <c r="AN12" s="398"/>
      <c r="AO12" s="398"/>
      <c r="AP12" s="398"/>
      <c r="AQ12" s="398"/>
      <c r="AR12" s="398"/>
      <c r="AS12" s="398"/>
      <c r="AT12" s="398"/>
      <c r="AU12" s="398"/>
      <c r="AV12" s="398"/>
      <c r="AW12" s="398"/>
      <c r="AX12" s="398"/>
      <c r="AY12" s="398"/>
      <c r="AZ12" s="398"/>
      <c r="BA12" s="398"/>
      <c r="BB12" s="544" t="str">
        <f t="shared" si="1"/>
        <v>n/a</v>
      </c>
    </row>
    <row r="13" spans="1:54" ht="22.2" customHeight="1" x14ac:dyDescent="0.3">
      <c r="B13" s="733"/>
      <c r="C13" s="734"/>
      <c r="D13" s="39" t="str">
        <f>VLOOKUP(Z13,'[1]Démarches phares_30_9'!D$5:G$249,2,FALSE)</f>
        <v>Consulter le Livret scolaire Unique (LSU) (collège)</v>
      </c>
      <c r="E13" s="40" t="s">
        <v>50</v>
      </c>
      <c r="F13" s="38" t="s">
        <v>38</v>
      </c>
      <c r="G13" s="50" t="s">
        <v>39</v>
      </c>
      <c r="H13" s="38" t="str">
        <f>VLOOKUP(Z13,'[1]Démarches phares_30_9'!D$5:G$249,4,FALSE)</f>
        <v>Oui</v>
      </c>
      <c r="I13" s="38">
        <f t="shared" si="2"/>
        <v>0</v>
      </c>
      <c r="J13" s="51" t="s">
        <v>39</v>
      </c>
      <c r="K13" s="42">
        <v>2600000</v>
      </c>
      <c r="L13" s="43">
        <f t="shared" si="0"/>
        <v>0.86538461538461542</v>
      </c>
      <c r="M13" s="44"/>
      <c r="N13" s="44" t="s">
        <v>32</v>
      </c>
      <c r="O13" s="38" t="s">
        <v>38</v>
      </c>
      <c r="P13" s="38" t="s">
        <v>38</v>
      </c>
      <c r="Q13" s="38" t="s">
        <v>41</v>
      </c>
      <c r="R13" s="38">
        <v>8</v>
      </c>
      <c r="S13" s="46" t="s">
        <v>33</v>
      </c>
      <c r="T13" s="46" t="s">
        <v>27</v>
      </c>
      <c r="U13" s="46" t="s">
        <v>51</v>
      </c>
      <c r="V13" s="46"/>
      <c r="W13" s="46"/>
      <c r="X13" s="375">
        <v>2250000</v>
      </c>
      <c r="Y13" s="53" t="s">
        <v>52</v>
      </c>
      <c r="Z13" s="49">
        <v>1828</v>
      </c>
      <c r="AA13" s="398" t="s">
        <v>759</v>
      </c>
      <c r="AB13" s="398"/>
      <c r="AC13" s="398"/>
      <c r="AD13" s="398"/>
      <c r="AE13" s="398"/>
      <c r="AF13" s="398"/>
      <c r="AG13" s="398"/>
      <c r="AH13" s="398"/>
      <c r="AI13" s="398"/>
      <c r="AJ13" s="398"/>
      <c r="AK13" s="398"/>
      <c r="AL13" s="398"/>
      <c r="AM13" s="398"/>
      <c r="AN13" s="398"/>
      <c r="AO13" s="398"/>
      <c r="AP13" s="398"/>
      <c r="AQ13" s="398"/>
      <c r="AR13" s="398"/>
      <c r="AS13" s="398"/>
      <c r="AT13" s="398"/>
      <c r="AU13" s="398"/>
      <c r="AV13" s="398"/>
      <c r="AW13" s="398"/>
      <c r="AX13" s="398"/>
      <c r="AY13" s="398"/>
      <c r="AZ13" s="398"/>
      <c r="BA13" s="399"/>
      <c r="BB13" s="544" t="str">
        <f t="shared" si="1"/>
        <v>Non mesuré</v>
      </c>
    </row>
    <row r="14" spans="1:54" ht="29.4" customHeight="1" x14ac:dyDescent="0.3">
      <c r="B14" s="733"/>
      <c r="C14" s="734"/>
      <c r="D14" s="39" t="str">
        <f>VLOOKUP(Z14,'[1]Démarches phares_30_9'!D$5:G$249,2,FALSE)</f>
        <v>Demande de certificat de scolarité (école, collège, lycée)</v>
      </c>
      <c r="E14" s="40" t="s">
        <v>54</v>
      </c>
      <c r="F14" s="38" t="s">
        <v>55</v>
      </c>
      <c r="G14" s="41" t="s">
        <v>31</v>
      </c>
      <c r="H14" s="38" t="str">
        <f>VLOOKUP(Z14,'[1]Démarches phares_30_9'!D$5:G$249,4,FALSE)</f>
        <v>Déploiement partiel</v>
      </c>
      <c r="I14" s="38">
        <f t="shared" si="2"/>
        <v>0</v>
      </c>
      <c r="J14" s="38" t="s">
        <v>31</v>
      </c>
      <c r="K14" s="42">
        <v>2523000</v>
      </c>
      <c r="L14" s="43" t="str">
        <f t="shared" si="0"/>
        <v>n/c</v>
      </c>
      <c r="M14" s="44"/>
      <c r="N14" s="44" t="s">
        <v>32</v>
      </c>
      <c r="O14" s="38" t="s">
        <v>41</v>
      </c>
      <c r="P14" s="38" t="s">
        <v>31</v>
      </c>
      <c r="Q14" s="38" t="s">
        <v>31</v>
      </c>
      <c r="R14" s="38" t="s">
        <v>31</v>
      </c>
      <c r="S14" s="46" t="s">
        <v>33</v>
      </c>
      <c r="T14" s="46" t="s">
        <v>27</v>
      </c>
      <c r="U14" s="46"/>
      <c r="V14" s="46" t="s">
        <v>56</v>
      </c>
      <c r="W14" s="46"/>
      <c r="X14" s="48" t="s">
        <v>31</v>
      </c>
      <c r="Y14" s="46"/>
      <c r="Z14" s="49">
        <v>903</v>
      </c>
      <c r="AA14" s="398" t="s">
        <v>759</v>
      </c>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9" t="s">
        <v>762</v>
      </c>
      <c r="BB14" s="544" t="str">
        <f t="shared" si="1"/>
        <v>Non mesuré</v>
      </c>
    </row>
    <row r="15" spans="1:54" ht="22.2" customHeight="1" x14ac:dyDescent="0.3">
      <c r="B15" s="733"/>
      <c r="C15" s="734"/>
      <c r="D15" s="39" t="str">
        <f>VLOOKUP(Z15,'[1]Démarches phares_30_9'!D$5:G$249,2,FALSE)</f>
        <v>Consulter le livret scolaire lycée (LSL)</v>
      </c>
      <c r="E15" s="40" t="s">
        <v>53</v>
      </c>
      <c r="F15" s="38" t="s">
        <v>38</v>
      </c>
      <c r="G15" s="50" t="s">
        <v>39</v>
      </c>
      <c r="H15" s="38" t="str">
        <f>VLOOKUP(Z15,'[1]Démarches phares_30_9'!D$5:G$249,4,FALSE)</f>
        <v>Oui</v>
      </c>
      <c r="I15" s="38">
        <f t="shared" si="2"/>
        <v>0</v>
      </c>
      <c r="J15" s="51" t="s">
        <v>39</v>
      </c>
      <c r="K15" s="42">
        <v>1800000</v>
      </c>
      <c r="L15" s="43" t="str">
        <f t="shared" si="0"/>
        <v>n/c</v>
      </c>
      <c r="M15" s="44"/>
      <c r="N15" s="44" t="s">
        <v>32</v>
      </c>
      <c r="O15" s="38" t="s">
        <v>38</v>
      </c>
      <c r="P15" s="38" t="s">
        <v>38</v>
      </c>
      <c r="Q15" s="38" t="s">
        <v>41</v>
      </c>
      <c r="R15" s="38">
        <v>7</v>
      </c>
      <c r="S15" s="46" t="s">
        <v>33</v>
      </c>
      <c r="T15" s="46" t="s">
        <v>27</v>
      </c>
      <c r="U15" s="46" t="s">
        <v>59</v>
      </c>
      <c r="V15" s="46"/>
      <c r="W15" s="46"/>
      <c r="X15" s="48" t="s">
        <v>31</v>
      </c>
      <c r="Y15" s="53" t="s">
        <v>52</v>
      </c>
      <c r="Z15" s="49">
        <v>1831</v>
      </c>
      <c r="AA15" s="398" t="s">
        <v>759</v>
      </c>
      <c r="AB15" s="398"/>
      <c r="AC15" s="398"/>
      <c r="AD15" s="398"/>
      <c r="AE15" s="398"/>
      <c r="AF15" s="398"/>
      <c r="AG15" s="398"/>
      <c r="AH15" s="398"/>
      <c r="AI15" s="398"/>
      <c r="AJ15" s="398"/>
      <c r="AK15" s="398"/>
      <c r="AL15" s="398"/>
      <c r="AM15" s="398"/>
      <c r="AN15" s="398"/>
      <c r="AO15" s="398"/>
      <c r="AP15" s="398"/>
      <c r="AQ15" s="398"/>
      <c r="AR15" s="398"/>
      <c r="AS15" s="398"/>
      <c r="AT15" s="398"/>
      <c r="AU15" s="398"/>
      <c r="AV15" s="398"/>
      <c r="AW15" s="398"/>
      <c r="AX15" s="398"/>
      <c r="AY15" s="398"/>
      <c r="AZ15" s="398"/>
      <c r="BA15" s="399" t="s">
        <v>762</v>
      </c>
      <c r="BB15" s="544" t="str">
        <f t="shared" si="1"/>
        <v>Non mesuré</v>
      </c>
    </row>
    <row r="16" spans="1:54" ht="22.2" customHeight="1" x14ac:dyDescent="0.3">
      <c r="B16" s="733"/>
      <c r="C16" s="734"/>
      <c r="D16" s="39" t="str">
        <f>VLOOKUP(Z16,'[1]Démarches phares_30_9'!D$5:G$249,2,FALSE)</f>
        <v>Admission dans l'enseignement supérieur (Parcoursup)</v>
      </c>
      <c r="E16" s="40" t="s">
        <v>61</v>
      </c>
      <c r="F16" s="38" t="s">
        <v>38</v>
      </c>
      <c r="G16" s="50" t="s">
        <v>39</v>
      </c>
      <c r="H16" s="38" t="str">
        <f>VLOOKUP(Z16,'[1]Démarches phares_30_9'!D$5:G$249,4,FALSE)</f>
        <v>Oui</v>
      </c>
      <c r="I16" s="38">
        <f t="shared" si="2"/>
        <v>0</v>
      </c>
      <c r="J16" s="51" t="s">
        <v>39</v>
      </c>
      <c r="K16" s="42">
        <v>1000000</v>
      </c>
      <c r="L16" s="43">
        <f t="shared" si="0"/>
        <v>1</v>
      </c>
      <c r="M16" s="44"/>
      <c r="N16" s="44" t="s">
        <v>32</v>
      </c>
      <c r="O16" s="38" t="s">
        <v>41</v>
      </c>
      <c r="P16" s="38" t="s">
        <v>41</v>
      </c>
      <c r="Q16" s="38" t="s">
        <v>38</v>
      </c>
      <c r="R16" s="38">
        <v>9</v>
      </c>
      <c r="S16" s="46" t="s">
        <v>33</v>
      </c>
      <c r="T16" s="46" t="s">
        <v>27</v>
      </c>
      <c r="U16" s="46" t="s">
        <v>62</v>
      </c>
      <c r="V16" s="46"/>
      <c r="W16" s="46" t="s">
        <v>63</v>
      </c>
      <c r="X16" s="375">
        <v>1000000</v>
      </c>
      <c r="Y16" s="53" t="s">
        <v>64</v>
      </c>
      <c r="Z16" s="49">
        <v>923</v>
      </c>
      <c r="AA16" s="398" t="s">
        <v>759</v>
      </c>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9" t="s">
        <v>762</v>
      </c>
      <c r="BB16" s="544" t="str">
        <f t="shared" si="1"/>
        <v>Non mesuré</v>
      </c>
    </row>
    <row r="17" spans="1:54" ht="22.2" customHeight="1" x14ac:dyDescent="0.3">
      <c r="A17" s="211"/>
      <c r="B17" s="733"/>
      <c r="C17" s="734"/>
      <c r="D17" s="39" t="str">
        <f>VLOOKUP(Z17,'[1]Démarches phares_30_9'!D$5:G$249,2,FALSE)</f>
        <v>Demande de bourse (collège)</v>
      </c>
      <c r="E17" s="40" t="s">
        <v>54</v>
      </c>
      <c r="F17" s="38" t="s">
        <v>38</v>
      </c>
      <c r="G17" s="50" t="s">
        <v>39</v>
      </c>
      <c r="H17" s="38" t="str">
        <f>VLOOKUP(Z17,'[1]Démarches phares_30_9'!D$5:G$249,4,FALSE)</f>
        <v>Oui</v>
      </c>
      <c r="I17" s="38">
        <f t="shared" si="2"/>
        <v>0</v>
      </c>
      <c r="J17" s="51" t="s">
        <v>46</v>
      </c>
      <c r="K17" s="42">
        <v>1000000</v>
      </c>
      <c r="L17" s="43">
        <f t="shared" si="0"/>
        <v>0.44700000000000001</v>
      </c>
      <c r="M17" s="44"/>
      <c r="N17" s="44" t="s">
        <v>32</v>
      </c>
      <c r="O17" s="38" t="s">
        <v>38</v>
      </c>
      <c r="P17" s="38" t="s">
        <v>38</v>
      </c>
      <c r="Q17" s="38" t="s">
        <v>41</v>
      </c>
      <c r="R17" s="38">
        <v>9</v>
      </c>
      <c r="S17" s="46" t="s">
        <v>33</v>
      </c>
      <c r="T17" s="46" t="s">
        <v>27</v>
      </c>
      <c r="U17" s="46" t="s">
        <v>66</v>
      </c>
      <c r="V17" s="46"/>
      <c r="W17" s="46"/>
      <c r="X17" s="375">
        <v>447000</v>
      </c>
      <c r="Y17" s="53" t="s">
        <v>52</v>
      </c>
      <c r="Z17" s="49">
        <v>906</v>
      </c>
      <c r="AA17" s="398" t="s">
        <v>763</v>
      </c>
      <c r="AB17" s="398" t="s">
        <v>769</v>
      </c>
      <c r="AC17" s="398" t="s">
        <v>765</v>
      </c>
      <c r="AD17" s="398" t="s">
        <v>769</v>
      </c>
      <c r="AE17" s="398" t="s">
        <v>765</v>
      </c>
      <c r="AF17" s="398" t="s">
        <v>765</v>
      </c>
      <c r="AG17" s="398" t="s">
        <v>765</v>
      </c>
      <c r="AH17" s="398" t="s">
        <v>765</v>
      </c>
      <c r="AI17" s="398" t="s">
        <v>765</v>
      </c>
      <c r="AJ17" s="398" t="s">
        <v>765</v>
      </c>
      <c r="AK17" s="398" t="s">
        <v>765</v>
      </c>
      <c r="AL17" s="398" t="s">
        <v>765</v>
      </c>
      <c r="AM17" s="398" t="s">
        <v>765</v>
      </c>
      <c r="AN17" s="398" t="s">
        <v>765</v>
      </c>
      <c r="AO17" s="398" t="s">
        <v>765</v>
      </c>
      <c r="AP17" s="398" t="s">
        <v>765</v>
      </c>
      <c r="AQ17" s="398" t="s">
        <v>765</v>
      </c>
      <c r="AR17" s="398" t="s">
        <v>765</v>
      </c>
      <c r="AS17" s="398" t="s">
        <v>765</v>
      </c>
      <c r="AT17" s="398" t="s">
        <v>765</v>
      </c>
      <c r="AU17" s="398" t="s">
        <v>765</v>
      </c>
      <c r="AV17" s="398" t="s">
        <v>765</v>
      </c>
      <c r="AW17" s="398" t="s">
        <v>765</v>
      </c>
      <c r="AX17" s="398" t="s">
        <v>765</v>
      </c>
      <c r="AY17" s="398" t="s">
        <v>765</v>
      </c>
      <c r="AZ17" s="398" t="s">
        <v>765</v>
      </c>
      <c r="BA17" s="399"/>
      <c r="BB17" s="544">
        <f t="shared" si="1"/>
        <v>0</v>
      </c>
    </row>
    <row r="18" spans="1:54" ht="22.2" customHeight="1" x14ac:dyDescent="0.3">
      <c r="A18" s="211"/>
      <c r="B18" s="733"/>
      <c r="C18" s="734"/>
      <c r="D18" s="39" t="str">
        <f>VLOOKUP(Z18,'[1]Démarches phares_30_9'!D$5:G$249,2,FALSE)</f>
        <v>Inscription au collège</v>
      </c>
      <c r="E18" s="40" t="s">
        <v>54</v>
      </c>
      <c r="F18" s="38" t="s">
        <v>30</v>
      </c>
      <c r="G18" s="367">
        <v>2020</v>
      </c>
      <c r="H18" s="38" t="str">
        <f>VLOOKUP(Z18,'[1]Démarches phares_30_9'!D$5:G$249,4,FALSE)</f>
        <v>Expérimentation</v>
      </c>
      <c r="I18" s="38">
        <f t="shared" si="2"/>
        <v>0</v>
      </c>
      <c r="J18" s="38">
        <v>2020</v>
      </c>
      <c r="K18" s="42">
        <v>1600000</v>
      </c>
      <c r="L18" s="43">
        <f t="shared" si="0"/>
        <v>4.6000000000000001E-4</v>
      </c>
      <c r="M18" s="44"/>
      <c r="N18" s="44" t="s">
        <v>32</v>
      </c>
      <c r="O18" s="38" t="s">
        <v>41</v>
      </c>
      <c r="P18" s="38" t="s">
        <v>38</v>
      </c>
      <c r="Q18" s="38" t="s">
        <v>41</v>
      </c>
      <c r="R18" s="38">
        <v>9</v>
      </c>
      <c r="S18" s="46" t="s">
        <v>33</v>
      </c>
      <c r="T18" s="46" t="s">
        <v>27</v>
      </c>
      <c r="U18" s="46" t="s">
        <v>67</v>
      </c>
      <c r="V18" s="46"/>
      <c r="W18" s="46"/>
      <c r="X18" s="374">
        <v>736</v>
      </c>
      <c r="Y18" s="386" t="s">
        <v>68</v>
      </c>
      <c r="Z18" s="49">
        <v>1792</v>
      </c>
      <c r="AA18" s="398" t="s">
        <v>759</v>
      </c>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398"/>
      <c r="AZ18" s="398"/>
      <c r="BA18" s="399" t="s">
        <v>762</v>
      </c>
      <c r="BB18" s="544" t="str">
        <f t="shared" si="1"/>
        <v>Non mesuré</v>
      </c>
    </row>
    <row r="19" spans="1:54" ht="22.2" customHeight="1" x14ac:dyDescent="0.3">
      <c r="A19" s="211"/>
      <c r="B19" s="733"/>
      <c r="C19" s="734"/>
      <c r="D19" s="39" t="str">
        <f>VLOOKUP(Z19,'[1]Démarches phares_30_9'!D$5:G$249,2,FALSE)</f>
        <v>Signature de convention de stage (collège)</v>
      </c>
      <c r="E19" s="40" t="s">
        <v>54</v>
      </c>
      <c r="F19" s="38" t="s">
        <v>41</v>
      </c>
      <c r="G19" s="41" t="s">
        <v>31</v>
      </c>
      <c r="H19" s="38" t="str">
        <f>VLOOKUP(Z19,'[1]Démarches phares_30_9'!D$5:G$249,4,FALSE)</f>
        <v>Non</v>
      </c>
      <c r="I19" s="38">
        <f t="shared" si="2"/>
        <v>0</v>
      </c>
      <c r="J19" s="38" t="s">
        <v>31</v>
      </c>
      <c r="K19" s="42">
        <v>625400</v>
      </c>
      <c r="L19" s="43" t="str">
        <f t="shared" si="0"/>
        <v>n/a</v>
      </c>
      <c r="M19" s="44"/>
      <c r="N19" s="52" t="s">
        <v>46</v>
      </c>
      <c r="O19" s="51" t="s">
        <v>46</v>
      </c>
      <c r="P19" s="51" t="s">
        <v>46</v>
      </c>
      <c r="Q19" s="51" t="s">
        <v>46</v>
      </c>
      <c r="R19" s="38" t="s">
        <v>46</v>
      </c>
      <c r="S19" s="46" t="s">
        <v>33</v>
      </c>
      <c r="T19" s="46" t="s">
        <v>27</v>
      </c>
      <c r="U19" s="46"/>
      <c r="V19" s="46"/>
      <c r="W19" s="46"/>
      <c r="X19" s="48" t="s">
        <v>46</v>
      </c>
      <c r="Y19" s="46"/>
      <c r="Z19" s="49">
        <v>907</v>
      </c>
      <c r="AA19" s="398"/>
      <c r="AB19" s="398"/>
      <c r="AC19" s="398"/>
      <c r="AD19" s="398"/>
      <c r="AE19" s="398"/>
      <c r="AF19" s="398"/>
      <c r="AG19" s="398"/>
      <c r="AH19" s="398"/>
      <c r="AI19" s="398"/>
      <c r="AJ19" s="398"/>
      <c r="AK19" s="398"/>
      <c r="AL19" s="398"/>
      <c r="AM19" s="398"/>
      <c r="AN19" s="398"/>
      <c r="AO19" s="398"/>
      <c r="AP19" s="398"/>
      <c r="AQ19" s="398"/>
      <c r="AR19" s="398"/>
      <c r="AS19" s="398"/>
      <c r="AT19" s="398"/>
      <c r="AU19" s="398"/>
      <c r="AV19" s="398"/>
      <c r="AW19" s="398"/>
      <c r="AX19" s="398"/>
      <c r="AY19" s="398"/>
      <c r="AZ19" s="398"/>
      <c r="BA19" s="398"/>
      <c r="BB19" s="544" t="str">
        <f t="shared" si="1"/>
        <v>n/a</v>
      </c>
    </row>
    <row r="20" spans="1:54" ht="22.2" customHeight="1" x14ac:dyDescent="0.3">
      <c r="A20" s="211"/>
      <c r="B20" s="733"/>
      <c r="C20" s="734"/>
      <c r="D20" s="39" t="str">
        <f>VLOOKUP(Z20,'[1]Démarches phares_30_9'!D$5:G$249,2,FALSE)</f>
        <v>Orientation en fin de collège</v>
      </c>
      <c r="E20" s="40" t="s">
        <v>54</v>
      </c>
      <c r="F20" s="38" t="s">
        <v>41</v>
      </c>
      <c r="G20" s="360">
        <v>44075</v>
      </c>
      <c r="H20" s="38" t="str">
        <f>VLOOKUP(Z20,'[1]Démarches phares_30_9'!D$5:G$249,4,FALSE)</f>
        <v>Non</v>
      </c>
      <c r="I20" s="38">
        <f t="shared" si="2"/>
        <v>0</v>
      </c>
      <c r="J20" s="54">
        <v>44075</v>
      </c>
      <c r="K20" s="42">
        <v>600000</v>
      </c>
      <c r="L20" s="43" t="str">
        <f t="shared" si="0"/>
        <v>n/a</v>
      </c>
      <c r="M20" s="44"/>
      <c r="N20" s="52" t="s">
        <v>46</v>
      </c>
      <c r="O20" s="51" t="s">
        <v>46</v>
      </c>
      <c r="P20" s="51" t="s">
        <v>46</v>
      </c>
      <c r="Q20" s="51" t="s">
        <v>46</v>
      </c>
      <c r="R20" s="38" t="s">
        <v>46</v>
      </c>
      <c r="S20" s="46" t="s">
        <v>33</v>
      </c>
      <c r="T20" s="46" t="s">
        <v>27</v>
      </c>
      <c r="U20" s="46" t="s">
        <v>71</v>
      </c>
      <c r="V20" s="46"/>
      <c r="W20" s="46"/>
      <c r="X20" s="48" t="s">
        <v>46</v>
      </c>
      <c r="Y20" s="46" t="s">
        <v>72</v>
      </c>
      <c r="Z20" s="49">
        <v>1793</v>
      </c>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8"/>
      <c r="BA20" s="398"/>
      <c r="BB20" s="544" t="str">
        <f t="shared" si="1"/>
        <v>n/a</v>
      </c>
    </row>
    <row r="21" spans="1:54" ht="22.2" customHeight="1" x14ac:dyDescent="0.3">
      <c r="A21" s="211"/>
      <c r="B21" s="733"/>
      <c r="C21" s="734"/>
      <c r="D21" s="39" t="str">
        <f>VLOOKUP(Z21,'[1]Démarches phares_30_9'!D$5:G$249,2,FALSE)</f>
        <v>Formuler des vœux d’affection ou de poursuite post 3ème (apprentissage)</v>
      </c>
      <c r="E21" s="40" t="s">
        <v>74</v>
      </c>
      <c r="F21" s="38" t="s">
        <v>41</v>
      </c>
      <c r="G21" s="360">
        <v>44075</v>
      </c>
      <c r="H21" s="38" t="str">
        <f>VLOOKUP(Z21,'[1]Démarches phares_30_9'!D$5:G$249,4,FALSE)</f>
        <v>Non</v>
      </c>
      <c r="I21" s="38">
        <f t="shared" si="2"/>
        <v>0</v>
      </c>
      <c r="J21" s="54">
        <v>44075</v>
      </c>
      <c r="K21" s="42">
        <v>600000</v>
      </c>
      <c r="L21" s="43" t="str">
        <f t="shared" si="0"/>
        <v>n/a</v>
      </c>
      <c r="M21" s="44"/>
      <c r="N21" s="52" t="s">
        <v>46</v>
      </c>
      <c r="O21" s="51" t="s">
        <v>46</v>
      </c>
      <c r="P21" s="51" t="s">
        <v>46</v>
      </c>
      <c r="Q21" s="51" t="s">
        <v>46</v>
      </c>
      <c r="R21" s="38" t="s">
        <v>46</v>
      </c>
      <c r="S21" s="46" t="s">
        <v>33</v>
      </c>
      <c r="T21" s="46" t="s">
        <v>27</v>
      </c>
      <c r="U21" s="46" t="s">
        <v>71</v>
      </c>
      <c r="V21" s="46"/>
      <c r="W21" s="46"/>
      <c r="X21" s="48" t="s">
        <v>46</v>
      </c>
      <c r="Y21" s="46" t="s">
        <v>72</v>
      </c>
      <c r="Z21" s="49">
        <v>909</v>
      </c>
      <c r="AA21" s="398"/>
      <c r="AB21" s="398"/>
      <c r="AC21" s="398"/>
      <c r="AD21" s="398"/>
      <c r="AE21" s="398"/>
      <c r="AF21" s="398"/>
      <c r="AG21" s="398"/>
      <c r="AH21" s="398"/>
      <c r="AI21" s="398"/>
      <c r="AJ21" s="398"/>
      <c r="AK21" s="398"/>
      <c r="AL21" s="398"/>
      <c r="AM21" s="398"/>
      <c r="AN21" s="398"/>
      <c r="AO21" s="398"/>
      <c r="AP21" s="398"/>
      <c r="AQ21" s="398"/>
      <c r="AR21" s="398"/>
      <c r="AS21" s="398"/>
      <c r="AT21" s="398"/>
      <c r="AU21" s="398"/>
      <c r="AV21" s="398"/>
      <c r="AW21" s="398"/>
      <c r="AX21" s="398"/>
      <c r="AY21" s="398"/>
      <c r="AZ21" s="398"/>
      <c r="BA21" s="398"/>
      <c r="BB21" s="544" t="str">
        <f t="shared" si="1"/>
        <v>n/a</v>
      </c>
    </row>
    <row r="22" spans="1:54" ht="22.2" customHeight="1" x14ac:dyDescent="0.3">
      <c r="A22" s="211"/>
      <c r="B22" s="733"/>
      <c r="C22" s="734"/>
      <c r="D22" s="39" t="str">
        <f>VLOOKUP(Z22,'[1]Démarches phares_30_9'!D$5:G$249,2,FALSE)</f>
        <v>Inscription en 2nde</v>
      </c>
      <c r="E22" s="40" t="s">
        <v>57</v>
      </c>
      <c r="F22" s="38" t="s">
        <v>55</v>
      </c>
      <c r="G22" s="41" t="s">
        <v>31</v>
      </c>
      <c r="H22" s="38" t="str">
        <f>VLOOKUP(Z22,'[1]Démarches phares_30_9'!D$5:G$249,4,FALSE)</f>
        <v>Déploiement partiel</v>
      </c>
      <c r="I22" s="38">
        <f t="shared" si="2"/>
        <v>0</v>
      </c>
      <c r="J22" s="38" t="s">
        <v>31</v>
      </c>
      <c r="K22" s="42">
        <v>600000</v>
      </c>
      <c r="L22" s="43">
        <f t="shared" si="0"/>
        <v>0.34</v>
      </c>
      <c r="M22" s="44"/>
      <c r="N22" s="44" t="s">
        <v>32</v>
      </c>
      <c r="O22" s="38" t="s">
        <v>38</v>
      </c>
      <c r="P22" s="38" t="s">
        <v>38</v>
      </c>
      <c r="Q22" s="38" t="s">
        <v>41</v>
      </c>
      <c r="R22" s="38">
        <v>7</v>
      </c>
      <c r="S22" s="46" t="s">
        <v>33</v>
      </c>
      <c r="T22" s="46" t="s">
        <v>27</v>
      </c>
      <c r="U22" s="47" t="s">
        <v>76</v>
      </c>
      <c r="V22" s="46"/>
      <c r="W22" s="46"/>
      <c r="X22" s="375">
        <v>204000</v>
      </c>
      <c r="Y22" s="53" t="s">
        <v>52</v>
      </c>
      <c r="Z22" s="49">
        <v>910</v>
      </c>
      <c r="AA22" s="398" t="s">
        <v>759</v>
      </c>
      <c r="AB22" s="398"/>
      <c r="AC22" s="398"/>
      <c r="AD22" s="398"/>
      <c r="AE22" s="398"/>
      <c r="AF22" s="398"/>
      <c r="AG22" s="398"/>
      <c r="AH22" s="398"/>
      <c r="AI22" s="398"/>
      <c r="AJ22" s="398"/>
      <c r="AK22" s="398"/>
      <c r="AL22" s="398"/>
      <c r="AM22" s="398"/>
      <c r="AN22" s="398"/>
      <c r="AO22" s="398"/>
      <c r="AP22" s="398"/>
      <c r="AQ22" s="398"/>
      <c r="AR22" s="398"/>
      <c r="AS22" s="398"/>
      <c r="AT22" s="398"/>
      <c r="AU22" s="398"/>
      <c r="AV22" s="398"/>
      <c r="AW22" s="398"/>
      <c r="AX22" s="398"/>
      <c r="AY22" s="398"/>
      <c r="AZ22" s="398"/>
      <c r="BA22" s="399" t="s">
        <v>762</v>
      </c>
      <c r="BB22" s="544" t="str">
        <f t="shared" si="1"/>
        <v>Non mesuré</v>
      </c>
    </row>
    <row r="23" spans="1:54" ht="22.2" customHeight="1" x14ac:dyDescent="0.3">
      <c r="A23" s="211"/>
      <c r="B23" s="733"/>
      <c r="C23" s="734"/>
      <c r="D23" s="39" t="str">
        <f>VLOOKUP(Z23,'[1]Démarches phares_30_9'!D$5:G$249,2,FALSE)</f>
        <v>Inscription en 1ère</v>
      </c>
      <c r="E23" s="40" t="s">
        <v>57</v>
      </c>
      <c r="F23" s="38" t="s">
        <v>41</v>
      </c>
      <c r="G23" s="367">
        <v>2020</v>
      </c>
      <c r="H23" s="38" t="str">
        <f>VLOOKUP(Z23,'[1]Démarches phares_30_9'!D$5:G$249,4,FALSE)</f>
        <v>Non</v>
      </c>
      <c r="I23" s="38">
        <f t="shared" si="2"/>
        <v>0</v>
      </c>
      <c r="J23" s="38">
        <v>2020</v>
      </c>
      <c r="K23" s="42">
        <v>600000</v>
      </c>
      <c r="L23" s="43" t="str">
        <f t="shared" si="0"/>
        <v>n/a</v>
      </c>
      <c r="M23" s="44"/>
      <c r="N23" s="52" t="s">
        <v>46</v>
      </c>
      <c r="O23" s="51" t="s">
        <v>46</v>
      </c>
      <c r="P23" s="51" t="s">
        <v>46</v>
      </c>
      <c r="Q23" s="51" t="s">
        <v>46</v>
      </c>
      <c r="R23" s="38" t="s">
        <v>46</v>
      </c>
      <c r="S23" s="46" t="s">
        <v>33</v>
      </c>
      <c r="T23" s="46" t="s">
        <v>27</v>
      </c>
      <c r="U23" s="46"/>
      <c r="V23" s="46"/>
      <c r="W23" s="46"/>
      <c r="X23" s="48" t="s">
        <v>46</v>
      </c>
      <c r="Y23" s="53" t="s">
        <v>52</v>
      </c>
      <c r="Z23" s="49">
        <v>913</v>
      </c>
      <c r="AA23" s="398" t="s">
        <v>705</v>
      </c>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544" t="str">
        <f t="shared" si="1"/>
        <v>n/a</v>
      </c>
    </row>
    <row r="24" spans="1:54" ht="22.2" customHeight="1" x14ac:dyDescent="0.3">
      <c r="A24" s="211"/>
      <c r="B24" s="733"/>
      <c r="C24" s="734"/>
      <c r="D24" s="39" t="str">
        <f>VLOOKUP(Z24,'[1]Démarches phares_30_9'!D$5:G$249,2,FALSE)</f>
        <v>Demande de bourse (lycée)</v>
      </c>
      <c r="E24" s="40" t="s">
        <v>57</v>
      </c>
      <c r="F24" s="38" t="s">
        <v>38</v>
      </c>
      <c r="G24" s="50" t="s">
        <v>39</v>
      </c>
      <c r="H24" s="38" t="str">
        <f>VLOOKUP(Z24,'[1]Démarches phares_30_9'!D$5:G$249,4,FALSE)</f>
        <v>Oui</v>
      </c>
      <c r="I24" s="38">
        <f t="shared" si="2"/>
        <v>0</v>
      </c>
      <c r="J24" s="51" t="s">
        <v>39</v>
      </c>
      <c r="K24" s="42">
        <v>350000</v>
      </c>
      <c r="L24" s="43">
        <f t="shared" si="0"/>
        <v>0.49428571428571427</v>
      </c>
      <c r="M24" s="44"/>
      <c r="N24" s="44" t="s">
        <v>32</v>
      </c>
      <c r="O24" s="38" t="s">
        <v>38</v>
      </c>
      <c r="P24" s="38" t="s">
        <v>38</v>
      </c>
      <c r="Q24" s="38" t="s">
        <v>41</v>
      </c>
      <c r="R24" s="38">
        <v>7</v>
      </c>
      <c r="S24" s="46" t="s">
        <v>33</v>
      </c>
      <c r="T24" s="46" t="s">
        <v>27</v>
      </c>
      <c r="U24" s="46" t="s">
        <v>79</v>
      </c>
      <c r="V24" s="46"/>
      <c r="W24" s="46"/>
      <c r="X24" s="375">
        <v>173000</v>
      </c>
      <c r="Y24" s="53" t="s">
        <v>52</v>
      </c>
      <c r="Z24" s="49">
        <v>916</v>
      </c>
      <c r="AA24" s="398" t="s">
        <v>763</v>
      </c>
      <c r="AB24" s="398" t="s">
        <v>769</v>
      </c>
      <c r="AC24" s="398" t="s">
        <v>765</v>
      </c>
      <c r="AD24" s="398" t="s">
        <v>769</v>
      </c>
      <c r="AE24" s="398" t="s">
        <v>765</v>
      </c>
      <c r="AF24" s="398" t="s">
        <v>765</v>
      </c>
      <c r="AG24" s="398" t="s">
        <v>765</v>
      </c>
      <c r="AH24" s="398" t="s">
        <v>765</v>
      </c>
      <c r="AI24" s="398" t="s">
        <v>765</v>
      </c>
      <c r="AJ24" s="398" t="s">
        <v>765</v>
      </c>
      <c r="AK24" s="398" t="s">
        <v>765</v>
      </c>
      <c r="AL24" s="398" t="s">
        <v>765</v>
      </c>
      <c r="AM24" s="398" t="s">
        <v>765</v>
      </c>
      <c r="AN24" s="398" t="s">
        <v>765</v>
      </c>
      <c r="AO24" s="398" t="s">
        <v>765</v>
      </c>
      <c r="AP24" s="398" t="s">
        <v>765</v>
      </c>
      <c r="AQ24" s="398" t="s">
        <v>765</v>
      </c>
      <c r="AR24" s="398" t="s">
        <v>765</v>
      </c>
      <c r="AS24" s="398" t="s">
        <v>765</v>
      </c>
      <c r="AT24" s="398" t="s">
        <v>765</v>
      </c>
      <c r="AU24" s="398" t="s">
        <v>765</v>
      </c>
      <c r="AV24" s="398" t="s">
        <v>765</v>
      </c>
      <c r="AW24" s="398" t="s">
        <v>765</v>
      </c>
      <c r="AX24" s="398" t="s">
        <v>765</v>
      </c>
      <c r="AY24" s="398" t="s">
        <v>765</v>
      </c>
      <c r="AZ24" s="398" t="s">
        <v>765</v>
      </c>
      <c r="BA24" s="399"/>
      <c r="BB24" s="544">
        <f t="shared" si="1"/>
        <v>0</v>
      </c>
    </row>
    <row r="25" spans="1:54" ht="22.2" customHeight="1" x14ac:dyDescent="0.3">
      <c r="A25" s="211"/>
      <c r="B25" s="733"/>
      <c r="C25" s="734"/>
      <c r="D25" s="39" t="str">
        <f>VLOOKUP(Z25,'[1]Démarches phares_30_9'!D$5:G$249,2,FALSE)</f>
        <v>Inscription au CNED</v>
      </c>
      <c r="E25" s="40" t="s">
        <v>81</v>
      </c>
      <c r="F25" s="38" t="s">
        <v>38</v>
      </c>
      <c r="G25" s="50" t="s">
        <v>39</v>
      </c>
      <c r="H25" s="38" t="str">
        <f>VLOOKUP(Z25,'[1]Démarches phares_30_9'!D$5:G$249,4,FALSE)</f>
        <v>Oui</v>
      </c>
      <c r="I25" s="38">
        <f t="shared" si="2"/>
        <v>0</v>
      </c>
      <c r="J25" s="51" t="s">
        <v>39</v>
      </c>
      <c r="K25" s="42">
        <v>200000</v>
      </c>
      <c r="L25" s="43" t="str">
        <f t="shared" si="0"/>
        <v>n/c</v>
      </c>
      <c r="M25" s="44"/>
      <c r="N25" s="44" t="s">
        <v>32</v>
      </c>
      <c r="O25" s="38" t="s">
        <v>41</v>
      </c>
      <c r="P25" s="38" t="s">
        <v>38</v>
      </c>
      <c r="Q25" s="38" t="s">
        <v>38</v>
      </c>
      <c r="R25" s="38">
        <v>7</v>
      </c>
      <c r="S25" s="46" t="s">
        <v>33</v>
      </c>
      <c r="T25" s="46" t="s">
        <v>27</v>
      </c>
      <c r="U25" s="46" t="s">
        <v>82</v>
      </c>
      <c r="V25" s="46" t="s">
        <v>83</v>
      </c>
      <c r="W25" s="46"/>
      <c r="X25" s="48" t="s">
        <v>31</v>
      </c>
      <c r="Y25" s="53" t="s">
        <v>84</v>
      </c>
      <c r="Z25" s="49">
        <v>886</v>
      </c>
      <c r="AA25" s="398" t="s">
        <v>763</v>
      </c>
      <c r="AB25" s="398" t="s">
        <v>764</v>
      </c>
      <c r="AC25" s="398" t="s">
        <v>765</v>
      </c>
      <c r="AD25" s="398" t="s">
        <v>765</v>
      </c>
      <c r="AE25" s="398" t="s">
        <v>765</v>
      </c>
      <c r="AF25" s="398" t="s">
        <v>765</v>
      </c>
      <c r="AG25" s="398" t="s">
        <v>765</v>
      </c>
      <c r="AH25" s="398" t="s">
        <v>765</v>
      </c>
      <c r="AI25" s="398" t="s">
        <v>765</v>
      </c>
      <c r="AJ25" s="398" t="s">
        <v>765</v>
      </c>
      <c r="AK25" s="398" t="s">
        <v>765</v>
      </c>
      <c r="AL25" s="398" t="s">
        <v>765</v>
      </c>
      <c r="AM25" s="398" t="s">
        <v>764</v>
      </c>
      <c r="AN25" s="398" t="s">
        <v>765</v>
      </c>
      <c r="AO25" s="398"/>
      <c r="AP25" s="398"/>
      <c r="AQ25" s="398"/>
      <c r="AR25" s="398"/>
      <c r="AS25" s="398"/>
      <c r="AT25" s="398"/>
      <c r="AU25" s="398"/>
      <c r="AV25" s="398"/>
      <c r="AW25" s="398"/>
      <c r="AX25" s="398"/>
      <c r="AY25" s="398"/>
      <c r="AZ25" s="398"/>
      <c r="BA25" s="399"/>
      <c r="BB25" s="544">
        <f t="shared" si="1"/>
        <v>2</v>
      </c>
    </row>
    <row r="26" spans="1:54" ht="22.2" customHeight="1" x14ac:dyDescent="0.3">
      <c r="A26" s="211"/>
      <c r="B26" s="733"/>
      <c r="C26" s="734"/>
      <c r="D26" s="39" t="str">
        <f>VLOOKUP(Z26,'[1]Démarches phares_30_9'!D$5:G$249,2,FALSE)</f>
        <v>Changement de coordonnées ou de situation personnelle en cours de scolarité (école)</v>
      </c>
      <c r="E26" s="40" t="s">
        <v>45</v>
      </c>
      <c r="F26" s="38" t="s">
        <v>41</v>
      </c>
      <c r="G26" s="360">
        <v>44075</v>
      </c>
      <c r="H26" s="38" t="str">
        <f>VLOOKUP(Z26,'[1]Démarches phares_30_9'!D$5:G$249,4,FALSE)</f>
        <v>Non</v>
      </c>
      <c r="I26" s="38">
        <f t="shared" si="2"/>
        <v>0</v>
      </c>
      <c r="J26" s="54">
        <v>44075</v>
      </c>
      <c r="K26" s="41" t="s">
        <v>31</v>
      </c>
      <c r="L26" s="43" t="str">
        <f t="shared" si="0"/>
        <v>n/a</v>
      </c>
      <c r="M26" s="44"/>
      <c r="N26" s="52" t="s">
        <v>46</v>
      </c>
      <c r="O26" s="51" t="s">
        <v>46</v>
      </c>
      <c r="P26" s="51" t="s">
        <v>46</v>
      </c>
      <c r="Q26" s="51" t="s">
        <v>46</v>
      </c>
      <c r="R26" s="38" t="s">
        <v>46</v>
      </c>
      <c r="S26" s="46" t="s">
        <v>33</v>
      </c>
      <c r="T26" s="46" t="s">
        <v>27</v>
      </c>
      <c r="U26" s="46"/>
      <c r="V26" s="46"/>
      <c r="W26" s="46"/>
      <c r="X26" s="48" t="s">
        <v>46</v>
      </c>
      <c r="Y26" s="46" t="s">
        <v>72</v>
      </c>
      <c r="Z26" s="49">
        <v>1833</v>
      </c>
      <c r="AA26" s="398"/>
      <c r="AB26" s="398"/>
      <c r="AC26" s="398"/>
      <c r="AD26" s="398"/>
      <c r="AE26" s="398"/>
      <c r="AF26" s="398"/>
      <c r="AG26" s="398"/>
      <c r="AH26" s="398"/>
      <c r="AI26" s="398"/>
      <c r="AJ26" s="398"/>
      <c r="AK26" s="398"/>
      <c r="AL26" s="398"/>
      <c r="AM26" s="398"/>
      <c r="AN26" s="398"/>
      <c r="AO26" s="398"/>
      <c r="AP26" s="398"/>
      <c r="AQ26" s="398"/>
      <c r="AR26" s="398"/>
      <c r="AS26" s="398"/>
      <c r="AT26" s="398"/>
      <c r="AU26" s="398"/>
      <c r="AV26" s="398"/>
      <c r="AW26" s="398"/>
      <c r="AX26" s="398"/>
      <c r="AY26" s="398"/>
      <c r="AZ26" s="398"/>
      <c r="BA26" s="398"/>
      <c r="BB26" s="544" t="str">
        <f t="shared" si="1"/>
        <v>n/a</v>
      </c>
    </row>
    <row r="27" spans="1:54" ht="22.2" customHeight="1" x14ac:dyDescent="0.3">
      <c r="A27" s="211"/>
      <c r="B27" s="733"/>
      <c r="C27" s="734"/>
      <c r="D27" s="39" t="str">
        <f>VLOOKUP(Z27,'[1]Démarches phares_30_9'!D$5:G$249,2,FALSE)</f>
        <v>Changement de coordonnées ou de situation personnelle en cours de scolarité (collège, lycée)</v>
      </c>
      <c r="E27" s="40" t="s">
        <v>54</v>
      </c>
      <c r="F27" s="38" t="s">
        <v>55</v>
      </c>
      <c r="G27" s="41" t="s">
        <v>31</v>
      </c>
      <c r="H27" s="38" t="str">
        <f>VLOOKUP(Z27,'[1]Démarches phares_30_9'!D$5:G$249,4,FALSE)</f>
        <v>Déploiement partiel</v>
      </c>
      <c r="I27" s="38">
        <f t="shared" si="2"/>
        <v>0</v>
      </c>
      <c r="J27" s="38" t="s">
        <v>31</v>
      </c>
      <c r="K27" s="42" t="s">
        <v>31</v>
      </c>
      <c r="L27" s="43" t="str">
        <f t="shared" si="0"/>
        <v>n/c</v>
      </c>
      <c r="M27" s="44"/>
      <c r="N27" s="44" t="s">
        <v>32</v>
      </c>
      <c r="O27" s="38" t="s">
        <v>38</v>
      </c>
      <c r="P27" s="38" t="s">
        <v>38</v>
      </c>
      <c r="Q27" s="38" t="s">
        <v>41</v>
      </c>
      <c r="R27" s="38">
        <v>7</v>
      </c>
      <c r="S27" s="46" t="s">
        <v>33</v>
      </c>
      <c r="T27" s="46" t="s">
        <v>27</v>
      </c>
      <c r="U27" s="47" t="s">
        <v>86</v>
      </c>
      <c r="V27" s="46"/>
      <c r="W27" s="46"/>
      <c r="X27" s="375">
        <v>138000</v>
      </c>
      <c r="Y27" s="53" t="s">
        <v>52</v>
      </c>
      <c r="Z27" s="49">
        <v>897</v>
      </c>
      <c r="AA27" s="398" t="s">
        <v>759</v>
      </c>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9" t="s">
        <v>762</v>
      </c>
      <c r="BB27" s="544" t="str">
        <f t="shared" si="1"/>
        <v>Non mesuré</v>
      </c>
    </row>
    <row r="28" spans="1:54" ht="22.2" customHeight="1" x14ac:dyDescent="0.3">
      <c r="A28" s="211"/>
      <c r="B28" s="733"/>
      <c r="C28" s="734"/>
      <c r="D28" s="39" t="str">
        <f>VLOOKUP(Z28,'[1]Démarches phares_30_9'!D$5:G$249,2,FALSE)</f>
        <v>Paiement lié à la scolarité (collège,lycée)</v>
      </c>
      <c r="E28" s="40" t="s">
        <v>57</v>
      </c>
      <c r="F28" s="38" t="s">
        <v>55</v>
      </c>
      <c r="G28" s="41" t="s">
        <v>31</v>
      </c>
      <c r="H28" s="38" t="str">
        <f>VLOOKUP(Z28,'[1]Démarches phares_30_9'!D$5:G$249,4,FALSE)</f>
        <v>Déploiement partiel</v>
      </c>
      <c r="I28" s="38">
        <f t="shared" si="2"/>
        <v>0</v>
      </c>
      <c r="J28" s="38" t="s">
        <v>31</v>
      </c>
      <c r="K28" s="42" t="s">
        <v>31</v>
      </c>
      <c r="L28" s="43" t="str">
        <f t="shared" si="0"/>
        <v>n/c</v>
      </c>
      <c r="M28" s="44"/>
      <c r="N28" s="44" t="s">
        <v>32</v>
      </c>
      <c r="O28" s="38" t="s">
        <v>38</v>
      </c>
      <c r="P28" s="38" t="s">
        <v>38</v>
      </c>
      <c r="Q28" s="38" t="s">
        <v>41</v>
      </c>
      <c r="R28" s="38">
        <v>7</v>
      </c>
      <c r="S28" s="46" t="s">
        <v>33</v>
      </c>
      <c r="T28" s="46" t="s">
        <v>27</v>
      </c>
      <c r="U28" s="46" t="s">
        <v>87</v>
      </c>
      <c r="V28" s="46" t="s">
        <v>88</v>
      </c>
      <c r="W28" s="46"/>
      <c r="X28" s="375">
        <v>95000</v>
      </c>
      <c r="Y28" s="53" t="s">
        <v>52</v>
      </c>
      <c r="Z28" s="49">
        <v>917</v>
      </c>
      <c r="AA28" s="398" t="s">
        <v>759</v>
      </c>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8"/>
      <c r="AZ28" s="398"/>
      <c r="BA28" s="399" t="s">
        <v>762</v>
      </c>
      <c r="BB28" s="544" t="str">
        <f t="shared" si="1"/>
        <v>Non mesuré</v>
      </c>
    </row>
    <row r="29" spans="1:54" ht="22.2" customHeight="1" x14ac:dyDescent="0.3">
      <c r="A29" s="211"/>
      <c r="B29" s="733"/>
      <c r="C29" s="734"/>
      <c r="D29" s="39" t="str">
        <f>VLOOKUP(Z29,'[1]Démarches phares_30_9'!D$5:G$249,2,FALSE)</f>
        <v>Demande d'attestation de diplôme</v>
      </c>
      <c r="E29" s="40" t="s">
        <v>89</v>
      </c>
      <c r="F29" s="38" t="s">
        <v>41</v>
      </c>
      <c r="G29" s="360">
        <v>43617</v>
      </c>
      <c r="H29" s="38" t="str">
        <f>VLOOKUP(Z29,'[1]Démarches phares_30_9'!D$5:G$249,4,FALSE)</f>
        <v>Non</v>
      </c>
      <c r="I29" s="38">
        <f t="shared" si="2"/>
        <v>0</v>
      </c>
      <c r="J29" s="54">
        <v>43617</v>
      </c>
      <c r="K29" s="42" t="s">
        <v>31</v>
      </c>
      <c r="L29" s="43" t="str">
        <f t="shared" si="0"/>
        <v>n/a</v>
      </c>
      <c r="M29" s="44"/>
      <c r="N29" s="52" t="s">
        <v>46</v>
      </c>
      <c r="O29" s="51" t="s">
        <v>46</v>
      </c>
      <c r="P29" s="51" t="s">
        <v>46</v>
      </c>
      <c r="Q29" s="51" t="s">
        <v>46</v>
      </c>
      <c r="R29" s="38" t="s">
        <v>46</v>
      </c>
      <c r="S29" s="46" t="s">
        <v>33</v>
      </c>
      <c r="T29" s="46" t="s">
        <v>27</v>
      </c>
      <c r="U29" s="47" t="s">
        <v>766</v>
      </c>
      <c r="V29" s="46"/>
      <c r="W29" s="46"/>
      <c r="X29" s="48" t="s">
        <v>46</v>
      </c>
      <c r="Y29" s="46" t="s">
        <v>90</v>
      </c>
      <c r="Z29" s="49">
        <v>921</v>
      </c>
      <c r="AA29" s="398" t="s">
        <v>705</v>
      </c>
      <c r="AB29" s="398"/>
      <c r="AC29" s="398"/>
      <c r="AD29" s="398"/>
      <c r="AE29" s="398"/>
      <c r="AF29" s="398"/>
      <c r="AG29" s="398"/>
      <c r="AH29" s="398"/>
      <c r="AI29" s="398"/>
      <c r="AJ29" s="398"/>
      <c r="AK29" s="398"/>
      <c r="AL29" s="398"/>
      <c r="AM29" s="398"/>
      <c r="AN29" s="398"/>
      <c r="AO29" s="398"/>
      <c r="AP29" s="398"/>
      <c r="AQ29" s="398"/>
      <c r="AR29" s="398"/>
      <c r="AS29" s="398"/>
      <c r="AT29" s="398"/>
      <c r="AU29" s="398"/>
      <c r="AV29" s="398"/>
      <c r="AW29" s="398"/>
      <c r="AX29" s="398"/>
      <c r="AY29" s="398"/>
      <c r="AZ29" s="398"/>
      <c r="BA29" s="398"/>
      <c r="BB29" s="544" t="str">
        <f t="shared" si="1"/>
        <v>n/a</v>
      </c>
    </row>
    <row r="30" spans="1:54" ht="22.2" customHeight="1" x14ac:dyDescent="0.3">
      <c r="A30" s="211"/>
      <c r="B30" s="733"/>
      <c r="C30" s="734"/>
      <c r="D30" s="39" t="str">
        <f>VLOOKUP(Z30,'[1]Démarches phares_30_9'!D$5:G$249,2,FALSE)</f>
        <v>Vérifier une attestation de diplôme d'un candidat</v>
      </c>
      <c r="E30" s="40" t="s">
        <v>91</v>
      </c>
      <c r="F30" s="38" t="s">
        <v>41</v>
      </c>
      <c r="G30" s="360">
        <v>43617</v>
      </c>
      <c r="H30" s="38" t="str">
        <f>VLOOKUP(Z30,'[1]Démarches phares_30_9'!D$5:G$249,4,FALSE)</f>
        <v>Non</v>
      </c>
      <c r="I30" s="38">
        <f t="shared" si="2"/>
        <v>0</v>
      </c>
      <c r="J30" s="54">
        <v>43617</v>
      </c>
      <c r="K30" s="42" t="s">
        <v>31</v>
      </c>
      <c r="L30" s="43" t="str">
        <f t="shared" si="0"/>
        <v>n/a</v>
      </c>
      <c r="M30" s="44"/>
      <c r="N30" s="52" t="s">
        <v>46</v>
      </c>
      <c r="O30" s="51" t="s">
        <v>46</v>
      </c>
      <c r="P30" s="51" t="s">
        <v>46</v>
      </c>
      <c r="Q30" s="51" t="s">
        <v>46</v>
      </c>
      <c r="R30" s="38" t="s">
        <v>46</v>
      </c>
      <c r="S30" s="46" t="s">
        <v>33</v>
      </c>
      <c r="T30" s="46" t="s">
        <v>27</v>
      </c>
      <c r="U30" s="47" t="s">
        <v>766</v>
      </c>
      <c r="V30" s="46"/>
      <c r="W30" s="46"/>
      <c r="X30" s="48" t="s">
        <v>46</v>
      </c>
      <c r="Y30" s="46" t="s">
        <v>90</v>
      </c>
      <c r="Z30" s="49">
        <v>1834</v>
      </c>
      <c r="AA30" s="398" t="s">
        <v>705</v>
      </c>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8"/>
      <c r="AZ30" s="398"/>
      <c r="BA30" s="398"/>
      <c r="BB30" s="544" t="str">
        <f t="shared" si="1"/>
        <v>n/a</v>
      </c>
    </row>
    <row r="31" spans="1:54" ht="22.2" customHeight="1" x14ac:dyDescent="0.3">
      <c r="A31" s="211"/>
      <c r="B31" s="733"/>
      <c r="C31" s="557" t="s">
        <v>92</v>
      </c>
      <c r="D31" s="39" t="str">
        <f>VLOOKUP(Z31,'[1]Démarches phares_30_9'!D$5:G$249,2,FALSE)</f>
        <v>Demande de subvention en ligne pour une association et services associés</v>
      </c>
      <c r="E31" s="40" t="s">
        <v>94</v>
      </c>
      <c r="F31" s="38" t="s">
        <v>38</v>
      </c>
      <c r="G31" s="50" t="s">
        <v>39</v>
      </c>
      <c r="H31" s="38" t="str">
        <f>VLOOKUP(Z31,'[1]Démarches phares_30_9'!D$5:G$249,4,FALSE)</f>
        <v>Oui</v>
      </c>
      <c r="I31" s="38">
        <f t="shared" si="2"/>
        <v>0</v>
      </c>
      <c r="J31" s="51" t="s">
        <v>39</v>
      </c>
      <c r="K31" s="42">
        <v>550000</v>
      </c>
      <c r="L31" s="43">
        <f t="shared" si="0"/>
        <v>9.0909090909090912E-2</v>
      </c>
      <c r="M31" s="44"/>
      <c r="N31" s="44" t="s">
        <v>32</v>
      </c>
      <c r="O31" s="38" t="s">
        <v>41</v>
      </c>
      <c r="P31" s="38" t="s">
        <v>41</v>
      </c>
      <c r="Q31" s="38" t="s">
        <v>40</v>
      </c>
      <c r="R31" s="38">
        <v>9</v>
      </c>
      <c r="S31" s="46" t="s">
        <v>33</v>
      </c>
      <c r="T31" s="46" t="s">
        <v>92</v>
      </c>
      <c r="U31" s="46" t="s">
        <v>95</v>
      </c>
      <c r="V31" s="46"/>
      <c r="W31" s="46"/>
      <c r="X31" s="375">
        <v>50000</v>
      </c>
      <c r="Y31" s="46" t="s">
        <v>96</v>
      </c>
      <c r="Z31" s="49">
        <v>1835</v>
      </c>
      <c r="AA31" s="398" t="s">
        <v>763</v>
      </c>
      <c r="AB31" s="398"/>
      <c r="AC31" s="398"/>
      <c r="AD31" s="398"/>
      <c r="AE31" s="398"/>
      <c r="AF31" s="398"/>
      <c r="AG31" s="398"/>
      <c r="AH31" s="398"/>
      <c r="AI31" s="398"/>
      <c r="AJ31" s="398"/>
      <c r="AK31" s="398"/>
      <c r="AL31" s="398"/>
      <c r="AM31" s="398"/>
      <c r="AN31" s="398"/>
      <c r="AO31" s="398" t="s">
        <v>765</v>
      </c>
      <c r="AP31" s="398"/>
      <c r="AQ31" s="398" t="s">
        <v>765</v>
      </c>
      <c r="AR31" s="398" t="s">
        <v>764</v>
      </c>
      <c r="AS31" s="398" t="s">
        <v>764</v>
      </c>
      <c r="AT31" s="398" t="s">
        <v>764</v>
      </c>
      <c r="AU31" s="398" t="s">
        <v>765</v>
      </c>
      <c r="AV31" s="398" t="s">
        <v>765</v>
      </c>
      <c r="AW31" s="398" t="s">
        <v>765</v>
      </c>
      <c r="AX31" s="398" t="s">
        <v>765</v>
      </c>
      <c r="AY31" s="398" t="s">
        <v>764</v>
      </c>
      <c r="AZ31" s="398" t="s">
        <v>765</v>
      </c>
      <c r="BA31" s="399"/>
      <c r="BB31" s="544">
        <f t="shared" si="1"/>
        <v>9</v>
      </c>
    </row>
    <row r="32" spans="1:54" ht="22.2" customHeight="1" x14ac:dyDescent="0.3">
      <c r="A32" s="211"/>
      <c r="B32" s="664" t="s">
        <v>97</v>
      </c>
      <c r="C32" s="664"/>
      <c r="D32" s="39" t="str">
        <f>VLOOKUP(Z32,'[1]Démarches phares_30_9'!D$5:G$249,2,FALSE)</f>
        <v>Inscription en établissement d'enseignement supérieur</v>
      </c>
      <c r="E32" s="55" t="s">
        <v>99</v>
      </c>
      <c r="F32" s="56" t="s">
        <v>55</v>
      </c>
      <c r="G32" s="57" t="s">
        <v>31</v>
      </c>
      <c r="H32" s="38" t="str">
        <f>VLOOKUP(Z32,'[1]Démarches phares_30_9'!D$5:G$249,4,FALSE)</f>
        <v>Déploiement partiel</v>
      </c>
      <c r="I32" s="38">
        <f t="shared" si="2"/>
        <v>0</v>
      </c>
      <c r="J32" s="56" t="s">
        <v>31</v>
      </c>
      <c r="K32" s="58" t="s">
        <v>31</v>
      </c>
      <c r="L32" s="59" t="str">
        <f t="shared" si="0"/>
        <v>n/c</v>
      </c>
      <c r="M32" s="60"/>
      <c r="N32" s="60" t="s">
        <v>32</v>
      </c>
      <c r="O32" s="56" t="s">
        <v>31</v>
      </c>
      <c r="P32" s="56" t="s">
        <v>31</v>
      </c>
      <c r="Q32" s="56" t="s">
        <v>31</v>
      </c>
      <c r="R32" s="56" t="s">
        <v>31</v>
      </c>
      <c r="S32" s="46" t="s">
        <v>100</v>
      </c>
      <c r="T32" s="46"/>
      <c r="U32" s="46" t="s">
        <v>101</v>
      </c>
      <c r="V32" s="46" t="s">
        <v>35</v>
      </c>
      <c r="W32" s="46"/>
      <c r="X32" s="375">
        <v>2000000</v>
      </c>
      <c r="Y32" s="46"/>
      <c r="Z32" s="49">
        <v>1838</v>
      </c>
      <c r="AA32" s="398" t="s">
        <v>759</v>
      </c>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8"/>
      <c r="AY32" s="398"/>
      <c r="AZ32" s="398"/>
      <c r="BA32" s="399" t="s">
        <v>767</v>
      </c>
      <c r="BB32" s="544" t="str">
        <f t="shared" si="1"/>
        <v>Non mesuré</v>
      </c>
    </row>
    <row r="33" spans="1:54" ht="22.2" customHeight="1" x14ac:dyDescent="0.3">
      <c r="A33" s="211"/>
      <c r="B33" s="664"/>
      <c r="C33" s="664"/>
      <c r="D33" s="39" t="str">
        <f>VLOOKUP(Z33,'[1]Démarches phares_30_9'!D$5:G$249,2,FALSE)</f>
        <v>Paiement de la contribution de vie étudiante et de campus (CVEC)</v>
      </c>
      <c r="E33" s="55" t="s">
        <v>61</v>
      </c>
      <c r="F33" s="56" t="s">
        <v>38</v>
      </c>
      <c r="G33" s="58" t="s">
        <v>39</v>
      </c>
      <c r="H33" s="38" t="str">
        <f>VLOOKUP(Z33,'[1]Démarches phares_30_9'!D$5:G$249,4,FALSE)</f>
        <v>Oui</v>
      </c>
      <c r="I33" s="38">
        <f t="shared" si="2"/>
        <v>0</v>
      </c>
      <c r="J33" s="61" t="s">
        <v>39</v>
      </c>
      <c r="K33" s="58" t="s">
        <v>31</v>
      </c>
      <c r="L33" s="59" t="str">
        <f t="shared" si="0"/>
        <v>n/c</v>
      </c>
      <c r="M33" s="60"/>
      <c r="N33" s="60" t="s">
        <v>32</v>
      </c>
      <c r="O33" s="56" t="s">
        <v>41</v>
      </c>
      <c r="P33" s="56" t="s">
        <v>38</v>
      </c>
      <c r="Q33" s="56" t="s">
        <v>40</v>
      </c>
      <c r="R33" s="56">
        <v>8</v>
      </c>
      <c r="S33" s="46" t="s">
        <v>100</v>
      </c>
      <c r="T33" s="46"/>
      <c r="U33" s="46" t="s">
        <v>103</v>
      </c>
      <c r="V33" s="46"/>
      <c r="W33" s="46" t="s">
        <v>104</v>
      </c>
      <c r="X33" s="375">
        <v>2200000</v>
      </c>
      <c r="Y33" s="386" t="s">
        <v>105</v>
      </c>
      <c r="Z33" s="49">
        <v>1632</v>
      </c>
      <c r="AA33" s="398" t="s">
        <v>759</v>
      </c>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8"/>
      <c r="AY33" s="398"/>
      <c r="AZ33" s="398"/>
      <c r="BA33" s="399" t="s">
        <v>768</v>
      </c>
      <c r="BB33" s="544" t="str">
        <f t="shared" si="1"/>
        <v>Non mesuré</v>
      </c>
    </row>
    <row r="34" spans="1:54" ht="22.2" customHeight="1" x14ac:dyDescent="0.3">
      <c r="A34" s="211"/>
      <c r="B34" s="664"/>
      <c r="C34" s="664"/>
      <c r="D34" s="39" t="str">
        <f>VLOOKUP(Z34,'[1]Démarches phares_30_9'!D$5:G$249,2,FALSE)</f>
        <v>Demande de bourse d'enseignement supérieur sur critères sociaux (BCS)</v>
      </c>
      <c r="E34" s="55" t="s">
        <v>61</v>
      </c>
      <c r="F34" s="56" t="s">
        <v>38</v>
      </c>
      <c r="G34" s="58" t="s">
        <v>39</v>
      </c>
      <c r="H34" s="38" t="str">
        <f>VLOOKUP(Z34,'[1]Démarches phares_30_9'!D$5:G$249,4,FALSE)</f>
        <v>Oui</v>
      </c>
      <c r="I34" s="38">
        <f t="shared" si="2"/>
        <v>0</v>
      </c>
      <c r="J34" s="61" t="s">
        <v>39</v>
      </c>
      <c r="K34" s="58" t="s">
        <v>31</v>
      </c>
      <c r="L34" s="59" t="str">
        <f t="shared" si="0"/>
        <v>n/c</v>
      </c>
      <c r="M34" s="60"/>
      <c r="N34" s="60" t="s">
        <v>32</v>
      </c>
      <c r="O34" s="56" t="s">
        <v>41</v>
      </c>
      <c r="P34" s="56" t="s">
        <v>38</v>
      </c>
      <c r="Q34" s="56" t="s">
        <v>40</v>
      </c>
      <c r="R34" s="56">
        <v>2</v>
      </c>
      <c r="S34" s="46" t="s">
        <v>100</v>
      </c>
      <c r="T34" s="46"/>
      <c r="U34" s="46" t="s">
        <v>107</v>
      </c>
      <c r="V34" s="46"/>
      <c r="W34" s="46"/>
      <c r="X34" s="375">
        <v>1200000</v>
      </c>
      <c r="Y34" s="46" t="s">
        <v>108</v>
      </c>
      <c r="Z34" s="49">
        <v>1633</v>
      </c>
      <c r="AA34" s="398" t="s">
        <v>763</v>
      </c>
      <c r="AB34" s="398" t="s">
        <v>769</v>
      </c>
      <c r="AC34" s="398" t="s">
        <v>765</v>
      </c>
      <c r="AD34" s="398" t="s">
        <v>769</v>
      </c>
      <c r="AE34" s="398" t="s">
        <v>765</v>
      </c>
      <c r="AF34" s="398" t="s">
        <v>765</v>
      </c>
      <c r="AG34" s="398"/>
      <c r="AH34" s="398" t="s">
        <v>765</v>
      </c>
      <c r="AI34" s="398" t="s">
        <v>765</v>
      </c>
      <c r="AJ34" s="398" t="s">
        <v>765</v>
      </c>
      <c r="AK34" s="398" t="s">
        <v>765</v>
      </c>
      <c r="AL34" s="398" t="s">
        <v>765</v>
      </c>
      <c r="AM34" s="398" t="s">
        <v>769</v>
      </c>
      <c r="AN34" s="398"/>
      <c r="AO34" s="398"/>
      <c r="AP34" s="398"/>
      <c r="AQ34" s="398"/>
      <c r="AR34" s="398"/>
      <c r="AS34" s="398"/>
      <c r="AT34" s="398"/>
      <c r="AU34" s="398"/>
      <c r="AV34" s="398"/>
      <c r="AW34" s="398"/>
      <c r="AX34" s="398"/>
      <c r="AY34" s="398"/>
      <c r="AZ34" s="398"/>
      <c r="BA34" s="399" t="s">
        <v>770</v>
      </c>
      <c r="BB34" s="544">
        <f t="shared" si="1"/>
        <v>0</v>
      </c>
    </row>
    <row r="35" spans="1:54" ht="22.2" customHeight="1" x14ac:dyDescent="0.3">
      <c r="A35" s="211"/>
      <c r="B35" s="664"/>
      <c r="C35" s="664"/>
      <c r="D35" s="39" t="str">
        <f>VLOOKUP(Z35,'[1]Démarches phares_30_9'!D$5:G$249,2,FALSE)</f>
        <v>Demande de logement en cité universitaire</v>
      </c>
      <c r="E35" s="55" t="s">
        <v>110</v>
      </c>
      <c r="F35" s="56" t="s">
        <v>38</v>
      </c>
      <c r="G35" s="58" t="s">
        <v>39</v>
      </c>
      <c r="H35" s="38" t="str">
        <f>VLOOKUP(Z35,'[1]Démarches phares_30_9'!D$5:G$249,4,FALSE)</f>
        <v>Oui</v>
      </c>
      <c r="I35" s="38">
        <f t="shared" si="2"/>
        <v>0</v>
      </c>
      <c r="J35" s="61" t="s">
        <v>39</v>
      </c>
      <c r="K35" s="58" t="s">
        <v>31</v>
      </c>
      <c r="L35" s="59" t="str">
        <f t="shared" si="0"/>
        <v>n/c</v>
      </c>
      <c r="M35" s="60"/>
      <c r="N35" s="60" t="s">
        <v>32</v>
      </c>
      <c r="O35" s="56" t="s">
        <v>41</v>
      </c>
      <c r="P35" s="56" t="s">
        <v>38</v>
      </c>
      <c r="Q35" s="56" t="s">
        <v>40</v>
      </c>
      <c r="R35" s="56">
        <v>2</v>
      </c>
      <c r="S35" s="46" t="s">
        <v>100</v>
      </c>
      <c r="T35" s="46"/>
      <c r="U35" s="46"/>
      <c r="V35" s="46"/>
      <c r="W35" s="46"/>
      <c r="X35" s="375">
        <v>1200000</v>
      </c>
      <c r="Y35" s="53" t="s">
        <v>111</v>
      </c>
      <c r="Z35" s="49">
        <v>1637</v>
      </c>
      <c r="AA35" s="398" t="s">
        <v>763</v>
      </c>
      <c r="AB35" s="398" t="s">
        <v>769</v>
      </c>
      <c r="AC35" s="398" t="s">
        <v>765</v>
      </c>
      <c r="AD35" s="398" t="s">
        <v>769</v>
      </c>
      <c r="AE35" s="398" t="s">
        <v>765</v>
      </c>
      <c r="AF35" s="398" t="s">
        <v>765</v>
      </c>
      <c r="AG35" s="398"/>
      <c r="AH35" s="398" t="s">
        <v>765</v>
      </c>
      <c r="AI35" s="398" t="s">
        <v>765</v>
      </c>
      <c r="AJ35" s="398" t="s">
        <v>765</v>
      </c>
      <c r="AK35" s="398" t="s">
        <v>765</v>
      </c>
      <c r="AL35" s="398" t="s">
        <v>765</v>
      </c>
      <c r="AM35" s="398" t="s">
        <v>765</v>
      </c>
      <c r="AN35" s="398"/>
      <c r="AO35" s="398"/>
      <c r="AP35" s="398"/>
      <c r="AQ35" s="398"/>
      <c r="AR35" s="398"/>
      <c r="AS35" s="398"/>
      <c r="AT35" s="398"/>
      <c r="AU35" s="398"/>
      <c r="AV35" s="398"/>
      <c r="AW35" s="398"/>
      <c r="AX35" s="398"/>
      <c r="AY35" s="398"/>
      <c r="AZ35" s="398"/>
      <c r="BA35" s="399" t="s">
        <v>771</v>
      </c>
      <c r="BB35" s="544">
        <f t="shared" si="1"/>
        <v>0</v>
      </c>
    </row>
    <row r="36" spans="1:54" ht="22.2" customHeight="1" x14ac:dyDescent="0.3">
      <c r="A36" s="211"/>
      <c r="B36" s="666"/>
      <c r="C36" s="666"/>
      <c r="D36" s="39" t="str">
        <f>VLOOKUP(Z36,'[1]Démarches phares_30_9'!D$5:G$249,2,FALSE)</f>
        <v>Demande d'admission préalable à l'inscription en première année de licence dans une université française (dossier blanc)</v>
      </c>
      <c r="E36" s="55" t="s">
        <v>113</v>
      </c>
      <c r="F36" s="56" t="s">
        <v>41</v>
      </c>
      <c r="G36" s="57" t="s">
        <v>31</v>
      </c>
      <c r="H36" s="38" t="str">
        <f>VLOOKUP(Z36,'[1]Démarches phares_30_9'!D$5:G$249,4,FALSE)</f>
        <v>Non</v>
      </c>
      <c r="I36" s="38">
        <f t="shared" si="2"/>
        <v>0</v>
      </c>
      <c r="J36" s="56" t="s">
        <v>31</v>
      </c>
      <c r="K36" s="58" t="s">
        <v>31</v>
      </c>
      <c r="L36" s="59" t="str">
        <f t="shared" si="0"/>
        <v>n/a</v>
      </c>
      <c r="M36" s="60"/>
      <c r="N36" s="62" t="s">
        <v>46</v>
      </c>
      <c r="O36" s="61" t="s">
        <v>46</v>
      </c>
      <c r="P36" s="61" t="s">
        <v>46</v>
      </c>
      <c r="Q36" s="61" t="s">
        <v>46</v>
      </c>
      <c r="R36" s="56" t="s">
        <v>46</v>
      </c>
      <c r="S36" s="46" t="s">
        <v>100</v>
      </c>
      <c r="T36" s="46"/>
      <c r="U36" s="46" t="s">
        <v>114</v>
      </c>
      <c r="V36" s="46"/>
      <c r="W36" s="46"/>
      <c r="X36" s="48" t="s">
        <v>46</v>
      </c>
      <c r="Y36" s="46"/>
      <c r="Z36" s="49">
        <v>1630</v>
      </c>
      <c r="AA36" s="398"/>
      <c r="AB36" s="398"/>
      <c r="AC36" s="398"/>
      <c r="AD36" s="398"/>
      <c r="AE36" s="398"/>
      <c r="AF36" s="398"/>
      <c r="AG36" s="398"/>
      <c r="AH36" s="398"/>
      <c r="AI36" s="398"/>
      <c r="AJ36" s="398"/>
      <c r="AK36" s="398"/>
      <c r="AL36" s="398"/>
      <c r="AM36" s="398"/>
      <c r="AN36" s="398"/>
      <c r="AO36" s="398"/>
      <c r="AP36" s="398"/>
      <c r="AQ36" s="398"/>
      <c r="AR36" s="398"/>
      <c r="AS36" s="398"/>
      <c r="AT36" s="398"/>
      <c r="AU36" s="398"/>
      <c r="AV36" s="398"/>
      <c r="AW36" s="398"/>
      <c r="AX36" s="398"/>
      <c r="AY36" s="398"/>
      <c r="AZ36" s="398"/>
      <c r="BA36" s="398"/>
      <c r="BB36" s="544" t="str">
        <f t="shared" si="1"/>
        <v>n/a</v>
      </c>
    </row>
    <row r="37" spans="1:54" ht="22.2" customHeight="1" x14ac:dyDescent="0.3">
      <c r="A37" s="211"/>
      <c r="B37" s="664"/>
      <c r="C37" s="664"/>
      <c r="D37" s="39" t="str">
        <f>VLOOKUP(Z37,'[1]Démarches phares_30_9'!D$5:G$249,2,FALSE)</f>
        <v>Demande d'aide à la recherche du premier emploi (ARPE)</v>
      </c>
      <c r="E37" s="55" t="s">
        <v>61</v>
      </c>
      <c r="F37" s="56" t="s">
        <v>38</v>
      </c>
      <c r="G37" s="58" t="s">
        <v>39</v>
      </c>
      <c r="H37" s="38" t="str">
        <f>VLOOKUP(Z37,'[1]Démarches phares_30_9'!D$5:G$249,4,FALSE)</f>
        <v>Oui</v>
      </c>
      <c r="I37" s="38">
        <f t="shared" si="2"/>
        <v>0</v>
      </c>
      <c r="J37" s="61" t="s">
        <v>46</v>
      </c>
      <c r="K37" s="58" t="s">
        <v>31</v>
      </c>
      <c r="L37" s="59" t="str">
        <f t="shared" si="0"/>
        <v>n/c</v>
      </c>
      <c r="M37" s="60"/>
      <c r="N37" s="60" t="s">
        <v>32</v>
      </c>
      <c r="O37" s="56" t="s">
        <v>41</v>
      </c>
      <c r="P37" s="56" t="s">
        <v>38</v>
      </c>
      <c r="Q37" s="56" t="s">
        <v>40</v>
      </c>
      <c r="R37" s="56">
        <v>8</v>
      </c>
      <c r="S37" s="46" t="s">
        <v>100</v>
      </c>
      <c r="T37" s="46"/>
      <c r="U37" s="46" t="s">
        <v>116</v>
      </c>
      <c r="V37" s="46"/>
      <c r="W37" s="46"/>
      <c r="X37" s="375">
        <v>15000</v>
      </c>
      <c r="Y37" s="53" t="s">
        <v>117</v>
      </c>
      <c r="Z37" s="49">
        <v>1636</v>
      </c>
      <c r="AA37" s="398" t="s">
        <v>759</v>
      </c>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8"/>
      <c r="AX37" s="398"/>
      <c r="AY37" s="398"/>
      <c r="AZ37" s="398"/>
      <c r="BA37" s="399" t="s">
        <v>772</v>
      </c>
      <c r="BB37" s="544" t="str">
        <f t="shared" si="1"/>
        <v>Non mesuré</v>
      </c>
    </row>
    <row r="38" spans="1:54" ht="22.2" customHeight="1" x14ac:dyDescent="0.3">
      <c r="A38" s="211"/>
      <c r="B38" s="666"/>
      <c r="C38" s="666"/>
      <c r="D38" s="39" t="str">
        <f>VLOOKUP(Z38,'[1]Démarches phares_30_9'!D$5:G$249,2,FALSE)</f>
        <v>Demande d'admission préalable inscription en première année de licence dans une université française (dossier vert)</v>
      </c>
      <c r="E38" s="55" t="s">
        <v>120</v>
      </c>
      <c r="F38" s="56" t="s">
        <v>41</v>
      </c>
      <c r="G38" s="57" t="s">
        <v>31</v>
      </c>
      <c r="H38" s="38" t="str">
        <f>VLOOKUP(Z38,'[1]Démarches phares_30_9'!D$5:G$249,4,FALSE)</f>
        <v>Non</v>
      </c>
      <c r="I38" s="38">
        <f t="shared" si="2"/>
        <v>0</v>
      </c>
      <c r="J38" s="61"/>
      <c r="K38" s="58" t="s">
        <v>31</v>
      </c>
      <c r="L38" s="59" t="str">
        <f t="shared" si="0"/>
        <v>n/a</v>
      </c>
      <c r="M38" s="60"/>
      <c r="N38" s="62" t="s">
        <v>46</v>
      </c>
      <c r="O38" s="61" t="s">
        <v>46</v>
      </c>
      <c r="P38" s="61" t="s">
        <v>46</v>
      </c>
      <c r="Q38" s="61" t="s">
        <v>46</v>
      </c>
      <c r="R38" s="56" t="s">
        <v>46</v>
      </c>
      <c r="S38" s="46" t="s">
        <v>100</v>
      </c>
      <c r="T38" s="46"/>
      <c r="U38" s="46" t="s">
        <v>114</v>
      </c>
      <c r="V38" s="46"/>
      <c r="W38" s="46"/>
      <c r="X38" s="48" t="s">
        <v>46</v>
      </c>
      <c r="Y38" s="46"/>
      <c r="Z38" s="49">
        <v>1629</v>
      </c>
      <c r="AA38" s="398"/>
      <c r="AB38" s="398"/>
      <c r="AC38" s="398"/>
      <c r="AD38" s="398"/>
      <c r="AE38" s="398"/>
      <c r="AF38" s="398"/>
      <c r="AG38" s="398"/>
      <c r="AH38" s="398"/>
      <c r="AI38" s="398"/>
      <c r="AJ38" s="398"/>
      <c r="AK38" s="398"/>
      <c r="AL38" s="398"/>
      <c r="AM38" s="398"/>
      <c r="AN38" s="398"/>
      <c r="AO38" s="398"/>
      <c r="AP38" s="398"/>
      <c r="AQ38" s="398"/>
      <c r="AR38" s="398"/>
      <c r="AS38" s="398"/>
      <c r="AT38" s="398"/>
      <c r="AU38" s="398"/>
      <c r="AV38" s="398"/>
      <c r="AW38" s="398"/>
      <c r="AX38" s="398"/>
      <c r="AY38" s="398"/>
      <c r="AZ38" s="398"/>
      <c r="BA38" s="398"/>
      <c r="BB38" s="544" t="str">
        <f t="shared" si="1"/>
        <v>n/a</v>
      </c>
    </row>
    <row r="39" spans="1:54" ht="22.2" customHeight="1" x14ac:dyDescent="0.3">
      <c r="A39" s="211"/>
      <c r="B39" s="666"/>
      <c r="C39" s="666"/>
      <c r="D39" s="39" t="str">
        <f>VLOOKUP(Z39,'[1]Démarches phares_30_9'!D$5:G$249,2,FALSE)</f>
        <v>Recours au recteur de région académique pour une admission en master via le téléservice trouvermonmaster</v>
      </c>
      <c r="E39" s="55" t="s">
        <v>91</v>
      </c>
      <c r="F39" s="56" t="s">
        <v>41</v>
      </c>
      <c r="G39" s="57" t="s">
        <v>31</v>
      </c>
      <c r="H39" s="38" t="str">
        <f>VLOOKUP(Z39,'[1]Démarches phares_30_9'!D$5:G$249,4,FALSE)</f>
        <v>Non</v>
      </c>
      <c r="I39" s="38">
        <f t="shared" si="2"/>
        <v>0</v>
      </c>
      <c r="J39" s="56" t="s">
        <v>31</v>
      </c>
      <c r="K39" s="58" t="s">
        <v>31</v>
      </c>
      <c r="L39" s="59" t="str">
        <f t="shared" si="0"/>
        <v>n/a</v>
      </c>
      <c r="M39" s="60"/>
      <c r="N39" s="62" t="s">
        <v>46</v>
      </c>
      <c r="O39" s="61" t="s">
        <v>46</v>
      </c>
      <c r="P39" s="61" t="s">
        <v>46</v>
      </c>
      <c r="Q39" s="61" t="s">
        <v>46</v>
      </c>
      <c r="R39" s="56" t="s">
        <v>46</v>
      </c>
      <c r="S39" s="46" t="s">
        <v>100</v>
      </c>
      <c r="T39" s="46"/>
      <c r="U39" s="46" t="s">
        <v>122</v>
      </c>
      <c r="V39" s="46"/>
      <c r="W39" s="46"/>
      <c r="X39" s="48" t="s">
        <v>46</v>
      </c>
      <c r="Y39" s="46"/>
      <c r="Z39" s="49">
        <v>1839</v>
      </c>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544" t="str">
        <f t="shared" si="1"/>
        <v>n/a</v>
      </c>
    </row>
    <row r="40" spans="1:54" ht="22.2" customHeight="1" x14ac:dyDescent="0.3">
      <c r="A40" s="211"/>
      <c r="B40" s="664"/>
      <c r="C40" s="664"/>
      <c r="D40" s="39" t="str">
        <f>VLOOKUP(Z40,'[1]Démarches phares_30_9'!D$5:G$249,2,FALSE)</f>
        <v>Demande d'aide aux apprenants de la Grande école du numérique (GEN)</v>
      </c>
      <c r="E40" s="55" t="s">
        <v>61</v>
      </c>
      <c r="F40" s="56" t="s">
        <v>38</v>
      </c>
      <c r="G40" s="58" t="s">
        <v>39</v>
      </c>
      <c r="H40" s="38" t="str">
        <f>VLOOKUP(Z40,'[1]Démarches phares_30_9'!D$5:G$249,4,FALSE)</f>
        <v>Oui</v>
      </c>
      <c r="I40" s="38">
        <f t="shared" si="2"/>
        <v>0</v>
      </c>
      <c r="J40" s="61" t="s">
        <v>46</v>
      </c>
      <c r="K40" s="58" t="s">
        <v>31</v>
      </c>
      <c r="L40" s="59" t="str">
        <f t="shared" si="0"/>
        <v>n/c</v>
      </c>
      <c r="M40" s="60"/>
      <c r="N40" s="60" t="s">
        <v>32</v>
      </c>
      <c r="O40" s="56" t="s">
        <v>41</v>
      </c>
      <c r="P40" s="56" t="s">
        <v>38</v>
      </c>
      <c r="Q40" s="56" t="s">
        <v>38</v>
      </c>
      <c r="R40" s="56">
        <v>0</v>
      </c>
      <c r="S40" s="46" t="s">
        <v>100</v>
      </c>
      <c r="T40" s="46"/>
      <c r="U40" s="46"/>
      <c r="V40" s="46"/>
      <c r="W40" s="46"/>
      <c r="X40" s="375">
        <v>500</v>
      </c>
      <c r="Y40" s="386" t="s">
        <v>124</v>
      </c>
      <c r="Z40" s="49">
        <v>1635</v>
      </c>
      <c r="AA40" s="398" t="s">
        <v>759</v>
      </c>
      <c r="AB40" s="398"/>
      <c r="AC40" s="398"/>
      <c r="AD40" s="398"/>
      <c r="AE40" s="398"/>
      <c r="AF40" s="398"/>
      <c r="AG40" s="398"/>
      <c r="AH40" s="398"/>
      <c r="AI40" s="398"/>
      <c r="AJ40" s="398"/>
      <c r="AK40" s="398"/>
      <c r="AL40" s="398"/>
      <c r="AM40" s="398"/>
      <c r="AN40" s="398"/>
      <c r="AO40" s="398"/>
      <c r="AP40" s="398"/>
      <c r="AQ40" s="398"/>
      <c r="AR40" s="398"/>
      <c r="AS40" s="398"/>
      <c r="AT40" s="398"/>
      <c r="AU40" s="398"/>
      <c r="AV40" s="398"/>
      <c r="AW40" s="398"/>
      <c r="AX40" s="398"/>
      <c r="AY40" s="398"/>
      <c r="AZ40" s="398"/>
      <c r="BA40" s="399" t="s">
        <v>773</v>
      </c>
      <c r="BB40" s="544" t="str">
        <f t="shared" si="1"/>
        <v>Non mesuré</v>
      </c>
    </row>
    <row r="41" spans="1:54" ht="22.2" customHeight="1" x14ac:dyDescent="0.3">
      <c r="A41" s="211"/>
      <c r="B41" s="666"/>
      <c r="C41" s="666"/>
      <c r="D41" s="39" t="str">
        <f>VLOOKUP(Z41,'[1]Démarches phares_30_9'!D$5:G$249,2,FALSE)</f>
        <v>Demande d'utilisation des droits à bourse en cas de préparation d'un nouveau diplôme</v>
      </c>
      <c r="E41" s="55" t="s">
        <v>61</v>
      </c>
      <c r="F41" s="56" t="s">
        <v>41</v>
      </c>
      <c r="G41" s="57" t="s">
        <v>31</v>
      </c>
      <c r="H41" s="38" t="str">
        <f>VLOOKUP(Z41,'[1]Démarches phares_30_9'!D$5:G$249,4,FALSE)</f>
        <v>Non</v>
      </c>
      <c r="I41" s="38">
        <f t="shared" si="2"/>
        <v>0</v>
      </c>
      <c r="J41" s="56" t="s">
        <v>31</v>
      </c>
      <c r="K41" s="58" t="s">
        <v>31</v>
      </c>
      <c r="L41" s="59" t="str">
        <f t="shared" si="0"/>
        <v>n/a</v>
      </c>
      <c r="M41" s="60"/>
      <c r="N41" s="62" t="s">
        <v>46</v>
      </c>
      <c r="O41" s="61" t="s">
        <v>46</v>
      </c>
      <c r="P41" s="61" t="s">
        <v>46</v>
      </c>
      <c r="Q41" s="61" t="s">
        <v>46</v>
      </c>
      <c r="R41" s="56" t="s">
        <v>46</v>
      </c>
      <c r="S41" s="46" t="s">
        <v>100</v>
      </c>
      <c r="T41" s="46"/>
      <c r="U41" s="46"/>
      <c r="V41" s="46"/>
      <c r="W41" s="46"/>
      <c r="X41" s="48" t="s">
        <v>46</v>
      </c>
      <c r="Y41" s="46"/>
      <c r="Z41" s="49">
        <v>1631</v>
      </c>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8"/>
      <c r="AW41" s="398"/>
      <c r="AX41" s="398"/>
      <c r="AY41" s="398"/>
      <c r="AZ41" s="398"/>
      <c r="BA41" s="398"/>
      <c r="BB41" s="544" t="str">
        <f t="shared" si="1"/>
        <v>n/a</v>
      </c>
    </row>
    <row r="42" spans="1:54" ht="22.2" customHeight="1" x14ac:dyDescent="0.3">
      <c r="A42" s="211"/>
      <c r="B42" s="735" t="s">
        <v>126</v>
      </c>
      <c r="C42" s="558" t="s">
        <v>127</v>
      </c>
      <c r="D42" s="39" t="str">
        <f>VLOOKUP(Z42,'[1]Démarches phares_30_9'!D$5:G$249,2,FALSE)</f>
        <v xml:space="preserve">Demande d'aide juridictionnelle </v>
      </c>
      <c r="E42" s="64" t="s">
        <v>129</v>
      </c>
      <c r="F42" s="63" t="s">
        <v>41</v>
      </c>
      <c r="G42" s="361">
        <v>44105</v>
      </c>
      <c r="H42" s="38" t="str">
        <f>VLOOKUP(Z42,'[1]Démarches phares_30_9'!D$5:G$249,4,FALSE)</f>
        <v>Non</v>
      </c>
      <c r="I42" s="38">
        <f t="shared" si="2"/>
        <v>0</v>
      </c>
      <c r="J42" s="63">
        <v>2020</v>
      </c>
      <c r="K42" s="66">
        <v>1132276</v>
      </c>
      <c r="L42" s="67" t="str">
        <f t="shared" si="0"/>
        <v>n/a</v>
      </c>
      <c r="M42" s="68"/>
      <c r="N42" s="69" t="s">
        <v>46</v>
      </c>
      <c r="O42" s="70" t="s">
        <v>46</v>
      </c>
      <c r="P42" s="70" t="s">
        <v>46</v>
      </c>
      <c r="Q42" s="70" t="s">
        <v>46</v>
      </c>
      <c r="R42" s="63" t="s">
        <v>46</v>
      </c>
      <c r="S42" s="46" t="s">
        <v>130</v>
      </c>
      <c r="T42" s="46" t="s">
        <v>127</v>
      </c>
      <c r="U42" s="46" t="s">
        <v>131</v>
      </c>
      <c r="V42" s="46"/>
      <c r="W42" s="46"/>
      <c r="X42" s="48" t="s">
        <v>46</v>
      </c>
      <c r="Y42" s="46"/>
      <c r="Z42" s="49">
        <v>1842</v>
      </c>
      <c r="AA42" s="398"/>
      <c r="AB42" s="398"/>
      <c r="AC42" s="398"/>
      <c r="AD42" s="398"/>
      <c r="AE42" s="398"/>
      <c r="AF42" s="398"/>
      <c r="AG42" s="398"/>
      <c r="AH42" s="398"/>
      <c r="AI42" s="398"/>
      <c r="AJ42" s="398"/>
      <c r="AK42" s="398"/>
      <c r="AL42" s="398"/>
      <c r="AM42" s="398"/>
      <c r="AN42" s="398"/>
      <c r="AO42" s="398"/>
      <c r="AP42" s="398"/>
      <c r="AQ42" s="398"/>
      <c r="AR42" s="398"/>
      <c r="AS42" s="398"/>
      <c r="AT42" s="398"/>
      <c r="AU42" s="398"/>
      <c r="AV42" s="398"/>
      <c r="AW42" s="398"/>
      <c r="AX42" s="398"/>
      <c r="AY42" s="398"/>
      <c r="AZ42" s="398"/>
      <c r="BA42" s="398"/>
      <c r="BB42" s="544" t="str">
        <f t="shared" si="1"/>
        <v>n/a</v>
      </c>
    </row>
    <row r="43" spans="1:54" ht="22.2" customHeight="1" x14ac:dyDescent="0.3">
      <c r="A43" s="211"/>
      <c r="B43" s="735"/>
      <c r="C43" s="558" t="s">
        <v>132</v>
      </c>
      <c r="D43" s="39" t="str">
        <f>VLOOKUP(Z43,'[1]Démarches phares_30_9'!D$5:G$249,2,FALSE)</f>
        <v xml:space="preserve">Demande d'extrait de casier judiciaire (bulletin n°3) </v>
      </c>
      <c r="E43" s="64" t="s">
        <v>134</v>
      </c>
      <c r="F43" s="63" t="s">
        <v>38</v>
      </c>
      <c r="G43" s="71" t="s">
        <v>39</v>
      </c>
      <c r="H43" s="38" t="str">
        <f>VLOOKUP(Z43,'[1]Démarches phares_30_9'!D$5:G$249,4,FALSE)</f>
        <v>Oui</v>
      </c>
      <c r="I43" s="38">
        <f t="shared" si="2"/>
        <v>0</v>
      </c>
      <c r="J43" s="70" t="s">
        <v>46</v>
      </c>
      <c r="K43" s="66">
        <v>1100000</v>
      </c>
      <c r="L43" s="67">
        <f t="shared" si="0"/>
        <v>0.76</v>
      </c>
      <c r="M43" s="68"/>
      <c r="N43" s="68" t="s">
        <v>32</v>
      </c>
      <c r="O43" s="63" t="s">
        <v>41</v>
      </c>
      <c r="P43" s="63" t="s">
        <v>40</v>
      </c>
      <c r="Q43" s="63" t="s">
        <v>40</v>
      </c>
      <c r="R43" s="63">
        <v>5</v>
      </c>
      <c r="S43" s="46" t="s">
        <v>130</v>
      </c>
      <c r="T43" s="46" t="s">
        <v>132</v>
      </c>
      <c r="U43" s="46" t="s">
        <v>131</v>
      </c>
      <c r="V43" s="46"/>
      <c r="W43" s="47" t="s">
        <v>135</v>
      </c>
      <c r="X43" s="375">
        <f>0.76*K43</f>
        <v>836000</v>
      </c>
      <c r="Y43" s="385" t="s">
        <v>136</v>
      </c>
      <c r="Z43" s="49">
        <v>1780</v>
      </c>
      <c r="AA43" s="398" t="s">
        <v>763</v>
      </c>
      <c r="AB43" s="398" t="s">
        <v>764</v>
      </c>
      <c r="AC43" s="398" t="s">
        <v>765</v>
      </c>
      <c r="AD43" s="398" t="s">
        <v>765</v>
      </c>
      <c r="AE43" s="398" t="s">
        <v>765</v>
      </c>
      <c r="AF43" s="398" t="s">
        <v>765</v>
      </c>
      <c r="AG43" s="398" t="s">
        <v>765</v>
      </c>
      <c r="AH43" s="398" t="s">
        <v>765</v>
      </c>
      <c r="AI43" s="398" t="s">
        <v>765</v>
      </c>
      <c r="AJ43" s="398" t="s">
        <v>765</v>
      </c>
      <c r="AK43" s="398" t="s">
        <v>765</v>
      </c>
      <c r="AL43" s="398" t="s">
        <v>765</v>
      </c>
      <c r="AM43" s="398" t="s">
        <v>764</v>
      </c>
      <c r="AN43" s="398"/>
      <c r="AO43" s="398"/>
      <c r="AP43" s="398"/>
      <c r="AQ43" s="398"/>
      <c r="AR43" s="398"/>
      <c r="AS43" s="398"/>
      <c r="AT43" s="398"/>
      <c r="AU43" s="398"/>
      <c r="AV43" s="398"/>
      <c r="AW43" s="398"/>
      <c r="AX43" s="398"/>
      <c r="AY43" s="398"/>
      <c r="AZ43" s="398"/>
      <c r="BA43" s="399"/>
      <c r="BB43" s="544">
        <f t="shared" si="1"/>
        <v>2</v>
      </c>
    </row>
    <row r="44" spans="1:54" ht="22.2" customHeight="1" x14ac:dyDescent="0.3">
      <c r="A44" s="211"/>
      <c r="B44" s="735"/>
      <c r="C44" s="736" t="s">
        <v>137</v>
      </c>
      <c r="D44" s="39" t="str">
        <f>VLOOKUP(Z44,'[1]Démarches phares_30_9'!D$5:G$249,2,FALSE)</f>
        <v>Suivi des affaires pénales</v>
      </c>
      <c r="E44" s="64" t="s">
        <v>139</v>
      </c>
      <c r="F44" s="63" t="s">
        <v>41</v>
      </c>
      <c r="G44" s="361">
        <v>43800</v>
      </c>
      <c r="H44" s="38" t="str">
        <f>VLOOKUP(Z44,'[1]Démarches phares_30_9'!D$5:G$249,4,FALSE)</f>
        <v>Non</v>
      </c>
      <c r="I44" s="38">
        <f t="shared" si="2"/>
        <v>0</v>
      </c>
      <c r="J44" s="72">
        <v>43800</v>
      </c>
      <c r="K44" s="73">
        <v>1000000</v>
      </c>
      <c r="L44" s="67" t="str">
        <f t="shared" si="0"/>
        <v>n/a</v>
      </c>
      <c r="M44" s="68"/>
      <c r="N44" s="74" t="s">
        <v>46</v>
      </c>
      <c r="O44" s="75" t="s">
        <v>46</v>
      </c>
      <c r="P44" s="75" t="s">
        <v>46</v>
      </c>
      <c r="Q44" s="75" t="s">
        <v>46</v>
      </c>
      <c r="R44" s="63" t="s">
        <v>46</v>
      </c>
      <c r="S44" s="46" t="s">
        <v>130</v>
      </c>
      <c r="T44" s="46" t="s">
        <v>137</v>
      </c>
      <c r="U44" s="46"/>
      <c r="V44" s="46" t="s">
        <v>140</v>
      </c>
      <c r="W44" s="46"/>
      <c r="X44" s="48" t="s">
        <v>46</v>
      </c>
      <c r="Y44" s="53"/>
      <c r="Z44" s="49">
        <v>1968</v>
      </c>
      <c r="AA44" s="398"/>
      <c r="AB44" s="398"/>
      <c r="AC44" s="398"/>
      <c r="AD44" s="398"/>
      <c r="AE44" s="398"/>
      <c r="AF44" s="398"/>
      <c r="AG44" s="398"/>
      <c r="AH44" s="398"/>
      <c r="AI44" s="398"/>
      <c r="AJ44" s="398"/>
      <c r="AK44" s="398"/>
      <c r="AL44" s="398"/>
      <c r="AM44" s="398"/>
      <c r="AN44" s="398"/>
      <c r="AO44" s="398"/>
      <c r="AP44" s="398"/>
      <c r="AQ44" s="398"/>
      <c r="AR44" s="398"/>
      <c r="AS44" s="398"/>
      <c r="AT44" s="398"/>
      <c r="AU44" s="398"/>
      <c r="AV44" s="398"/>
      <c r="AW44" s="398"/>
      <c r="AX44" s="398"/>
      <c r="AY44" s="398"/>
      <c r="AZ44" s="398"/>
      <c r="BA44" s="398"/>
      <c r="BB44" s="544" t="str">
        <f t="shared" si="1"/>
        <v>n/a</v>
      </c>
    </row>
    <row r="45" spans="1:54" ht="22.2" customHeight="1" x14ac:dyDescent="0.3">
      <c r="A45" s="211"/>
      <c r="B45" s="735"/>
      <c r="C45" s="736"/>
      <c r="D45" s="39" t="str">
        <f>VLOOKUP(Z45,'[1]Démarches phares_30_9'!D$5:G$249,2,FALSE)</f>
        <v>Suivi des affaires civiles</v>
      </c>
      <c r="E45" s="64" t="s">
        <v>139</v>
      </c>
      <c r="F45" s="63" t="s">
        <v>55</v>
      </c>
      <c r="G45" s="361">
        <v>43617</v>
      </c>
      <c r="H45" s="38" t="str">
        <f>VLOOKUP(Z45,'[1]Démarches phares_30_9'!D$5:G$249,4,FALSE)</f>
        <v>Oui</v>
      </c>
      <c r="I45" s="38">
        <f t="shared" si="2"/>
        <v>1</v>
      </c>
      <c r="J45" s="72">
        <v>43617</v>
      </c>
      <c r="K45" s="73">
        <v>1700000</v>
      </c>
      <c r="L45" s="68" t="s">
        <v>31</v>
      </c>
      <c r="M45" s="68"/>
      <c r="N45" s="68" t="s">
        <v>32</v>
      </c>
      <c r="O45" s="63" t="s">
        <v>31</v>
      </c>
      <c r="P45" s="63" t="s">
        <v>31</v>
      </c>
      <c r="Q45" s="63" t="s">
        <v>31</v>
      </c>
      <c r="R45" s="63" t="s">
        <v>31</v>
      </c>
      <c r="S45" s="46" t="s">
        <v>130</v>
      </c>
      <c r="T45" s="46" t="s">
        <v>137</v>
      </c>
      <c r="U45" s="46" t="s">
        <v>142</v>
      </c>
      <c r="V45" s="46" t="s">
        <v>143</v>
      </c>
      <c r="W45" s="46"/>
      <c r="X45" s="48" t="s">
        <v>46</v>
      </c>
      <c r="Y45" s="53"/>
      <c r="Z45" s="49">
        <v>1969</v>
      </c>
      <c r="AA45" s="398" t="s">
        <v>759</v>
      </c>
      <c r="AB45" s="398"/>
      <c r="AC45" s="398"/>
      <c r="AD45" s="398"/>
      <c r="AE45" s="398"/>
      <c r="AF45" s="398"/>
      <c r="AG45" s="398"/>
      <c r="AH45" s="398"/>
      <c r="AI45" s="398"/>
      <c r="AJ45" s="398"/>
      <c r="AK45" s="398"/>
      <c r="AL45" s="398"/>
      <c r="AM45" s="398"/>
      <c r="AN45" s="398"/>
      <c r="AO45" s="398"/>
      <c r="AP45" s="398"/>
      <c r="AQ45" s="398"/>
      <c r="AR45" s="398"/>
      <c r="AS45" s="398"/>
      <c r="AT45" s="398"/>
      <c r="AU45" s="398"/>
      <c r="AV45" s="398"/>
      <c r="AW45" s="398"/>
      <c r="AX45" s="398"/>
      <c r="AY45" s="398"/>
      <c r="AZ45" s="398"/>
      <c r="BA45" s="399" t="s">
        <v>760</v>
      </c>
      <c r="BB45" s="544" t="str">
        <f t="shared" si="1"/>
        <v>Non mesuré</v>
      </c>
    </row>
    <row r="46" spans="1:54" ht="22.2" customHeight="1" x14ac:dyDescent="0.3">
      <c r="A46" s="211"/>
      <c r="B46" s="735"/>
      <c r="C46" s="736"/>
      <c r="D46" s="39" t="str">
        <f>VLOOKUP(Z46,'[1]Démarches phares_30_9'!D$5:G$249,2,FALSE)</f>
        <v>Inscription pour l’accès au Portail du Justiciable</v>
      </c>
      <c r="E46" s="64" t="s">
        <v>139</v>
      </c>
      <c r="F46" s="63" t="s">
        <v>41</v>
      </c>
      <c r="G46" s="361" t="s">
        <v>31</v>
      </c>
      <c r="H46" s="38" t="str">
        <f>VLOOKUP(Z46,'[1]Démarches phares_30_9'!D$5:G$249,4,FALSE)</f>
        <v>Non</v>
      </c>
      <c r="I46" s="38">
        <f t="shared" si="2"/>
        <v>0</v>
      </c>
      <c r="J46" s="72"/>
      <c r="K46" s="73">
        <v>1700000</v>
      </c>
      <c r="L46" s="67" t="str">
        <f>IF(X46="n/a","n/a",IF(X46="n/c","n/c",IF(K46="n/c","n/c",X46/K46)))</f>
        <v>n/a</v>
      </c>
      <c r="M46" s="68"/>
      <c r="N46" s="69" t="s">
        <v>46</v>
      </c>
      <c r="O46" s="70" t="s">
        <v>46</v>
      </c>
      <c r="P46" s="70" t="s">
        <v>46</v>
      </c>
      <c r="Q46" s="70" t="s">
        <v>46</v>
      </c>
      <c r="R46" s="578" t="str">
        <f>IF(F46="non","n/a",IF(ISERROR(VLOOKUP(Z46,[2]Pingdom_18_09_2019!$A$2:$J$256,10,FALSE)),"absence URL",VLOOKUP(Z46,[2]Pingdom_18_09_2019!$A$2:$J$256,10,FALSE)))</f>
        <v>n/a</v>
      </c>
      <c r="S46" s="46" t="s">
        <v>130</v>
      </c>
      <c r="T46" s="46"/>
      <c r="U46" s="46"/>
      <c r="V46" s="46"/>
      <c r="W46" s="46"/>
      <c r="X46" s="48" t="s">
        <v>46</v>
      </c>
      <c r="Y46" s="53"/>
      <c r="Z46" s="49">
        <v>2159</v>
      </c>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9"/>
      <c r="BB46" s="544" t="str">
        <f t="shared" si="1"/>
        <v>n/a</v>
      </c>
    </row>
    <row r="47" spans="1:54" ht="22.2" customHeight="1" x14ac:dyDescent="0.3">
      <c r="A47" s="211"/>
      <c r="B47" s="735"/>
      <c r="C47" s="736" t="s">
        <v>714</v>
      </c>
      <c r="D47" s="39" t="str">
        <f>VLOOKUP(Z47,'[1]Démarches phares_30_9'!D$5:G$249,2,FALSE)</f>
        <v>Communication des actes de procédure avec les avocats</v>
      </c>
      <c r="E47" s="64" t="s">
        <v>139</v>
      </c>
      <c r="F47" s="63" t="s">
        <v>38</v>
      </c>
      <c r="G47" s="361" t="s">
        <v>39</v>
      </c>
      <c r="H47" s="38" t="str">
        <f>VLOOKUP(Z47,'[1]Démarches phares_30_9'!D$5:G$249,4,FALSE)</f>
        <v>Oui</v>
      </c>
      <c r="I47" s="38">
        <f t="shared" si="2"/>
        <v>0</v>
      </c>
      <c r="J47" s="72"/>
      <c r="K47" s="73">
        <v>20000000</v>
      </c>
      <c r="L47" s="67">
        <f>IF(X47="n/a","n/a",IF(X47="n/c","n/c",IF(K47="n/c","n/c",X47/K47)))</f>
        <v>1</v>
      </c>
      <c r="M47" s="68"/>
      <c r="N47" s="69" t="s">
        <v>46</v>
      </c>
      <c r="O47" s="70" t="s">
        <v>46</v>
      </c>
      <c r="P47" s="70" t="s">
        <v>46</v>
      </c>
      <c r="Q47" s="70" t="s">
        <v>46</v>
      </c>
      <c r="R47" s="578" t="s">
        <v>46</v>
      </c>
      <c r="S47" s="46" t="s">
        <v>130</v>
      </c>
      <c r="T47" s="46"/>
      <c r="U47" s="579"/>
      <c r="V47" s="46" t="s">
        <v>960</v>
      </c>
      <c r="W47" s="46"/>
      <c r="X47" s="48">
        <v>20000000</v>
      </c>
      <c r="Y47" s="53"/>
      <c r="Z47" s="49">
        <v>2160</v>
      </c>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9"/>
      <c r="BB47" s="544" t="str">
        <f t="shared" si="1"/>
        <v>non mesuré</v>
      </c>
    </row>
    <row r="48" spans="1:54" ht="22.2" customHeight="1" x14ac:dyDescent="0.3">
      <c r="A48" s="211"/>
      <c r="B48" s="735"/>
      <c r="C48" s="736"/>
      <c r="D48" s="39" t="str">
        <f>VLOOKUP(Z48,'[1]Démarches phares_30_9'!D$5:G$249,2,FALSE)</f>
        <v xml:space="preserve">Demande d’état civil pour les notaires </v>
      </c>
      <c r="E48" s="64" t="s">
        <v>711</v>
      </c>
      <c r="F48" s="63" t="s">
        <v>38</v>
      </c>
      <c r="G48" s="71" t="s">
        <v>39</v>
      </c>
      <c r="H48" s="38" t="str">
        <f>VLOOKUP(Z48,'[1]Démarches phares_30_9'!D$5:G$249,4,FALSE)</f>
        <v>Oui</v>
      </c>
      <c r="I48" s="38">
        <f t="shared" si="2"/>
        <v>0</v>
      </c>
      <c r="J48" s="70"/>
      <c r="K48" s="66">
        <v>15000000</v>
      </c>
      <c r="L48" s="67">
        <f>IF(X48="n/a","n/a",IF(X48="n/c","n/c",IF(K48="n/c","n/c",X48/K48)))</f>
        <v>0.4</v>
      </c>
      <c r="M48" s="68"/>
      <c r="N48" s="68" t="s">
        <v>46</v>
      </c>
      <c r="O48" s="63" t="s">
        <v>46</v>
      </c>
      <c r="P48" s="63" t="s">
        <v>46</v>
      </c>
      <c r="Q48" s="63" t="s">
        <v>46</v>
      </c>
      <c r="R48" s="578" t="str">
        <f>IF(F48="non","n/a",IF(ISERROR(VLOOKUP(Z48,[2]Pingdom_18_09_2019!$A$2:$J$256,10,FALSE)),"absence URL",VLOOKUP(Z48,[2]Pingdom_18_09_2019!$A$2:$J$256,10,FALSE)))</f>
        <v>absence URL</v>
      </c>
      <c r="S48" s="46" t="s">
        <v>130</v>
      </c>
      <c r="T48" s="46"/>
      <c r="U48" s="46" t="s">
        <v>951</v>
      </c>
      <c r="V48" s="46"/>
      <c r="W48" s="46"/>
      <c r="X48" s="376">
        <v>6000000</v>
      </c>
      <c r="Y48" s="386"/>
      <c r="Z48" s="49">
        <v>2161</v>
      </c>
      <c r="AA48" s="398" t="s">
        <v>763</v>
      </c>
      <c r="AB48" s="398" t="s">
        <v>765</v>
      </c>
      <c r="AC48" s="398" t="s">
        <v>765</v>
      </c>
      <c r="AD48" s="398" t="s">
        <v>765</v>
      </c>
      <c r="AE48" s="398" t="s">
        <v>765</v>
      </c>
      <c r="AF48" s="398" t="s">
        <v>765</v>
      </c>
      <c r="AG48" s="398" t="s">
        <v>765</v>
      </c>
      <c r="AH48" s="398" t="s">
        <v>765</v>
      </c>
      <c r="AI48" s="398" t="s">
        <v>765</v>
      </c>
      <c r="AJ48" s="398" t="s">
        <v>765</v>
      </c>
      <c r="AK48" s="398" t="s">
        <v>765</v>
      </c>
      <c r="AL48" s="398" t="s">
        <v>765</v>
      </c>
      <c r="AM48" s="398" t="s">
        <v>765</v>
      </c>
      <c r="AN48" s="398" t="s">
        <v>765</v>
      </c>
      <c r="AO48" s="398" t="s">
        <v>765</v>
      </c>
      <c r="AP48" s="398" t="s">
        <v>765</v>
      </c>
      <c r="AQ48" s="398" t="s">
        <v>765</v>
      </c>
      <c r="AR48" s="398" t="s">
        <v>765</v>
      </c>
      <c r="AS48" s="398" t="s">
        <v>765</v>
      </c>
      <c r="AT48" s="398" t="s">
        <v>765</v>
      </c>
      <c r="AU48" s="398" t="s">
        <v>765</v>
      </c>
      <c r="AV48" s="398" t="s">
        <v>765</v>
      </c>
      <c r="AW48" s="398" t="s">
        <v>765</v>
      </c>
      <c r="AX48" s="398" t="s">
        <v>765</v>
      </c>
      <c r="AY48" s="398" t="s">
        <v>765</v>
      </c>
      <c r="AZ48" s="398" t="s">
        <v>765</v>
      </c>
      <c r="BA48" s="399"/>
      <c r="BB48" s="544" t="str">
        <f t="shared" si="1"/>
        <v>n/a</v>
      </c>
    </row>
    <row r="49" spans="1:54" ht="22.2" customHeight="1" x14ac:dyDescent="0.3">
      <c r="A49" s="211"/>
      <c r="B49" s="735"/>
      <c r="C49" s="736"/>
      <c r="D49" s="39" t="str">
        <f>VLOOKUP(Z49,'[1]Démarches phares_30_9'!D$5:G$249,2,FALSE)</f>
        <v>Demande d'état civil par les administrations au profit des usagers</v>
      </c>
      <c r="E49" s="64" t="s">
        <v>711</v>
      </c>
      <c r="F49" s="63" t="s">
        <v>38</v>
      </c>
      <c r="G49" s="71" t="s">
        <v>39</v>
      </c>
      <c r="H49" s="38" t="str">
        <f>VLOOKUP(Z49,'[1]Démarches phares_30_9'!D$5:G$249,4,FALSE)</f>
        <v>Oui</v>
      </c>
      <c r="I49" s="38">
        <f t="shared" si="2"/>
        <v>0</v>
      </c>
      <c r="J49" s="70"/>
      <c r="K49" s="71">
        <v>4000000</v>
      </c>
      <c r="L49" s="67">
        <f>IF(X49="n/a","n/a",IF(X49="n/c","n/c",IF(K49="n/c","n/c",X49/K49)))</f>
        <v>1</v>
      </c>
      <c r="M49" s="68"/>
      <c r="N49" s="68" t="s">
        <v>46</v>
      </c>
      <c r="O49" s="63" t="s">
        <v>46</v>
      </c>
      <c r="P49" s="63" t="s">
        <v>46</v>
      </c>
      <c r="Q49" s="63" t="s">
        <v>46</v>
      </c>
      <c r="R49" s="578" t="str">
        <f>IF(F49="non","n/a",IF(ISERROR(VLOOKUP(Z49,[2]Pingdom_18_09_2019!$A$2:$J$256,10,FALSE)),"absence URL",VLOOKUP(Z49,[2]Pingdom_18_09_2019!$A$2:$J$256,10,FALSE)))</f>
        <v>absence URL</v>
      </c>
      <c r="S49" s="46" t="s">
        <v>130</v>
      </c>
      <c r="T49" s="46"/>
      <c r="U49" s="47" t="s">
        <v>1015</v>
      </c>
      <c r="V49" s="46"/>
      <c r="W49" s="46"/>
      <c r="X49" s="376">
        <v>4000000</v>
      </c>
      <c r="Y49" s="386"/>
      <c r="Z49" s="49">
        <v>2162</v>
      </c>
      <c r="AA49" s="398" t="s">
        <v>763</v>
      </c>
      <c r="AB49" s="398" t="s">
        <v>765</v>
      </c>
      <c r="AC49" s="398" t="s">
        <v>765</v>
      </c>
      <c r="AD49" s="398" t="s">
        <v>765</v>
      </c>
      <c r="AE49" s="398" t="s">
        <v>765</v>
      </c>
      <c r="AF49" s="398" t="s">
        <v>765</v>
      </c>
      <c r="AG49" s="398" t="s">
        <v>765</v>
      </c>
      <c r="AH49" s="398" t="s">
        <v>765</v>
      </c>
      <c r="AI49" s="398" t="s">
        <v>765</v>
      </c>
      <c r="AJ49" s="398" t="s">
        <v>765</v>
      </c>
      <c r="AK49" s="398" t="s">
        <v>765</v>
      </c>
      <c r="AL49" s="398" t="s">
        <v>765</v>
      </c>
      <c r="AM49" s="398" t="s">
        <v>765</v>
      </c>
      <c r="AN49" s="398" t="s">
        <v>765</v>
      </c>
      <c r="AO49" s="398" t="s">
        <v>765</v>
      </c>
      <c r="AP49" s="398" t="s">
        <v>765</v>
      </c>
      <c r="AQ49" s="398" t="s">
        <v>765</v>
      </c>
      <c r="AR49" s="398" t="s">
        <v>765</v>
      </c>
      <c r="AS49" s="398" t="s">
        <v>765</v>
      </c>
      <c r="AT49" s="398" t="s">
        <v>765</v>
      </c>
      <c r="AU49" s="398" t="s">
        <v>765</v>
      </c>
      <c r="AV49" s="398" t="s">
        <v>765</v>
      </c>
      <c r="AW49" s="398" t="s">
        <v>765</v>
      </c>
      <c r="AX49" s="398" t="s">
        <v>765</v>
      </c>
      <c r="AY49" s="398" t="s">
        <v>765</v>
      </c>
      <c r="AZ49" s="398" t="s">
        <v>765</v>
      </c>
      <c r="BA49" s="399"/>
      <c r="BB49" s="544" t="str">
        <f t="shared" si="1"/>
        <v>n/a</v>
      </c>
    </row>
    <row r="50" spans="1:54" ht="22.2" customHeight="1" x14ac:dyDescent="0.3">
      <c r="A50" s="211"/>
      <c r="B50" s="735"/>
      <c r="C50" s="736" t="s">
        <v>144</v>
      </c>
      <c r="D50" s="39" t="str">
        <f>VLOOKUP(Z50,'[1]Démarches phares_30_9'!D$5:G$249,2,FALSE)</f>
        <v>Demande d'injonction de payer</v>
      </c>
      <c r="E50" s="64" t="s">
        <v>139</v>
      </c>
      <c r="F50" s="63" t="s">
        <v>30</v>
      </c>
      <c r="G50" s="361">
        <v>44197</v>
      </c>
      <c r="H50" s="38" t="str">
        <f>VLOOKUP(Z50,'[1]Démarches phares_30_9'!D$5:G$249,4,FALSE)</f>
        <v>Expérimentation</v>
      </c>
      <c r="I50" s="38">
        <f t="shared" si="2"/>
        <v>0</v>
      </c>
      <c r="J50" s="72">
        <v>44197</v>
      </c>
      <c r="K50" s="66">
        <v>401810</v>
      </c>
      <c r="L50" s="67" t="str">
        <f t="shared" ref="L50:L113" si="3">IF(X50="n/a","n/a",IF(X50="n/c","n/c",IF(K50="n/c","n/c",X50/K50)))</f>
        <v>n/c</v>
      </c>
      <c r="M50" s="68"/>
      <c r="N50" s="68" t="s">
        <v>32</v>
      </c>
      <c r="O50" s="63" t="s">
        <v>41</v>
      </c>
      <c r="P50" s="63" t="s">
        <v>31</v>
      </c>
      <c r="Q50" s="63" t="s">
        <v>31</v>
      </c>
      <c r="R50" s="63" t="s">
        <v>31</v>
      </c>
      <c r="S50" s="46" t="s">
        <v>130</v>
      </c>
      <c r="T50" s="46" t="s">
        <v>144</v>
      </c>
      <c r="U50" s="46" t="s">
        <v>146</v>
      </c>
      <c r="V50" s="46" t="s">
        <v>147</v>
      </c>
      <c r="W50" s="46"/>
      <c r="X50" s="76" t="s">
        <v>31</v>
      </c>
      <c r="Y50" s="53"/>
      <c r="Z50" s="49">
        <v>1503</v>
      </c>
      <c r="AA50" s="398" t="s">
        <v>759</v>
      </c>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9" t="s">
        <v>760</v>
      </c>
      <c r="BB50" s="544" t="str">
        <f t="shared" si="1"/>
        <v>Non mesuré</v>
      </c>
    </row>
    <row r="51" spans="1:54" ht="22.2" customHeight="1" x14ac:dyDescent="0.3">
      <c r="A51" s="211"/>
      <c r="B51" s="735"/>
      <c r="C51" s="736"/>
      <c r="D51" s="39" t="str">
        <f>VLOOKUP(Z51,'[1]Démarches phares_30_9'!D$5:G$249,2,FALSE)</f>
        <v>Saisir le tribunal d'instance (contentieux général)</v>
      </c>
      <c r="E51" s="64" t="s">
        <v>149</v>
      </c>
      <c r="F51" s="63" t="s">
        <v>41</v>
      </c>
      <c r="G51" s="65" t="s">
        <v>150</v>
      </c>
      <c r="H51" s="38" t="str">
        <f>VLOOKUP(Z51,'[1]Démarches phares_30_9'!D$5:G$249,4,FALSE)</f>
        <v>Non</v>
      </c>
      <c r="I51" s="38">
        <f t="shared" si="2"/>
        <v>0</v>
      </c>
      <c r="J51" s="63" t="s">
        <v>150</v>
      </c>
      <c r="K51" s="66">
        <v>270000</v>
      </c>
      <c r="L51" s="67" t="str">
        <f t="shared" si="3"/>
        <v>n/a</v>
      </c>
      <c r="M51" s="68"/>
      <c r="N51" s="69" t="s">
        <v>46</v>
      </c>
      <c r="O51" s="70" t="s">
        <v>46</v>
      </c>
      <c r="P51" s="70" t="s">
        <v>46</v>
      </c>
      <c r="Q51" s="70" t="s">
        <v>46</v>
      </c>
      <c r="R51" s="63" t="s">
        <v>46</v>
      </c>
      <c r="S51" s="46" t="s">
        <v>130</v>
      </c>
      <c r="T51" s="46" t="s">
        <v>144</v>
      </c>
      <c r="U51" s="46" t="s">
        <v>131</v>
      </c>
      <c r="V51" s="46"/>
      <c r="W51" s="46"/>
      <c r="X51" s="48" t="s">
        <v>46</v>
      </c>
      <c r="Y51" s="46"/>
      <c r="Z51" s="49">
        <v>1970</v>
      </c>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544" t="str">
        <f t="shared" si="1"/>
        <v>n/a</v>
      </c>
    </row>
    <row r="52" spans="1:54" ht="22.2" customHeight="1" x14ac:dyDescent="0.3">
      <c r="A52" s="211"/>
      <c r="B52" s="735"/>
      <c r="C52" s="736"/>
      <c r="D52" s="39" t="str">
        <f>VLOOKUP(Z52,'[1]Démarches phares_30_9'!D$5:G$249,2,FALSE)</f>
        <v xml:space="preserve">Saisir le juge aux affaires familiales hors divorce et petit litige </v>
      </c>
      <c r="E52" s="64" t="s">
        <v>149</v>
      </c>
      <c r="F52" s="63" t="s">
        <v>41</v>
      </c>
      <c r="G52" s="368">
        <v>2020</v>
      </c>
      <c r="H52" s="38" t="str">
        <f>VLOOKUP(Z52,'[1]Démarches phares_30_9'!D$5:G$249,4,FALSE)</f>
        <v>Non</v>
      </c>
      <c r="I52" s="38">
        <f t="shared" si="2"/>
        <v>0</v>
      </c>
      <c r="J52" s="63">
        <v>2020</v>
      </c>
      <c r="K52" s="66">
        <v>200000</v>
      </c>
      <c r="L52" s="67" t="str">
        <f t="shared" si="3"/>
        <v>n/a</v>
      </c>
      <c r="M52" s="68"/>
      <c r="N52" s="69" t="s">
        <v>46</v>
      </c>
      <c r="O52" s="70" t="s">
        <v>46</v>
      </c>
      <c r="P52" s="70" t="s">
        <v>46</v>
      </c>
      <c r="Q52" s="70" t="s">
        <v>46</v>
      </c>
      <c r="R52" s="63" t="s">
        <v>46</v>
      </c>
      <c r="S52" s="46" t="s">
        <v>130</v>
      </c>
      <c r="T52" s="46" t="s">
        <v>144</v>
      </c>
      <c r="U52" s="46" t="s">
        <v>131</v>
      </c>
      <c r="V52" s="46"/>
      <c r="W52" s="46"/>
      <c r="X52" s="48" t="s">
        <v>46</v>
      </c>
      <c r="Y52" s="46"/>
      <c r="Z52" s="49">
        <v>1971</v>
      </c>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544" t="str">
        <f t="shared" si="1"/>
        <v>n/a</v>
      </c>
    </row>
    <row r="53" spans="1:54" ht="22.2" customHeight="1" x14ac:dyDescent="0.3">
      <c r="A53" s="211"/>
      <c r="B53" s="735"/>
      <c r="C53" s="736"/>
      <c r="D53" s="39" t="str">
        <f>VLOOKUP(Z53,'[1]Démarches phares_30_9'!D$5:G$249,2,FALSE)</f>
        <v>Saisies des rémunérations</v>
      </c>
      <c r="E53" s="64" t="s">
        <v>149</v>
      </c>
      <c r="F53" s="63" t="s">
        <v>41</v>
      </c>
      <c r="G53" s="368">
        <v>2023</v>
      </c>
      <c r="H53" s="38" t="str">
        <f>VLOOKUP(Z53,'[1]Démarches phares_30_9'!D$5:G$249,4,FALSE)</f>
        <v>Non</v>
      </c>
      <c r="I53" s="38">
        <f t="shared" si="2"/>
        <v>0</v>
      </c>
      <c r="J53" s="63">
        <v>2023</v>
      </c>
      <c r="K53" s="66">
        <v>131728</v>
      </c>
      <c r="L53" s="67" t="str">
        <f t="shared" si="3"/>
        <v>n/a</v>
      </c>
      <c r="M53" s="68"/>
      <c r="N53" s="69" t="s">
        <v>46</v>
      </c>
      <c r="O53" s="70" t="s">
        <v>46</v>
      </c>
      <c r="P53" s="70" t="s">
        <v>46</v>
      </c>
      <c r="Q53" s="70" t="s">
        <v>46</v>
      </c>
      <c r="R53" s="63" t="s">
        <v>46</v>
      </c>
      <c r="S53" s="46" t="s">
        <v>130</v>
      </c>
      <c r="T53" s="46" t="s">
        <v>144</v>
      </c>
      <c r="U53" s="46" t="s">
        <v>152</v>
      </c>
      <c r="V53" s="46"/>
      <c r="W53" s="46"/>
      <c r="X53" s="48" t="s">
        <v>46</v>
      </c>
      <c r="Y53" s="46"/>
      <c r="Z53" s="49">
        <v>1531</v>
      </c>
      <c r="AA53" s="398"/>
      <c r="AB53" s="398"/>
      <c r="AC53" s="398"/>
      <c r="AD53" s="398"/>
      <c r="AE53" s="398"/>
      <c r="AF53" s="398"/>
      <c r="AG53" s="398"/>
      <c r="AH53" s="398"/>
      <c r="AI53" s="398"/>
      <c r="AJ53" s="398"/>
      <c r="AK53" s="398"/>
      <c r="AL53" s="398"/>
      <c r="AM53" s="398"/>
      <c r="AN53" s="398"/>
      <c r="AO53" s="398"/>
      <c r="AP53" s="398"/>
      <c r="AQ53" s="398"/>
      <c r="AR53" s="398"/>
      <c r="AS53" s="398"/>
      <c r="AT53" s="398"/>
      <c r="AU53" s="398"/>
      <c r="AV53" s="398"/>
      <c r="AW53" s="398"/>
      <c r="AX53" s="398"/>
      <c r="AY53" s="398"/>
      <c r="AZ53" s="398"/>
      <c r="BA53" s="398"/>
      <c r="BB53" s="544" t="str">
        <f t="shared" si="1"/>
        <v>n/a</v>
      </c>
    </row>
    <row r="54" spans="1:54" ht="22.2" customHeight="1" x14ac:dyDescent="0.3">
      <c r="A54" s="211"/>
      <c r="B54" s="735"/>
      <c r="C54" s="736"/>
      <c r="D54" s="39" t="str">
        <f>VLOOKUP(Z54,'[1]Démarches phares_30_9'!D$5:G$249,2,FALSE)</f>
        <v>Saisir le tribunal de grande instance pour  accomplir les actes de la procédure d'un contentieux général</v>
      </c>
      <c r="E54" s="64" t="s">
        <v>149</v>
      </c>
      <c r="F54" s="63" t="s">
        <v>41</v>
      </c>
      <c r="G54" s="368">
        <v>2022</v>
      </c>
      <c r="H54" s="38" t="str">
        <f>VLOOKUP(Z54,'[1]Démarches phares_30_9'!D$5:G$249,4,FALSE)</f>
        <v>Non</v>
      </c>
      <c r="I54" s="38">
        <f t="shared" si="2"/>
        <v>0</v>
      </c>
      <c r="J54" s="63">
        <v>2022</v>
      </c>
      <c r="K54" s="66">
        <v>123476</v>
      </c>
      <c r="L54" s="67" t="str">
        <f t="shared" si="3"/>
        <v>n/a</v>
      </c>
      <c r="M54" s="68"/>
      <c r="N54" s="69" t="s">
        <v>46</v>
      </c>
      <c r="O54" s="70" t="s">
        <v>46</v>
      </c>
      <c r="P54" s="70" t="s">
        <v>46</v>
      </c>
      <c r="Q54" s="70" t="s">
        <v>46</v>
      </c>
      <c r="R54" s="63" t="s">
        <v>46</v>
      </c>
      <c r="S54" s="46" t="s">
        <v>130</v>
      </c>
      <c r="T54" s="46" t="s">
        <v>144</v>
      </c>
      <c r="U54" s="46" t="s">
        <v>154</v>
      </c>
      <c r="V54" s="46"/>
      <c r="W54" s="46"/>
      <c r="X54" s="48" t="s">
        <v>46</v>
      </c>
      <c r="Y54" s="46"/>
      <c r="Z54" s="49">
        <v>1620</v>
      </c>
      <c r="AA54" s="398"/>
      <c r="AB54" s="398"/>
      <c r="AC54" s="398"/>
      <c r="AD54" s="398"/>
      <c r="AE54" s="398"/>
      <c r="AF54" s="398"/>
      <c r="AG54" s="398"/>
      <c r="AH54" s="398"/>
      <c r="AI54" s="398"/>
      <c r="AJ54" s="398"/>
      <c r="AK54" s="398"/>
      <c r="AL54" s="398"/>
      <c r="AM54" s="398"/>
      <c r="AN54" s="398"/>
      <c r="AO54" s="398"/>
      <c r="AP54" s="398"/>
      <c r="AQ54" s="398"/>
      <c r="AR54" s="398"/>
      <c r="AS54" s="398"/>
      <c r="AT54" s="398"/>
      <c r="AU54" s="398"/>
      <c r="AV54" s="398"/>
      <c r="AW54" s="398"/>
      <c r="AX54" s="398"/>
      <c r="AY54" s="398"/>
      <c r="AZ54" s="398"/>
      <c r="BA54" s="398"/>
      <c r="BB54" s="544" t="str">
        <f t="shared" si="1"/>
        <v>n/a</v>
      </c>
    </row>
    <row r="55" spans="1:54" ht="22.2" customHeight="1" x14ac:dyDescent="0.3">
      <c r="A55" s="211"/>
      <c r="B55" s="735"/>
      <c r="C55" s="736"/>
      <c r="D55" s="39" t="str">
        <f>VLOOKUP(Z55,'[1]Démarches phares_30_9'!D$5:G$249,2,FALSE)</f>
        <v>Procédure conseil de prud'hommes</v>
      </c>
      <c r="E55" s="64" t="s">
        <v>149</v>
      </c>
      <c r="F55" s="63" t="s">
        <v>41</v>
      </c>
      <c r="G55" s="361">
        <v>43983</v>
      </c>
      <c r="H55" s="38" t="str">
        <f>VLOOKUP(Z55,'[1]Démarches phares_30_9'!D$5:G$249,4,FALSE)</f>
        <v>Non</v>
      </c>
      <c r="I55" s="38">
        <f t="shared" si="2"/>
        <v>0</v>
      </c>
      <c r="J55" s="72">
        <v>43983</v>
      </c>
      <c r="K55" s="66">
        <v>106000</v>
      </c>
      <c r="L55" s="67" t="str">
        <f t="shared" si="3"/>
        <v>n/a</v>
      </c>
      <c r="M55" s="68"/>
      <c r="N55" s="69" t="s">
        <v>46</v>
      </c>
      <c r="O55" s="70" t="s">
        <v>46</v>
      </c>
      <c r="P55" s="70" t="s">
        <v>46</v>
      </c>
      <c r="Q55" s="70" t="s">
        <v>46</v>
      </c>
      <c r="R55" s="63" t="s">
        <v>46</v>
      </c>
      <c r="S55" s="46" t="s">
        <v>130</v>
      </c>
      <c r="T55" s="46" t="s">
        <v>144</v>
      </c>
      <c r="U55" s="46" t="s">
        <v>131</v>
      </c>
      <c r="V55" s="46"/>
      <c r="W55" s="46"/>
      <c r="X55" s="48" t="s">
        <v>46</v>
      </c>
      <c r="Y55" s="46"/>
      <c r="Z55" s="49">
        <v>1508</v>
      </c>
      <c r="AA55" s="398"/>
      <c r="AB55" s="398"/>
      <c r="AC55" s="398"/>
      <c r="AD55" s="398"/>
      <c r="AE55" s="398"/>
      <c r="AF55" s="398"/>
      <c r="AG55" s="398"/>
      <c r="AH55" s="398"/>
      <c r="AI55" s="398"/>
      <c r="AJ55" s="398"/>
      <c r="AK55" s="398"/>
      <c r="AL55" s="398"/>
      <c r="AM55" s="398"/>
      <c r="AN55" s="398"/>
      <c r="AO55" s="398"/>
      <c r="AP55" s="398"/>
      <c r="AQ55" s="398"/>
      <c r="AR55" s="398"/>
      <c r="AS55" s="398"/>
      <c r="AT55" s="398"/>
      <c r="AU55" s="398"/>
      <c r="AV55" s="398"/>
      <c r="AW55" s="398"/>
      <c r="AX55" s="398"/>
      <c r="AY55" s="398"/>
      <c r="AZ55" s="398"/>
      <c r="BA55" s="398"/>
      <c r="BB55" s="544" t="str">
        <f t="shared" si="1"/>
        <v>n/a</v>
      </c>
    </row>
    <row r="56" spans="1:54" ht="22.2" customHeight="1" x14ac:dyDescent="0.3">
      <c r="A56" s="211"/>
      <c r="B56" s="735"/>
      <c r="C56" s="736"/>
      <c r="D56" s="39" t="str">
        <f>VLOOKUP(Z56,'[1]Démarches phares_30_9'!D$5:G$249,2,FALSE)</f>
        <v>Saisir le tribunal de grande instancepour les actes de Divorce et séparation de corps</v>
      </c>
      <c r="E56" s="64" t="s">
        <v>149</v>
      </c>
      <c r="F56" s="63" t="s">
        <v>41</v>
      </c>
      <c r="G56" s="368">
        <v>2022</v>
      </c>
      <c r="H56" s="38" t="str">
        <f>VLOOKUP(Z56,'[1]Démarches phares_30_9'!D$5:G$249,4,FALSE)</f>
        <v>Non</v>
      </c>
      <c r="I56" s="38">
        <f t="shared" si="2"/>
        <v>0</v>
      </c>
      <c r="J56" s="63">
        <v>2022</v>
      </c>
      <c r="K56" s="66">
        <v>101992</v>
      </c>
      <c r="L56" s="67" t="str">
        <f t="shared" si="3"/>
        <v>n/a</v>
      </c>
      <c r="M56" s="68"/>
      <c r="N56" s="69" t="s">
        <v>46</v>
      </c>
      <c r="O56" s="70" t="s">
        <v>46</v>
      </c>
      <c r="P56" s="70" t="s">
        <v>46</v>
      </c>
      <c r="Q56" s="70" t="s">
        <v>46</v>
      </c>
      <c r="R56" s="63" t="s">
        <v>46</v>
      </c>
      <c r="S56" s="46" t="s">
        <v>130</v>
      </c>
      <c r="T56" s="46" t="s">
        <v>144</v>
      </c>
      <c r="U56" s="46" t="s">
        <v>154</v>
      </c>
      <c r="V56" s="46"/>
      <c r="W56" s="46"/>
      <c r="X56" s="48" t="s">
        <v>46</v>
      </c>
      <c r="Y56" s="46"/>
      <c r="Z56" s="49">
        <v>1621</v>
      </c>
      <c r="AA56" s="398"/>
      <c r="AB56" s="398"/>
      <c r="AC56" s="398"/>
      <c r="AD56" s="398"/>
      <c r="AE56" s="398"/>
      <c r="AF56" s="398"/>
      <c r="AG56" s="398"/>
      <c r="AH56" s="398"/>
      <c r="AI56" s="398"/>
      <c r="AJ56" s="398"/>
      <c r="AK56" s="398"/>
      <c r="AL56" s="398"/>
      <c r="AM56" s="398"/>
      <c r="AN56" s="398"/>
      <c r="AO56" s="398"/>
      <c r="AP56" s="398"/>
      <c r="AQ56" s="398"/>
      <c r="AR56" s="398"/>
      <c r="AS56" s="398"/>
      <c r="AT56" s="398"/>
      <c r="AU56" s="398"/>
      <c r="AV56" s="398"/>
      <c r="AW56" s="398"/>
      <c r="AX56" s="398"/>
      <c r="AY56" s="398"/>
      <c r="AZ56" s="398"/>
      <c r="BA56" s="398"/>
      <c r="BB56" s="544" t="str">
        <f t="shared" si="1"/>
        <v>n/a</v>
      </c>
    </row>
    <row r="57" spans="1:54" ht="22.2" customHeight="1" x14ac:dyDescent="0.3">
      <c r="A57" s="211"/>
      <c r="B57" s="735"/>
      <c r="C57" s="736"/>
      <c r="D57" s="39" t="str">
        <f>VLOOKUP(Z57,'[1]Démarches phares_30_9'!D$5:G$249,2,FALSE)</f>
        <v>Saisir le tribunal de grande instance pour accomplir les actes de la procédure d'Ordonnances sur requête - hors JEX</v>
      </c>
      <c r="E57" s="64" t="s">
        <v>149</v>
      </c>
      <c r="F57" s="63" t="s">
        <v>41</v>
      </c>
      <c r="G57" s="368">
        <v>2022</v>
      </c>
      <c r="H57" s="38" t="str">
        <f>VLOOKUP(Z57,'[1]Démarches phares_30_9'!D$5:G$249,4,FALSE)</f>
        <v>Non</v>
      </c>
      <c r="I57" s="38">
        <f t="shared" si="2"/>
        <v>0</v>
      </c>
      <c r="J57" s="63">
        <v>2022</v>
      </c>
      <c r="K57" s="66">
        <v>84613</v>
      </c>
      <c r="L57" s="67" t="str">
        <f t="shared" si="3"/>
        <v>n/a</v>
      </c>
      <c r="M57" s="68"/>
      <c r="N57" s="69" t="s">
        <v>46</v>
      </c>
      <c r="O57" s="70" t="s">
        <v>46</v>
      </c>
      <c r="P57" s="70" t="s">
        <v>46</v>
      </c>
      <c r="Q57" s="70" t="s">
        <v>46</v>
      </c>
      <c r="R57" s="63" t="s">
        <v>46</v>
      </c>
      <c r="S57" s="46" t="s">
        <v>130</v>
      </c>
      <c r="T57" s="46" t="s">
        <v>144</v>
      </c>
      <c r="U57" s="46" t="s">
        <v>154</v>
      </c>
      <c r="V57" s="46"/>
      <c r="W57" s="46"/>
      <c r="X57" s="48" t="s">
        <v>46</v>
      </c>
      <c r="Y57" s="46"/>
      <c r="Z57" s="49">
        <v>1622</v>
      </c>
      <c r="AA57" s="398"/>
      <c r="AB57" s="398"/>
      <c r="AC57" s="398"/>
      <c r="AD57" s="398"/>
      <c r="AE57" s="398"/>
      <c r="AF57" s="398"/>
      <c r="AG57" s="398"/>
      <c r="AH57" s="398"/>
      <c r="AI57" s="398"/>
      <c r="AJ57" s="398"/>
      <c r="AK57" s="398"/>
      <c r="AL57" s="398"/>
      <c r="AM57" s="398"/>
      <c r="AN57" s="398"/>
      <c r="AO57" s="398"/>
      <c r="AP57" s="398"/>
      <c r="AQ57" s="398"/>
      <c r="AR57" s="398"/>
      <c r="AS57" s="398"/>
      <c r="AT57" s="398"/>
      <c r="AU57" s="398"/>
      <c r="AV57" s="398"/>
      <c r="AW57" s="398"/>
      <c r="AX57" s="398"/>
      <c r="AY57" s="398"/>
      <c r="AZ57" s="398"/>
      <c r="BA57" s="398"/>
      <c r="BB57" s="544" t="str">
        <f t="shared" si="1"/>
        <v>n/a</v>
      </c>
    </row>
    <row r="58" spans="1:54" ht="22.2" customHeight="1" x14ac:dyDescent="0.3">
      <c r="A58" s="211"/>
      <c r="B58" s="735"/>
      <c r="C58" s="736"/>
      <c r="D58" s="39" t="str">
        <f>VLOOKUP(Z58,'[1]Démarches phares_30_9'!D$5:G$249,2,FALSE)</f>
        <v>Faire appel d'une décision rendue par le TGI/TI</v>
      </c>
      <c r="E58" s="64" t="s">
        <v>149</v>
      </c>
      <c r="F58" s="63" t="s">
        <v>41</v>
      </c>
      <c r="G58" s="368">
        <v>2022</v>
      </c>
      <c r="H58" s="38" t="str">
        <f>VLOOKUP(Z58,'[1]Démarches phares_30_9'!D$5:G$249,4,FALSE)</f>
        <v>Non</v>
      </c>
      <c r="I58" s="38">
        <f t="shared" si="2"/>
        <v>0</v>
      </c>
      <c r="J58" s="63">
        <v>2022</v>
      </c>
      <c r="K58" s="66">
        <v>79609</v>
      </c>
      <c r="L58" s="67" t="str">
        <f t="shared" si="3"/>
        <v>n/a</v>
      </c>
      <c r="M58" s="68"/>
      <c r="N58" s="69" t="s">
        <v>46</v>
      </c>
      <c r="O58" s="70" t="s">
        <v>46</v>
      </c>
      <c r="P58" s="70" t="s">
        <v>46</v>
      </c>
      <c r="Q58" s="70" t="s">
        <v>46</v>
      </c>
      <c r="R58" s="63" t="s">
        <v>46</v>
      </c>
      <c r="S58" s="46" t="s">
        <v>130</v>
      </c>
      <c r="T58" s="46" t="s">
        <v>144</v>
      </c>
      <c r="U58" s="46" t="s">
        <v>154</v>
      </c>
      <c r="V58" s="46"/>
      <c r="W58" s="46"/>
      <c r="X58" s="48" t="s">
        <v>46</v>
      </c>
      <c r="Y58" s="46"/>
      <c r="Z58" s="49">
        <v>1617</v>
      </c>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8"/>
      <c r="AY58" s="398"/>
      <c r="AZ58" s="398"/>
      <c r="BA58" s="398"/>
      <c r="BB58" s="544" t="str">
        <f t="shared" si="1"/>
        <v>n/a</v>
      </c>
    </row>
    <row r="59" spans="1:54" ht="22.2" customHeight="1" x14ac:dyDescent="0.3">
      <c r="A59" s="211"/>
      <c r="B59" s="735"/>
      <c r="C59" s="736"/>
      <c r="D59" s="39" t="str">
        <f>VLOOKUP(Z59,'[1]Démarches phares_30_9'!D$5:G$249,2,FALSE)</f>
        <v>Tutelles Majeurs – Demande d'ouverture d'une mesure de protection judiciaire d'un majeur (sauvegarde de justice, curatelle, tutelle)</v>
      </c>
      <c r="E59" s="64" t="s">
        <v>149</v>
      </c>
      <c r="F59" s="63" t="s">
        <v>41</v>
      </c>
      <c r="G59" s="361">
        <v>43800</v>
      </c>
      <c r="H59" s="38" t="str">
        <f>VLOOKUP(Z59,'[1]Démarches phares_30_9'!D$5:G$249,4,FALSE)</f>
        <v>Non</v>
      </c>
      <c r="I59" s="38">
        <f t="shared" si="2"/>
        <v>0</v>
      </c>
      <c r="J59" s="72">
        <v>43800</v>
      </c>
      <c r="K59" s="66">
        <v>76373</v>
      </c>
      <c r="L59" s="67" t="str">
        <f t="shared" si="3"/>
        <v>n/a</v>
      </c>
      <c r="M59" s="68"/>
      <c r="N59" s="69" t="s">
        <v>46</v>
      </c>
      <c r="O59" s="70" t="s">
        <v>46</v>
      </c>
      <c r="P59" s="70" t="s">
        <v>46</v>
      </c>
      <c r="Q59" s="70" t="s">
        <v>46</v>
      </c>
      <c r="R59" s="63" t="s">
        <v>46</v>
      </c>
      <c r="S59" s="46" t="s">
        <v>130</v>
      </c>
      <c r="T59" s="46" t="s">
        <v>144</v>
      </c>
      <c r="U59" s="46" t="s">
        <v>131</v>
      </c>
      <c r="V59" s="46"/>
      <c r="W59" s="46"/>
      <c r="X59" s="48" t="s">
        <v>46</v>
      </c>
      <c r="Y59" s="46"/>
      <c r="Z59" s="49">
        <v>1532</v>
      </c>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8"/>
      <c r="AY59" s="398"/>
      <c r="AZ59" s="398"/>
      <c r="BA59" s="398"/>
      <c r="BB59" s="544" t="str">
        <f t="shared" si="1"/>
        <v>n/a</v>
      </c>
    </row>
    <row r="60" spans="1:54" ht="22.2" customHeight="1" x14ac:dyDescent="0.3">
      <c r="A60" s="211"/>
      <c r="B60" s="735"/>
      <c r="C60" s="736"/>
      <c r="D60" s="39" t="str">
        <f>VLOOKUP(Z60,'[1]Démarches phares_30_9'!D$5:G$249,2,FALSE)</f>
        <v>Faire appel d'une décision rendue par le conseil de prud'hommes</v>
      </c>
      <c r="E60" s="64" t="s">
        <v>149</v>
      </c>
      <c r="F60" s="63" t="s">
        <v>41</v>
      </c>
      <c r="G60" s="65" t="s">
        <v>31</v>
      </c>
      <c r="H60" s="38" t="str">
        <f>VLOOKUP(Z60,'[1]Démarches phares_30_9'!D$5:G$249,4,FALSE)</f>
        <v>Non</v>
      </c>
      <c r="I60" s="38">
        <f t="shared" si="2"/>
        <v>0</v>
      </c>
      <c r="J60" s="63" t="s">
        <v>31</v>
      </c>
      <c r="K60" s="66">
        <v>50655</v>
      </c>
      <c r="L60" s="67" t="str">
        <f t="shared" si="3"/>
        <v>n/a</v>
      </c>
      <c r="M60" s="68"/>
      <c r="N60" s="69" t="s">
        <v>46</v>
      </c>
      <c r="O60" s="70" t="s">
        <v>46</v>
      </c>
      <c r="P60" s="70" t="s">
        <v>46</v>
      </c>
      <c r="Q60" s="70" t="s">
        <v>46</v>
      </c>
      <c r="R60" s="63" t="s">
        <v>46</v>
      </c>
      <c r="S60" s="46" t="s">
        <v>130</v>
      </c>
      <c r="T60" s="46" t="s">
        <v>144</v>
      </c>
      <c r="U60" s="46"/>
      <c r="V60" s="46"/>
      <c r="W60" s="46"/>
      <c r="X60" s="48" t="s">
        <v>46</v>
      </c>
      <c r="Y60" s="46"/>
      <c r="Z60" s="49">
        <v>1618</v>
      </c>
      <c r="AA60" s="398"/>
      <c r="AB60" s="398"/>
      <c r="AC60" s="398"/>
      <c r="AD60" s="398"/>
      <c r="AE60" s="398"/>
      <c r="AF60" s="398"/>
      <c r="AG60" s="398"/>
      <c r="AH60" s="398"/>
      <c r="AI60" s="398"/>
      <c r="AJ60" s="398"/>
      <c r="AK60" s="398"/>
      <c r="AL60" s="398"/>
      <c r="AM60" s="398"/>
      <c r="AN60" s="398"/>
      <c r="AO60" s="398"/>
      <c r="AP60" s="398"/>
      <c r="AQ60" s="398"/>
      <c r="AR60" s="398"/>
      <c r="AS60" s="398"/>
      <c r="AT60" s="398"/>
      <c r="AU60" s="398"/>
      <c r="AV60" s="398"/>
      <c r="AW60" s="398"/>
      <c r="AX60" s="398"/>
      <c r="AY60" s="398"/>
      <c r="AZ60" s="398"/>
      <c r="BA60" s="398"/>
      <c r="BB60" s="544" t="str">
        <f t="shared" si="1"/>
        <v>n/a</v>
      </c>
    </row>
    <row r="61" spans="1:54" ht="22.2" customHeight="1" x14ac:dyDescent="0.3">
      <c r="A61" s="211"/>
      <c r="B61" s="735"/>
      <c r="C61" s="736"/>
      <c r="D61" s="39" t="str">
        <f>VLOOKUP(Z61,'[1]Démarches phares_30_9'!D$5:G$249,2,FALSE)</f>
        <v>Déclaration à souscrire en cas de choix d'un nom de famille</v>
      </c>
      <c r="E61" s="64" t="s">
        <v>161</v>
      </c>
      <c r="F61" s="63" t="s">
        <v>41</v>
      </c>
      <c r="G61" s="65" t="s">
        <v>31</v>
      </c>
      <c r="H61" s="38" t="str">
        <f>VLOOKUP(Z61,'[1]Démarches phares_30_9'!D$5:G$249,4,FALSE)</f>
        <v>Non</v>
      </c>
      <c r="I61" s="38">
        <f t="shared" si="2"/>
        <v>0</v>
      </c>
      <c r="J61" s="63" t="s">
        <v>31</v>
      </c>
      <c r="K61" s="66">
        <v>43399</v>
      </c>
      <c r="L61" s="67" t="str">
        <f t="shared" si="3"/>
        <v>n/a</v>
      </c>
      <c r="M61" s="68"/>
      <c r="N61" s="69" t="s">
        <v>46</v>
      </c>
      <c r="O61" s="70" t="s">
        <v>46</v>
      </c>
      <c r="P61" s="70" t="s">
        <v>46</v>
      </c>
      <c r="Q61" s="70" t="s">
        <v>46</v>
      </c>
      <c r="R61" s="63" t="s">
        <v>46</v>
      </c>
      <c r="S61" s="46" t="s">
        <v>130</v>
      </c>
      <c r="T61" s="46" t="s">
        <v>144</v>
      </c>
      <c r="U61" s="46"/>
      <c r="V61" s="46"/>
      <c r="W61" s="46"/>
      <c r="X61" s="48" t="s">
        <v>46</v>
      </c>
      <c r="Y61" s="46"/>
      <c r="Z61" s="49">
        <v>1288</v>
      </c>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8"/>
      <c r="AY61" s="398"/>
      <c r="AZ61" s="398"/>
      <c r="BA61" s="398"/>
      <c r="BB61" s="544" t="str">
        <f t="shared" si="1"/>
        <v>n/a</v>
      </c>
    </row>
    <row r="62" spans="1:54" ht="22.2" customHeight="1" x14ac:dyDescent="0.3">
      <c r="A62" s="211"/>
      <c r="B62" s="735"/>
      <c r="C62" s="736"/>
      <c r="D62" s="39" t="str">
        <f>VLOOKUP(Z62,'[1]Démarches phares_30_9'!D$5:G$249,2,FALSE)</f>
        <v>Saisir le tribunal de grande instance, accomplir les actes de la procédure et suivre l'avancée du dossier (Juge de l'exécution - Ordonnances sur requête et force exécutoire)</v>
      </c>
      <c r="E62" s="64" t="s">
        <v>149</v>
      </c>
      <c r="F62" s="63" t="s">
        <v>41</v>
      </c>
      <c r="G62" s="368">
        <v>2022</v>
      </c>
      <c r="H62" s="38" t="str">
        <f>VLOOKUP(Z62,'[1]Démarches phares_30_9'!D$5:G$249,4,FALSE)</f>
        <v>Non</v>
      </c>
      <c r="I62" s="38">
        <f t="shared" si="2"/>
        <v>0</v>
      </c>
      <c r="J62" s="63">
        <v>2022</v>
      </c>
      <c r="K62" s="66">
        <v>35917</v>
      </c>
      <c r="L62" s="67" t="str">
        <f t="shared" si="3"/>
        <v>n/a</v>
      </c>
      <c r="M62" s="68"/>
      <c r="N62" s="69" t="s">
        <v>46</v>
      </c>
      <c r="O62" s="70" t="s">
        <v>46</v>
      </c>
      <c r="P62" s="70" t="s">
        <v>46</v>
      </c>
      <c r="Q62" s="70" t="s">
        <v>46</v>
      </c>
      <c r="R62" s="63" t="s">
        <v>46</v>
      </c>
      <c r="S62" s="46" t="s">
        <v>130</v>
      </c>
      <c r="T62" s="46" t="s">
        <v>144</v>
      </c>
      <c r="U62" s="46" t="s">
        <v>163</v>
      </c>
      <c r="V62" s="46"/>
      <c r="W62" s="46"/>
      <c r="X62" s="48" t="s">
        <v>46</v>
      </c>
      <c r="Y62" s="46"/>
      <c r="Z62" s="49">
        <v>1623</v>
      </c>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544" t="str">
        <f t="shared" si="1"/>
        <v>n/a</v>
      </c>
    </row>
    <row r="63" spans="1:54" ht="22.2" customHeight="1" x14ac:dyDescent="0.3">
      <c r="A63" s="211"/>
      <c r="B63" s="735"/>
      <c r="C63" s="736"/>
      <c r="D63" s="39" t="str">
        <f>VLOOKUP(Z63,'[1]Démarches phares_30_9'!D$5:G$249,2,FALSE)</f>
        <v>Saisir le tribunal de grande instance, accomplir les actes de la procédure et suivre l'avancée du dossier (Gracieux)</v>
      </c>
      <c r="E63" s="64" t="s">
        <v>149</v>
      </c>
      <c r="F63" s="63" t="s">
        <v>41</v>
      </c>
      <c r="G63" s="368">
        <v>2022</v>
      </c>
      <c r="H63" s="38" t="str">
        <f>VLOOKUP(Z63,'[1]Démarches phares_30_9'!D$5:G$249,4,FALSE)</f>
        <v>Non</v>
      </c>
      <c r="I63" s="38">
        <f t="shared" si="2"/>
        <v>0</v>
      </c>
      <c r="J63" s="63">
        <v>2022</v>
      </c>
      <c r="K63" s="66">
        <v>23637</v>
      </c>
      <c r="L63" s="67" t="str">
        <f t="shared" si="3"/>
        <v>n/a</v>
      </c>
      <c r="M63" s="68"/>
      <c r="N63" s="69" t="s">
        <v>46</v>
      </c>
      <c r="O63" s="70" t="s">
        <v>46</v>
      </c>
      <c r="P63" s="70" t="s">
        <v>46</v>
      </c>
      <c r="Q63" s="70" t="s">
        <v>46</v>
      </c>
      <c r="R63" s="63" t="s">
        <v>46</v>
      </c>
      <c r="S63" s="46" t="s">
        <v>130</v>
      </c>
      <c r="T63" s="46" t="s">
        <v>144</v>
      </c>
      <c r="U63" s="46" t="s">
        <v>163</v>
      </c>
      <c r="V63" s="46"/>
      <c r="W63" s="46"/>
      <c r="X63" s="48" t="s">
        <v>46</v>
      </c>
      <c r="Y63" s="46"/>
      <c r="Z63" s="49">
        <v>1624</v>
      </c>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8"/>
      <c r="AY63" s="398"/>
      <c r="AZ63" s="398"/>
      <c r="BA63" s="398"/>
      <c r="BB63" s="544" t="str">
        <f t="shared" si="1"/>
        <v>n/a</v>
      </c>
    </row>
    <row r="64" spans="1:54" ht="22.2" customHeight="1" x14ac:dyDescent="0.3">
      <c r="A64" s="211"/>
      <c r="B64" s="735"/>
      <c r="C64" s="558" t="s">
        <v>165</v>
      </c>
      <c r="D64" s="39" t="str">
        <f>VLOOKUP(Z64,'[1]Démarches phares_30_9'!D$5:G$249,2,FALSE)</f>
        <v>Saisir la justice administrative (Télérecours citoyen)</v>
      </c>
      <c r="E64" s="64" t="s">
        <v>167</v>
      </c>
      <c r="F64" s="63" t="s">
        <v>38</v>
      </c>
      <c r="G64" s="71" t="s">
        <v>39</v>
      </c>
      <c r="H64" s="38" t="str">
        <f>VLOOKUP(Z64,'[1]Démarches phares_30_9'!D$5:G$249,4,FALSE)</f>
        <v>Oui</v>
      </c>
      <c r="I64" s="38">
        <f t="shared" si="2"/>
        <v>0</v>
      </c>
      <c r="J64" s="70" t="s">
        <v>46</v>
      </c>
      <c r="K64" s="66">
        <v>90000</v>
      </c>
      <c r="L64" s="67">
        <f t="shared" si="3"/>
        <v>9.5000000000000001E-2</v>
      </c>
      <c r="M64" s="68"/>
      <c r="N64" s="68" t="s">
        <v>32</v>
      </c>
      <c r="O64" s="63" t="s">
        <v>38</v>
      </c>
      <c r="P64" s="63" t="s">
        <v>38</v>
      </c>
      <c r="Q64" s="63" t="s">
        <v>40</v>
      </c>
      <c r="R64" s="63" t="s">
        <v>31</v>
      </c>
      <c r="S64" s="46" t="s">
        <v>130</v>
      </c>
      <c r="T64" s="46" t="s">
        <v>165</v>
      </c>
      <c r="U64" s="46"/>
      <c r="V64" s="46"/>
      <c r="W64" s="46"/>
      <c r="X64" s="376">
        <v>8550</v>
      </c>
      <c r="Y64" s="46"/>
      <c r="Z64" s="49">
        <v>1972</v>
      </c>
      <c r="AA64" s="398" t="s">
        <v>763</v>
      </c>
      <c r="AB64" s="398" t="s">
        <v>769</v>
      </c>
      <c r="AC64" s="398" t="s">
        <v>765</v>
      </c>
      <c r="AD64" s="398" t="s">
        <v>765</v>
      </c>
      <c r="AE64" s="398" t="s">
        <v>765</v>
      </c>
      <c r="AF64" s="398" t="s">
        <v>765</v>
      </c>
      <c r="AG64" s="398" t="s">
        <v>765</v>
      </c>
      <c r="AH64" s="398" t="s">
        <v>765</v>
      </c>
      <c r="AI64" s="398" t="s">
        <v>765</v>
      </c>
      <c r="AJ64" s="398" t="s">
        <v>765</v>
      </c>
      <c r="AK64" s="398" t="s">
        <v>765</v>
      </c>
      <c r="AL64" s="398" t="s">
        <v>765</v>
      </c>
      <c r="AM64" s="398" t="s">
        <v>764</v>
      </c>
      <c r="AN64" s="398"/>
      <c r="AO64" s="398"/>
      <c r="AP64" s="398"/>
      <c r="AQ64" s="398"/>
      <c r="AR64" s="398"/>
      <c r="AS64" s="398"/>
      <c r="AT64" s="398"/>
      <c r="AU64" s="398"/>
      <c r="AV64" s="398"/>
      <c r="AW64" s="398"/>
      <c r="AX64" s="398"/>
      <c r="AY64" s="398"/>
      <c r="AZ64" s="398"/>
      <c r="BA64" s="399"/>
      <c r="BB64" s="544">
        <f t="shared" si="1"/>
        <v>1</v>
      </c>
    </row>
    <row r="65" spans="1:54" ht="22.2" customHeight="1" x14ac:dyDescent="0.3">
      <c r="A65" s="211"/>
      <c r="B65" s="735"/>
      <c r="C65" s="558" t="s">
        <v>168</v>
      </c>
      <c r="D65" s="39" t="str">
        <f>VLOOKUP(Z65,'[1]Démarches phares_30_9'!D$5:G$249,2,FALSE)</f>
        <v>Demandes de parloirs en établissement pénitentiaire</v>
      </c>
      <c r="E65" s="64" t="s">
        <v>170</v>
      </c>
      <c r="F65" s="63" t="s">
        <v>41</v>
      </c>
      <c r="G65" s="361">
        <v>43800</v>
      </c>
      <c r="H65" s="38" t="str">
        <f>VLOOKUP(Z65,'[1]Démarches phares_30_9'!D$5:G$249,4,FALSE)</f>
        <v>Non</v>
      </c>
      <c r="I65" s="38">
        <f t="shared" si="2"/>
        <v>0</v>
      </c>
      <c r="J65" s="72">
        <v>43800</v>
      </c>
      <c r="K65" s="66">
        <v>774845</v>
      </c>
      <c r="L65" s="67" t="str">
        <f t="shared" si="3"/>
        <v>n/a</v>
      </c>
      <c r="M65" s="68"/>
      <c r="N65" s="69" t="s">
        <v>46</v>
      </c>
      <c r="O65" s="70" t="s">
        <v>46</v>
      </c>
      <c r="P65" s="70" t="s">
        <v>46</v>
      </c>
      <c r="Q65" s="70" t="s">
        <v>46</v>
      </c>
      <c r="R65" s="63" t="s">
        <v>46</v>
      </c>
      <c r="S65" s="46" t="s">
        <v>130</v>
      </c>
      <c r="T65" s="46" t="s">
        <v>168</v>
      </c>
      <c r="U65" s="46" t="s">
        <v>171</v>
      </c>
      <c r="V65" s="46" t="s">
        <v>172</v>
      </c>
      <c r="W65" s="46"/>
      <c r="X65" s="48" t="s">
        <v>46</v>
      </c>
      <c r="Y65" s="53" t="s">
        <v>173</v>
      </c>
      <c r="Z65" s="49">
        <v>1973</v>
      </c>
      <c r="AA65" s="398" t="s">
        <v>705</v>
      </c>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8"/>
      <c r="AY65" s="398"/>
      <c r="AZ65" s="398"/>
      <c r="BA65" s="398"/>
      <c r="BB65" s="544" t="str">
        <f t="shared" si="1"/>
        <v>n/a</v>
      </c>
    </row>
    <row r="66" spans="1:54" ht="22.2" customHeight="1" x14ac:dyDescent="0.3">
      <c r="A66" s="211"/>
      <c r="B66" s="735"/>
      <c r="C66" s="558" t="s">
        <v>954</v>
      </c>
      <c r="D66" s="39" t="str">
        <f>VLOOKUP(Z66,'[1]Démarches phares_30_9'!D$5:G$249,2,FALSE)</f>
        <v>Inscription aux concours administratifs du ministère de la justice</v>
      </c>
      <c r="E66" s="64" t="s">
        <v>711</v>
      </c>
      <c r="F66" s="63" t="s">
        <v>38</v>
      </c>
      <c r="G66" s="361" t="s">
        <v>39</v>
      </c>
      <c r="H66" s="38" t="str">
        <f>VLOOKUP(Z66,'[1]Démarches phares_30_9'!D$5:G$249,4,FALSE)</f>
        <v>Oui</v>
      </c>
      <c r="I66" s="38">
        <f t="shared" si="2"/>
        <v>0</v>
      </c>
      <c r="J66" s="72"/>
      <c r="K66" s="66">
        <v>40000</v>
      </c>
      <c r="L66" s="67"/>
      <c r="M66" s="68"/>
      <c r="N66" s="69"/>
      <c r="O66" s="70"/>
      <c r="P66" s="70"/>
      <c r="Q66" s="70"/>
      <c r="R66" s="578"/>
      <c r="S66" s="46" t="s">
        <v>130</v>
      </c>
      <c r="T66" s="46"/>
      <c r="U66" s="46"/>
      <c r="V66" s="46"/>
      <c r="W66" s="46"/>
      <c r="X66" s="76" t="s">
        <v>31</v>
      </c>
      <c r="Y66" s="53"/>
      <c r="Z66" s="49">
        <v>2163</v>
      </c>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8"/>
      <c r="AY66" s="398"/>
      <c r="AZ66" s="398"/>
      <c r="BA66" s="398"/>
      <c r="BB66" s="544" t="str">
        <f t="shared" si="1"/>
        <v>non mesuré</v>
      </c>
    </row>
    <row r="67" spans="1:54" ht="22.2" customHeight="1" x14ac:dyDescent="0.3">
      <c r="A67" s="211"/>
      <c r="B67" s="735"/>
      <c r="C67" s="558" t="s">
        <v>174</v>
      </c>
      <c r="D67" s="39" t="str">
        <f>VLOOKUP(Z67,'[1]Démarches phares_30_9'!D$5:G$249,2,FALSE)</f>
        <v>Délivrance d'une apostille pour un document public</v>
      </c>
      <c r="E67" s="64" t="s">
        <v>139</v>
      </c>
      <c r="F67" s="63" t="s">
        <v>41</v>
      </c>
      <c r="G67" s="65" t="s">
        <v>31</v>
      </c>
      <c r="H67" s="38" t="str">
        <f>VLOOKUP(Z67,'[1]Démarches phares_30_9'!D$5:G$249,4,FALSE)</f>
        <v>Non</v>
      </c>
      <c r="I67" s="38">
        <f t="shared" si="2"/>
        <v>0</v>
      </c>
      <c r="J67" s="63" t="s">
        <v>31</v>
      </c>
      <c r="K67" s="66">
        <v>230000</v>
      </c>
      <c r="L67" s="67" t="str">
        <f t="shared" si="3"/>
        <v>n/a</v>
      </c>
      <c r="M67" s="68"/>
      <c r="N67" s="69" t="s">
        <v>46</v>
      </c>
      <c r="O67" s="70" t="s">
        <v>46</v>
      </c>
      <c r="P67" s="70" t="s">
        <v>46</v>
      </c>
      <c r="Q67" s="70" t="s">
        <v>46</v>
      </c>
      <c r="R67" s="63" t="s">
        <v>46</v>
      </c>
      <c r="S67" s="46" t="s">
        <v>130</v>
      </c>
      <c r="T67" s="46" t="s">
        <v>174</v>
      </c>
      <c r="U67" s="46"/>
      <c r="V67" s="46"/>
      <c r="W67" s="46"/>
      <c r="X67" s="48" t="s">
        <v>46</v>
      </c>
      <c r="Y67" s="46"/>
      <c r="Z67" s="49">
        <v>1927</v>
      </c>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8"/>
      <c r="AY67" s="398"/>
      <c r="AZ67" s="398"/>
      <c r="BA67" s="398"/>
      <c r="BB67" s="544" t="str">
        <f t="shared" si="1"/>
        <v>n/a</v>
      </c>
    </row>
    <row r="68" spans="1:54" ht="22.2" customHeight="1" x14ac:dyDescent="0.3">
      <c r="A68" s="211"/>
      <c r="B68" s="717" t="s">
        <v>176</v>
      </c>
      <c r="C68" s="601" t="s">
        <v>177</v>
      </c>
      <c r="D68" s="39" t="str">
        <f>VLOOKUP(Z68,'[1]Démarches phares_30_9'!D$5:G$249,2,FALSE)</f>
        <v>Couverture maladie universelle - complémentaire</v>
      </c>
      <c r="E68" s="78" t="s">
        <v>179</v>
      </c>
      <c r="F68" s="77" t="s">
        <v>38</v>
      </c>
      <c r="G68" s="79" t="s">
        <v>39</v>
      </c>
      <c r="H68" s="38" t="str">
        <f>VLOOKUP(Z68,'[1]Démarches phares_30_9'!D$5:G$249,4,FALSE)</f>
        <v>Oui</v>
      </c>
      <c r="I68" s="38">
        <f t="shared" si="2"/>
        <v>0</v>
      </c>
      <c r="J68" s="80" t="s">
        <v>46</v>
      </c>
      <c r="K68" s="81">
        <v>4000000</v>
      </c>
      <c r="L68" s="82" t="str">
        <f t="shared" si="3"/>
        <v>n/c</v>
      </c>
      <c r="M68" s="83"/>
      <c r="N68" s="83" t="s">
        <v>32</v>
      </c>
      <c r="O68" s="77" t="s">
        <v>38</v>
      </c>
      <c r="P68" s="77" t="s">
        <v>38</v>
      </c>
      <c r="Q68" s="77" t="s">
        <v>40</v>
      </c>
      <c r="R68" s="77">
        <v>9</v>
      </c>
      <c r="S68" s="46" t="s">
        <v>180</v>
      </c>
      <c r="T68" s="46" t="s">
        <v>177</v>
      </c>
      <c r="U68" s="47" t="s">
        <v>181</v>
      </c>
      <c r="V68" s="46"/>
      <c r="W68" s="47" t="s">
        <v>182</v>
      </c>
      <c r="X68" s="48" t="s">
        <v>31</v>
      </c>
      <c r="Y68" s="46" t="s">
        <v>183</v>
      </c>
      <c r="Z68" s="84">
        <v>1067</v>
      </c>
      <c r="AA68" s="398" t="s">
        <v>759</v>
      </c>
      <c r="AB68" s="398" t="s">
        <v>769</v>
      </c>
      <c r="AC68" s="398" t="s">
        <v>765</v>
      </c>
      <c r="AD68" s="398" t="s">
        <v>765</v>
      </c>
      <c r="AE68" s="398" t="s">
        <v>765</v>
      </c>
      <c r="AF68" s="398" t="s">
        <v>764</v>
      </c>
      <c r="AG68" s="398" t="s">
        <v>764</v>
      </c>
      <c r="AH68" s="398" t="s">
        <v>764</v>
      </c>
      <c r="AI68" s="398" t="s">
        <v>765</v>
      </c>
      <c r="AJ68" s="398" t="s">
        <v>774</v>
      </c>
      <c r="AK68" s="398" t="s">
        <v>774</v>
      </c>
      <c r="AL68" s="398" t="s">
        <v>765</v>
      </c>
      <c r="AM68" s="398" t="s">
        <v>769</v>
      </c>
      <c r="AN68" s="398"/>
      <c r="AO68" s="398" t="s">
        <v>705</v>
      </c>
      <c r="AP68" s="398"/>
      <c r="AQ68" s="398"/>
      <c r="AR68" s="398"/>
      <c r="AS68" s="398"/>
      <c r="AT68" s="398"/>
      <c r="AU68" s="398"/>
      <c r="AV68" s="398"/>
      <c r="AW68" s="398"/>
      <c r="AX68" s="398"/>
      <c r="AY68" s="398"/>
      <c r="AZ68" s="398"/>
      <c r="BA68" s="399"/>
      <c r="BB68" s="544" t="str">
        <f t="shared" si="1"/>
        <v>Non mesuré</v>
      </c>
    </row>
    <row r="69" spans="1:54" ht="22.2" customHeight="1" x14ac:dyDescent="0.3">
      <c r="A69" s="211"/>
      <c r="B69" s="717"/>
      <c r="C69" s="601"/>
      <c r="D69" s="39" t="str">
        <f>VLOOKUP(Z69,'[1]Démarches phares_30_9'!D$5:G$249,2,FALSE)</f>
        <v>Déclaration de loyer pour l'aide au logement</v>
      </c>
      <c r="E69" s="78" t="s">
        <v>179</v>
      </c>
      <c r="F69" s="77" t="s">
        <v>38</v>
      </c>
      <c r="G69" s="79" t="s">
        <v>39</v>
      </c>
      <c r="H69" s="38" t="str">
        <f>VLOOKUP(Z69,'[1]Démarches phares_30_9'!D$5:G$249,4,FALSE)</f>
        <v>Oui</v>
      </c>
      <c r="I69" s="38">
        <f t="shared" si="2"/>
        <v>0</v>
      </c>
      <c r="J69" s="80" t="s">
        <v>39</v>
      </c>
      <c r="K69" s="81">
        <v>3829986</v>
      </c>
      <c r="L69" s="82">
        <f t="shared" si="3"/>
        <v>0.70588430349353759</v>
      </c>
      <c r="M69" s="83"/>
      <c r="N69" s="83" t="s">
        <v>32</v>
      </c>
      <c r="O69" s="77" t="s">
        <v>41</v>
      </c>
      <c r="P69" s="77" t="s">
        <v>41</v>
      </c>
      <c r="Q69" s="77" t="s">
        <v>41</v>
      </c>
      <c r="R69" s="77">
        <v>9</v>
      </c>
      <c r="S69" s="46" t="s">
        <v>180</v>
      </c>
      <c r="T69" s="46" t="s">
        <v>177</v>
      </c>
      <c r="U69" s="46"/>
      <c r="V69" s="46"/>
      <c r="W69" s="47" t="s">
        <v>185</v>
      </c>
      <c r="X69" s="375">
        <v>2703527</v>
      </c>
      <c r="Y69" s="53" t="s">
        <v>186</v>
      </c>
      <c r="Z69" s="84">
        <v>1709</v>
      </c>
      <c r="AA69" s="398" t="s">
        <v>759</v>
      </c>
      <c r="AB69" s="398"/>
      <c r="AC69" s="398"/>
      <c r="AD69" s="398"/>
      <c r="AE69" s="398"/>
      <c r="AF69" s="398"/>
      <c r="AG69" s="398"/>
      <c r="AH69" s="398"/>
      <c r="AI69" s="398"/>
      <c r="AJ69" s="398"/>
      <c r="AK69" s="398"/>
      <c r="AL69" s="398"/>
      <c r="AM69" s="398"/>
      <c r="AN69" s="398"/>
      <c r="AO69" s="398"/>
      <c r="AP69" s="398"/>
      <c r="AQ69" s="398"/>
      <c r="AR69" s="398"/>
      <c r="AS69" s="398"/>
      <c r="AT69" s="398"/>
      <c r="AU69" s="398"/>
      <c r="AV69" s="398"/>
      <c r="AW69" s="398"/>
      <c r="AX69" s="398"/>
      <c r="AY69" s="398"/>
      <c r="AZ69" s="398"/>
      <c r="BA69" s="399" t="s">
        <v>775</v>
      </c>
      <c r="BB69" s="544" t="str">
        <f t="shared" si="1"/>
        <v>Non mesuré</v>
      </c>
    </row>
    <row r="70" spans="1:54" ht="22.2" customHeight="1" x14ac:dyDescent="0.3">
      <c r="A70" s="211"/>
      <c r="B70" s="717"/>
      <c r="C70" s="601"/>
      <c r="D70" s="39" t="str">
        <f>VLOOKUP(Z70,'[1]Démarches phares_30_9'!D$5:G$249,2,FALSE)</f>
        <v>Demande d'allocation logement en ligne</v>
      </c>
      <c r="E70" s="78" t="s">
        <v>179</v>
      </c>
      <c r="F70" s="77" t="s">
        <v>38</v>
      </c>
      <c r="G70" s="79" t="s">
        <v>39</v>
      </c>
      <c r="H70" s="38" t="str">
        <f>VLOOKUP(Z70,'[1]Démarches phares_30_9'!D$5:G$249,4,FALSE)</f>
        <v>Oui</v>
      </c>
      <c r="I70" s="38">
        <f t="shared" si="2"/>
        <v>0</v>
      </c>
      <c r="J70" s="80" t="s">
        <v>39</v>
      </c>
      <c r="K70" s="81">
        <v>2710333</v>
      </c>
      <c r="L70" s="82">
        <f t="shared" si="3"/>
        <v>0.74040237860071068</v>
      </c>
      <c r="M70" s="83"/>
      <c r="N70" s="83" t="s">
        <v>32</v>
      </c>
      <c r="O70" s="77" t="s">
        <v>41</v>
      </c>
      <c r="P70" s="77" t="s">
        <v>38</v>
      </c>
      <c r="Q70" s="77" t="s">
        <v>38</v>
      </c>
      <c r="R70" s="77">
        <v>8</v>
      </c>
      <c r="S70" s="46" t="s">
        <v>180</v>
      </c>
      <c r="T70" s="46" t="s">
        <v>177</v>
      </c>
      <c r="U70" s="46"/>
      <c r="V70" s="46"/>
      <c r="W70" s="46" t="s">
        <v>188</v>
      </c>
      <c r="X70" s="375">
        <v>2006737</v>
      </c>
      <c r="Y70" s="386" t="s">
        <v>189</v>
      </c>
      <c r="Z70" s="84">
        <v>1710</v>
      </c>
      <c r="AA70" s="398" t="s">
        <v>763</v>
      </c>
      <c r="AB70" s="398" t="s">
        <v>764</v>
      </c>
      <c r="AC70" s="398" t="s">
        <v>765</v>
      </c>
      <c r="AD70" s="398" t="s">
        <v>765</v>
      </c>
      <c r="AE70" s="398" t="s">
        <v>765</v>
      </c>
      <c r="AF70" s="398" t="s">
        <v>764</v>
      </c>
      <c r="AG70" s="398" t="s">
        <v>764</v>
      </c>
      <c r="AH70" s="398" t="s">
        <v>764</v>
      </c>
      <c r="AI70" s="398" t="s">
        <v>764</v>
      </c>
      <c r="AJ70" s="398" t="s">
        <v>764</v>
      </c>
      <c r="AK70" s="398" t="s">
        <v>764</v>
      </c>
      <c r="AL70" s="398" t="s">
        <v>765</v>
      </c>
      <c r="AM70" s="398" t="s">
        <v>764</v>
      </c>
      <c r="AN70" s="398"/>
      <c r="AO70" s="398"/>
      <c r="AP70" s="398"/>
      <c r="AQ70" s="398"/>
      <c r="AR70" s="398"/>
      <c r="AS70" s="398"/>
      <c r="AT70" s="398"/>
      <c r="AU70" s="398"/>
      <c r="AV70" s="398"/>
      <c r="AW70" s="398"/>
      <c r="AX70" s="398"/>
      <c r="AY70" s="398"/>
      <c r="AZ70" s="398"/>
      <c r="BA70" s="399" t="s">
        <v>776</v>
      </c>
      <c r="BB70" s="544">
        <f t="shared" si="1"/>
        <v>17</v>
      </c>
    </row>
    <row r="71" spans="1:54" ht="22.2" customHeight="1" x14ac:dyDescent="0.3">
      <c r="A71" s="211"/>
      <c r="B71" s="717"/>
      <c r="C71" s="601"/>
      <c r="D71" s="39" t="str">
        <f>VLOOKUP(Z71,'[1]Démarches phares_30_9'!D$5:G$249,2,FALSE)</f>
        <v>Obtenir mon âge de départ à la retraite  - Cnav</v>
      </c>
      <c r="E71" s="78" t="s">
        <v>179</v>
      </c>
      <c r="F71" s="77" t="s">
        <v>38</v>
      </c>
      <c r="G71" s="79" t="s">
        <v>39</v>
      </c>
      <c r="H71" s="38" t="str">
        <f>VLOOKUP(Z71,'[1]Démarches phares_30_9'!D$5:G$249,4,FALSE)</f>
        <v>Oui</v>
      </c>
      <c r="I71" s="38">
        <f t="shared" si="2"/>
        <v>0</v>
      </c>
      <c r="J71" s="80" t="s">
        <v>39</v>
      </c>
      <c r="K71" s="81">
        <v>1400000</v>
      </c>
      <c r="L71" s="82">
        <f t="shared" si="3"/>
        <v>1</v>
      </c>
      <c r="M71" s="83"/>
      <c r="N71" s="83" t="s">
        <v>32</v>
      </c>
      <c r="O71" s="80" t="s">
        <v>46</v>
      </c>
      <c r="P71" s="77" t="s">
        <v>38</v>
      </c>
      <c r="Q71" s="80" t="s">
        <v>41</v>
      </c>
      <c r="R71" s="77">
        <v>9</v>
      </c>
      <c r="S71" s="46" t="s">
        <v>180</v>
      </c>
      <c r="T71" s="46" t="s">
        <v>177</v>
      </c>
      <c r="U71" s="46" t="s">
        <v>190</v>
      </c>
      <c r="V71" s="46"/>
      <c r="W71" s="46"/>
      <c r="X71" s="375">
        <v>1400000</v>
      </c>
      <c r="Y71" s="386" t="s">
        <v>698</v>
      </c>
      <c r="Z71" s="84">
        <v>1843</v>
      </c>
      <c r="AA71" s="400" t="s">
        <v>763</v>
      </c>
      <c r="AB71" s="400" t="s">
        <v>769</v>
      </c>
      <c r="AC71" s="400" t="s">
        <v>765</v>
      </c>
      <c r="AD71" s="400" t="s">
        <v>765</v>
      </c>
      <c r="AE71" s="400" t="s">
        <v>765</v>
      </c>
      <c r="AF71" s="400" t="s">
        <v>765</v>
      </c>
      <c r="AG71" s="400" t="s">
        <v>765</v>
      </c>
      <c r="AH71" s="400" t="s">
        <v>765</v>
      </c>
      <c r="AI71" s="400" t="s">
        <v>765</v>
      </c>
      <c r="AJ71" s="400" t="s">
        <v>765</v>
      </c>
      <c r="AK71" s="400" t="s">
        <v>765</v>
      </c>
      <c r="AL71" s="400" t="s">
        <v>765</v>
      </c>
      <c r="AM71" s="400" t="s">
        <v>765</v>
      </c>
      <c r="AN71" s="400" t="s">
        <v>765</v>
      </c>
      <c r="AO71" s="398"/>
      <c r="AP71" s="398"/>
      <c r="AQ71" s="398"/>
      <c r="AR71" s="398"/>
      <c r="AS71" s="398"/>
      <c r="AT71" s="398"/>
      <c r="AU71" s="398"/>
      <c r="AV71" s="398"/>
      <c r="AW71" s="398"/>
      <c r="AX71" s="398"/>
      <c r="AY71" s="398"/>
      <c r="AZ71" s="398"/>
      <c r="BA71" s="399"/>
      <c r="BB71" s="544">
        <f t="shared" si="1"/>
        <v>0</v>
      </c>
    </row>
    <row r="72" spans="1:54" ht="22.2" customHeight="1" x14ac:dyDescent="0.3">
      <c r="A72" s="211"/>
      <c r="B72" s="717"/>
      <c r="C72" s="601"/>
      <c r="D72" s="39" t="str">
        <f>VLOOKUP(Z72,'[1]Démarches phares_30_9'!D$5:G$249,2,FALSE)</f>
        <v>Estimer le montant de sa retraite future - Cnav</v>
      </c>
      <c r="E72" s="78" t="s">
        <v>179</v>
      </c>
      <c r="F72" s="77" t="s">
        <v>38</v>
      </c>
      <c r="G72" s="79" t="s">
        <v>39</v>
      </c>
      <c r="H72" s="38" t="str">
        <f>VLOOKUP(Z72,'[1]Démarches phares_30_9'!D$5:G$249,4,FALSE)</f>
        <v>Oui</v>
      </c>
      <c r="I72" s="38">
        <f t="shared" si="2"/>
        <v>0</v>
      </c>
      <c r="J72" s="80" t="s">
        <v>39</v>
      </c>
      <c r="K72" s="81">
        <v>890000</v>
      </c>
      <c r="L72" s="82">
        <f t="shared" si="3"/>
        <v>1</v>
      </c>
      <c r="M72" s="83"/>
      <c r="N72" s="83" t="s">
        <v>32</v>
      </c>
      <c r="O72" s="77" t="s">
        <v>38</v>
      </c>
      <c r="P72" s="77" t="s">
        <v>38</v>
      </c>
      <c r="Q72" s="77" t="s">
        <v>40</v>
      </c>
      <c r="R72" s="77">
        <v>7</v>
      </c>
      <c r="S72" s="46" t="s">
        <v>180</v>
      </c>
      <c r="T72" s="46" t="s">
        <v>177</v>
      </c>
      <c r="U72" s="46" t="s">
        <v>192</v>
      </c>
      <c r="V72" s="46"/>
      <c r="W72" s="47" t="s">
        <v>193</v>
      </c>
      <c r="X72" s="375">
        <v>890000</v>
      </c>
      <c r="Y72" s="53" t="s">
        <v>194</v>
      </c>
      <c r="Z72" s="84">
        <v>1844</v>
      </c>
      <c r="AA72" s="398" t="s">
        <v>763</v>
      </c>
      <c r="AB72" s="398" t="s">
        <v>769</v>
      </c>
      <c r="AC72" s="398" t="s">
        <v>765</v>
      </c>
      <c r="AD72" s="398" t="s">
        <v>765</v>
      </c>
      <c r="AE72" s="398" t="s">
        <v>765</v>
      </c>
      <c r="AF72" s="398" t="s">
        <v>764</v>
      </c>
      <c r="AG72" s="398" t="s">
        <v>764</v>
      </c>
      <c r="AH72" s="398" t="s">
        <v>769</v>
      </c>
      <c r="AI72" s="398" t="s">
        <v>765</v>
      </c>
      <c r="AJ72" s="398" t="s">
        <v>765</v>
      </c>
      <c r="AK72" s="398" t="s">
        <v>765</v>
      </c>
      <c r="AL72" s="398" t="s">
        <v>765</v>
      </c>
      <c r="AM72" s="398" t="s">
        <v>765</v>
      </c>
      <c r="AN72" s="398"/>
      <c r="AO72" s="398"/>
      <c r="AP72" s="398"/>
      <c r="AQ72" s="398"/>
      <c r="AR72" s="398"/>
      <c r="AS72" s="398"/>
      <c r="AT72" s="398"/>
      <c r="AU72" s="398"/>
      <c r="AV72" s="398"/>
      <c r="AW72" s="398"/>
      <c r="AX72" s="398"/>
      <c r="AY72" s="398"/>
      <c r="AZ72" s="398"/>
      <c r="BA72" s="399"/>
      <c r="BB72" s="544">
        <f t="shared" ref="BB72:BB135" si="4">IF(F72="non","n/a",IF(AA72="vu","Non mesuré",IF(AA72="","non mesuré",(IF(COUNTIF(AB72:AZ72,"na")=25,"n/a",((COUNTIF(AB72,"ko")*AB$7)+(COUNTIF(AC72,"ko")*AC$7)+(COUNTIF(AD72,"ko")*AD$7)+(COUNTIF(AE72,"ko")*AE$7)+(COUNTIF(AF72,"ko")*AF$7)+(COUNTIF(AG72,"ko")*AG$7)+(COUNTIF(AH72,"ko")*AH$7)+(COUNTIF(AI72,"ko")*AI$7)+(COUNTIF(AJ72,"ko")*AJ$7)+(COUNTIF(AK72,"ko")*AK$7)+(COUNTIF(AL72,"ko")*AL$7)+(COUNTIF(AM72,"ko")*AM$7)+(COUNTIF(AN72,"ko")*AN$7)+(COUNTIF(AO72,"ko")*AO$7)+(COUNTIF(AP72,"ko")*AP$7)+(COUNTIF(AQ72,"ko")*AQ$7)+(COUNTIF(AR72,"ko")*AR$7)+(COUNTIF(AS72,"ko")*AS$7)+(COUNTIF(AT72,"ko")*AT$7)+(COUNTIF(AU72,"ko")*AU$7)+(COUNTIF(AV72,"ko")*AV$7)+(COUNTIF(AW72,"ko")*AW$7)+(COUNTIF(AX72,"ko")*AX$7)+(COUNTIF(AY72,"ko")*AY$7)+(COUNTIF(AZ72,"ko")*AZ$7)))))))</f>
        <v>4</v>
      </c>
    </row>
    <row r="73" spans="1:54" ht="22.2" customHeight="1" x14ac:dyDescent="0.3">
      <c r="A73" s="211"/>
      <c r="B73" s="717"/>
      <c r="C73" s="601"/>
      <c r="D73" s="39" t="str">
        <f>VLOOKUP(Z73,'[1]Démarches phares_30_9'!D$5:G$249,2,FALSE)</f>
        <v>Simuler mes droits sociaux</v>
      </c>
      <c r="E73" s="78" t="s">
        <v>179</v>
      </c>
      <c r="F73" s="77" t="s">
        <v>38</v>
      </c>
      <c r="G73" s="79" t="s">
        <v>39</v>
      </c>
      <c r="H73" s="38" t="str">
        <f>VLOOKUP(Z73,'[1]Démarches phares_30_9'!D$5:G$249,4,FALSE)</f>
        <v>Oui</v>
      </c>
      <c r="I73" s="38">
        <f t="shared" ref="I73:I136" si="5">IF(H73&lt;&gt;F73,1,0)</f>
        <v>0</v>
      </c>
      <c r="J73" s="80"/>
      <c r="K73" s="81">
        <v>338182</v>
      </c>
      <c r="L73" s="82">
        <f t="shared" si="3"/>
        <v>1</v>
      </c>
      <c r="M73" s="83"/>
      <c r="N73" s="83" t="s">
        <v>32</v>
      </c>
      <c r="O73" s="77" t="s">
        <v>38</v>
      </c>
      <c r="P73" s="77" t="s">
        <v>38</v>
      </c>
      <c r="Q73" s="77" t="s">
        <v>38</v>
      </c>
      <c r="R73" s="77"/>
      <c r="S73" s="46" t="s">
        <v>180</v>
      </c>
      <c r="T73" s="46" t="s">
        <v>177</v>
      </c>
      <c r="U73" s="46"/>
      <c r="V73" s="46"/>
      <c r="W73" s="46"/>
      <c r="X73" s="375">
        <v>338182</v>
      </c>
      <c r="Y73" s="53" t="s">
        <v>196</v>
      </c>
      <c r="Z73" s="84">
        <v>2031</v>
      </c>
      <c r="AA73" s="398" t="s">
        <v>763</v>
      </c>
      <c r="AB73" s="398" t="s">
        <v>769</v>
      </c>
      <c r="AC73" s="398" t="s">
        <v>765</v>
      </c>
      <c r="AD73" s="398" t="s">
        <v>764</v>
      </c>
      <c r="AE73" s="398" t="s">
        <v>765</v>
      </c>
      <c r="AF73" s="398" t="s">
        <v>764</v>
      </c>
      <c r="AG73" s="398" t="s">
        <v>769</v>
      </c>
      <c r="AH73" s="398" t="s">
        <v>765</v>
      </c>
      <c r="AI73" s="398" t="s">
        <v>765</v>
      </c>
      <c r="AJ73" s="398" t="s">
        <v>764</v>
      </c>
      <c r="AK73" s="398" t="s">
        <v>764</v>
      </c>
      <c r="AL73" s="398" t="s">
        <v>765</v>
      </c>
      <c r="AM73" s="398" t="s">
        <v>764</v>
      </c>
      <c r="AN73" s="398"/>
      <c r="AO73" s="398"/>
      <c r="AP73" s="398"/>
      <c r="AQ73" s="398"/>
      <c r="AR73" s="398"/>
      <c r="AS73" s="398"/>
      <c r="AT73" s="398"/>
      <c r="AU73" s="398"/>
      <c r="AV73" s="398"/>
      <c r="AW73" s="398"/>
      <c r="AX73" s="398"/>
      <c r="AY73" s="398"/>
      <c r="AZ73" s="398"/>
      <c r="BA73" s="399"/>
      <c r="BB73" s="544">
        <f t="shared" si="4"/>
        <v>13</v>
      </c>
    </row>
    <row r="74" spans="1:54" ht="22.2" customHeight="1" x14ac:dyDescent="0.3">
      <c r="A74" s="211"/>
      <c r="B74" s="717"/>
      <c r="C74" s="601"/>
      <c r="D74" s="39" t="str">
        <f>VLOOKUP(Z74,'[1]Démarches phares_30_9'!D$5:G$249,2,FALSE)</f>
        <v>Demande de prime d'activité - Caf</v>
      </c>
      <c r="E74" s="78" t="s">
        <v>179</v>
      </c>
      <c r="F74" s="77" t="s">
        <v>38</v>
      </c>
      <c r="G74" s="79" t="s">
        <v>39</v>
      </c>
      <c r="H74" s="38" t="str">
        <f>VLOOKUP(Z74,'[1]Démarches phares_30_9'!D$5:G$249,4,FALSE)</f>
        <v>Oui</v>
      </c>
      <c r="I74" s="38">
        <f t="shared" si="5"/>
        <v>0</v>
      </c>
      <c r="J74" s="80" t="s">
        <v>39</v>
      </c>
      <c r="K74" s="81">
        <v>861802</v>
      </c>
      <c r="L74" s="82">
        <f t="shared" si="3"/>
        <v>0.85289892573932291</v>
      </c>
      <c r="M74" s="83"/>
      <c r="N74" s="83" t="s">
        <v>32</v>
      </c>
      <c r="O74" s="77" t="s">
        <v>41</v>
      </c>
      <c r="P74" s="77" t="s">
        <v>38</v>
      </c>
      <c r="Q74" s="77" t="s">
        <v>38</v>
      </c>
      <c r="R74" s="77">
        <v>8</v>
      </c>
      <c r="S74" s="46" t="s">
        <v>180</v>
      </c>
      <c r="T74" s="46" t="s">
        <v>177</v>
      </c>
      <c r="U74" s="46"/>
      <c r="V74" s="46"/>
      <c r="W74" s="46" t="s">
        <v>188</v>
      </c>
      <c r="X74" s="375">
        <v>735030</v>
      </c>
      <c r="Y74" s="385" t="s">
        <v>198</v>
      </c>
      <c r="Z74" s="84">
        <v>1677</v>
      </c>
      <c r="AA74" s="398" t="s">
        <v>763</v>
      </c>
      <c r="AB74" s="398" t="s">
        <v>769</v>
      </c>
      <c r="AC74" s="398" t="s">
        <v>765</v>
      </c>
      <c r="AD74" s="398" t="s">
        <v>769</v>
      </c>
      <c r="AE74" s="398" t="s">
        <v>765</v>
      </c>
      <c r="AF74" s="398" t="s">
        <v>764</v>
      </c>
      <c r="AG74" s="398" t="s">
        <v>769</v>
      </c>
      <c r="AH74" s="398" t="s">
        <v>769</v>
      </c>
      <c r="AI74" s="398" t="s">
        <v>765</v>
      </c>
      <c r="AJ74" s="398" t="s">
        <v>765</v>
      </c>
      <c r="AK74" s="398" t="s">
        <v>765</v>
      </c>
      <c r="AL74" s="398" t="s">
        <v>765</v>
      </c>
      <c r="AM74" s="398" t="s">
        <v>764</v>
      </c>
      <c r="AN74" s="398"/>
      <c r="AO74" s="398"/>
      <c r="AP74" s="398"/>
      <c r="AQ74" s="398"/>
      <c r="AR74" s="398"/>
      <c r="AS74" s="398"/>
      <c r="AT74" s="398"/>
      <c r="AU74" s="398"/>
      <c r="AV74" s="398"/>
      <c r="AW74" s="398"/>
      <c r="AX74" s="398"/>
      <c r="AY74" s="398"/>
      <c r="AZ74" s="398"/>
      <c r="BA74" s="399" t="s">
        <v>777</v>
      </c>
      <c r="BB74" s="544">
        <f t="shared" si="4"/>
        <v>4</v>
      </c>
    </row>
    <row r="75" spans="1:54" ht="22.2" customHeight="1" x14ac:dyDescent="0.3">
      <c r="A75" s="211"/>
      <c r="B75" s="717"/>
      <c r="C75" s="601"/>
      <c r="D75" s="39" t="str">
        <f>VLOOKUP(Z75,'[1]Démarches phares_30_9'!D$5:G$249,2,FALSE)</f>
        <v>Aide au logement étudiant : demande en ligne</v>
      </c>
      <c r="E75" s="78" t="s">
        <v>179</v>
      </c>
      <c r="F75" s="77" t="s">
        <v>38</v>
      </c>
      <c r="G75" s="79" t="s">
        <v>39</v>
      </c>
      <c r="H75" s="38" t="str">
        <f>VLOOKUP(Z75,'[1]Démarches phares_30_9'!D$5:G$249,4,FALSE)</f>
        <v>Oui</v>
      </c>
      <c r="I75" s="38">
        <f t="shared" si="5"/>
        <v>0</v>
      </c>
      <c r="J75" s="80" t="s">
        <v>39</v>
      </c>
      <c r="K75" s="81">
        <v>690253</v>
      </c>
      <c r="L75" s="82">
        <f t="shared" si="3"/>
        <v>0.99786455111386696</v>
      </c>
      <c r="M75" s="83"/>
      <c r="N75" s="83" t="s">
        <v>32</v>
      </c>
      <c r="O75" s="77" t="s">
        <v>41</v>
      </c>
      <c r="P75" s="77" t="s">
        <v>38</v>
      </c>
      <c r="Q75" s="77" t="s">
        <v>38</v>
      </c>
      <c r="R75" s="77">
        <v>8</v>
      </c>
      <c r="S75" s="46" t="s">
        <v>180</v>
      </c>
      <c r="T75" s="46" t="s">
        <v>177</v>
      </c>
      <c r="U75" s="46"/>
      <c r="V75" s="46"/>
      <c r="W75" s="46" t="s">
        <v>188</v>
      </c>
      <c r="X75" s="375">
        <v>688779</v>
      </c>
      <c r="Y75" s="386" t="s">
        <v>189</v>
      </c>
      <c r="Z75" s="84">
        <v>1712</v>
      </c>
      <c r="AA75" s="398" t="s">
        <v>763</v>
      </c>
      <c r="AB75" s="398" t="s">
        <v>764</v>
      </c>
      <c r="AC75" s="398" t="s">
        <v>765</v>
      </c>
      <c r="AD75" s="398" t="s">
        <v>765</v>
      </c>
      <c r="AE75" s="398" t="s">
        <v>765</v>
      </c>
      <c r="AF75" s="398" t="s">
        <v>764</v>
      </c>
      <c r="AG75" s="398" t="s">
        <v>764</v>
      </c>
      <c r="AH75" s="398" t="s">
        <v>764</v>
      </c>
      <c r="AI75" s="398" t="s">
        <v>765</v>
      </c>
      <c r="AJ75" s="398" t="s">
        <v>765</v>
      </c>
      <c r="AK75" s="398" t="s">
        <v>764</v>
      </c>
      <c r="AL75" s="398" t="s">
        <v>765</v>
      </c>
      <c r="AM75" s="398" t="s">
        <v>764</v>
      </c>
      <c r="AN75" s="398"/>
      <c r="AO75" s="398"/>
      <c r="AP75" s="398"/>
      <c r="AQ75" s="398"/>
      <c r="AR75" s="398"/>
      <c r="AS75" s="398"/>
      <c r="AT75" s="398"/>
      <c r="AU75" s="398"/>
      <c r="AV75" s="398"/>
      <c r="AW75" s="398"/>
      <c r="AX75" s="398"/>
      <c r="AY75" s="398"/>
      <c r="AZ75" s="398"/>
      <c r="BA75" s="399"/>
      <c r="BB75" s="544">
        <f t="shared" si="4"/>
        <v>11</v>
      </c>
    </row>
    <row r="76" spans="1:54" ht="22.2" customHeight="1" x14ac:dyDescent="0.3">
      <c r="A76" s="211"/>
      <c r="B76" s="717"/>
      <c r="C76" s="601"/>
      <c r="D76" s="39" t="str">
        <f>VLOOKUP(Z76,'[1]Démarches phares_30_9'!D$5:G$249,2,FALSE)</f>
        <v>Régime général de la Sécurité sociale : demande de retraite en ligne</v>
      </c>
      <c r="E76" s="78" t="s">
        <v>179</v>
      </c>
      <c r="F76" s="77" t="s">
        <v>38</v>
      </c>
      <c r="G76" s="79" t="s">
        <v>39</v>
      </c>
      <c r="H76" s="38" t="str">
        <f>VLOOKUP(Z76,'[1]Démarches phares_30_9'!D$5:G$249,4,FALSE)</f>
        <v>Oui</v>
      </c>
      <c r="I76" s="38">
        <f t="shared" si="5"/>
        <v>0</v>
      </c>
      <c r="J76" s="80" t="s">
        <v>39</v>
      </c>
      <c r="K76" s="81">
        <v>670000</v>
      </c>
      <c r="L76" s="82">
        <f t="shared" si="3"/>
        <v>1</v>
      </c>
      <c r="M76" s="83"/>
      <c r="N76" s="83" t="s">
        <v>32</v>
      </c>
      <c r="O76" s="77" t="s">
        <v>38</v>
      </c>
      <c r="P76" s="77" t="s">
        <v>38</v>
      </c>
      <c r="Q76" s="77" t="s">
        <v>40</v>
      </c>
      <c r="R76" s="77">
        <v>4</v>
      </c>
      <c r="S76" s="46" t="s">
        <v>180</v>
      </c>
      <c r="T76" s="46" t="s">
        <v>177</v>
      </c>
      <c r="U76" s="46"/>
      <c r="V76" s="46"/>
      <c r="W76" s="47" t="s">
        <v>201</v>
      </c>
      <c r="X76" s="375">
        <v>670000</v>
      </c>
      <c r="Y76" s="386" t="s">
        <v>202</v>
      </c>
      <c r="Z76" s="84">
        <v>1656</v>
      </c>
      <c r="AA76" s="398" t="s">
        <v>763</v>
      </c>
      <c r="AB76" s="398" t="s">
        <v>769</v>
      </c>
      <c r="AC76" s="398" t="s">
        <v>765</v>
      </c>
      <c r="AD76" s="398" t="s">
        <v>765</v>
      </c>
      <c r="AE76" s="398" t="s">
        <v>765</v>
      </c>
      <c r="AF76" s="398" t="s">
        <v>769</v>
      </c>
      <c r="AG76" s="398" t="s">
        <v>769</v>
      </c>
      <c r="AH76" s="398" t="s">
        <v>769</v>
      </c>
      <c r="AI76" s="398" t="s">
        <v>765</v>
      </c>
      <c r="AJ76" s="398" t="s">
        <v>765</v>
      </c>
      <c r="AK76" s="398" t="s">
        <v>765</v>
      </c>
      <c r="AL76" s="398" t="s">
        <v>765</v>
      </c>
      <c r="AM76" s="398" t="s">
        <v>764</v>
      </c>
      <c r="AN76" s="398"/>
      <c r="AO76" s="398"/>
      <c r="AP76" s="398"/>
      <c r="AQ76" s="398"/>
      <c r="AR76" s="398"/>
      <c r="AS76" s="398"/>
      <c r="AT76" s="398"/>
      <c r="AU76" s="398"/>
      <c r="AV76" s="398"/>
      <c r="AW76" s="398"/>
      <c r="AX76" s="398"/>
      <c r="AY76" s="398"/>
      <c r="AZ76" s="398"/>
      <c r="BA76" s="399"/>
      <c r="BB76" s="544">
        <f t="shared" si="4"/>
        <v>1</v>
      </c>
    </row>
    <row r="77" spans="1:54" ht="22.2" customHeight="1" x14ac:dyDescent="0.3">
      <c r="A77" s="211"/>
      <c r="B77" s="717"/>
      <c r="C77" s="601"/>
      <c r="D77" s="39" t="str">
        <f>VLOOKUP(Z77,'[1]Démarches phares_30_9'!D$5:G$249,2,FALSE)</f>
        <v>Formulaires de demande(s) auprès de la MDPH</v>
      </c>
      <c r="E77" s="78" t="s">
        <v>204</v>
      </c>
      <c r="F77" s="77" t="s">
        <v>41</v>
      </c>
      <c r="G77" s="85" t="s">
        <v>31</v>
      </c>
      <c r="H77" s="38" t="str">
        <f>VLOOKUP(Z77,'[1]Démarches phares_30_9'!D$5:G$249,4,FALSE)</f>
        <v>Non</v>
      </c>
      <c r="I77" s="38">
        <f t="shared" si="5"/>
        <v>0</v>
      </c>
      <c r="J77" s="77" t="s">
        <v>31</v>
      </c>
      <c r="K77" s="81">
        <v>650110</v>
      </c>
      <c r="L77" s="82" t="str">
        <f t="shared" si="3"/>
        <v>n/a</v>
      </c>
      <c r="M77" s="83"/>
      <c r="N77" s="86" t="s">
        <v>46</v>
      </c>
      <c r="O77" s="80" t="s">
        <v>46</v>
      </c>
      <c r="P77" s="80" t="s">
        <v>46</v>
      </c>
      <c r="Q77" s="80" t="s">
        <v>46</v>
      </c>
      <c r="R77" s="77" t="s">
        <v>46</v>
      </c>
      <c r="S77" s="46" t="s">
        <v>180</v>
      </c>
      <c r="T77" s="46" t="s">
        <v>177</v>
      </c>
      <c r="U77" s="46"/>
      <c r="V77" s="46"/>
      <c r="W77" s="46"/>
      <c r="X77" s="48" t="s">
        <v>46</v>
      </c>
      <c r="Y77" s="46"/>
      <c r="Z77" s="84">
        <v>1006</v>
      </c>
      <c r="AA77" s="398"/>
      <c r="AB77" s="398"/>
      <c r="AC77" s="398"/>
      <c r="AD77" s="398"/>
      <c r="AE77" s="398"/>
      <c r="AF77" s="398"/>
      <c r="AG77" s="398"/>
      <c r="AH77" s="398"/>
      <c r="AI77" s="398"/>
      <c r="AJ77" s="398"/>
      <c r="AK77" s="398"/>
      <c r="AL77" s="398"/>
      <c r="AM77" s="398"/>
      <c r="AN77" s="398"/>
      <c r="AO77" s="398"/>
      <c r="AP77" s="398"/>
      <c r="AQ77" s="398"/>
      <c r="AR77" s="398"/>
      <c r="AS77" s="398"/>
      <c r="AT77" s="398"/>
      <c r="AU77" s="398"/>
      <c r="AV77" s="398"/>
      <c r="AW77" s="398"/>
      <c r="AX77" s="398"/>
      <c r="AY77" s="398"/>
      <c r="AZ77" s="398"/>
      <c r="BA77" s="398"/>
      <c r="BB77" s="544" t="str">
        <f t="shared" si="4"/>
        <v>n/a</v>
      </c>
    </row>
    <row r="78" spans="1:54" ht="22.2" customHeight="1" x14ac:dyDescent="0.3">
      <c r="A78" s="211"/>
      <c r="B78" s="717"/>
      <c r="C78" s="601"/>
      <c r="D78" s="39" t="str">
        <f>VLOOKUP(Z78,'[1]Démarches phares_30_9'!D$5:G$249,2,FALSE)</f>
        <v>demande de libre choix du complément de mode de garde « emploi direct » - Prestation d'accueil du jeune enfant (Paje)</v>
      </c>
      <c r="E78" s="78" t="s">
        <v>179</v>
      </c>
      <c r="F78" s="77" t="s">
        <v>38</v>
      </c>
      <c r="G78" s="79" t="s">
        <v>39</v>
      </c>
      <c r="H78" s="38" t="str">
        <f>VLOOKUP(Z78,'[1]Démarches phares_30_9'!D$5:G$249,4,FALSE)</f>
        <v>Oui</v>
      </c>
      <c r="I78" s="38">
        <f t="shared" si="5"/>
        <v>0</v>
      </c>
      <c r="J78" s="80" t="s">
        <v>39</v>
      </c>
      <c r="K78" s="81">
        <v>270767</v>
      </c>
      <c r="L78" s="82">
        <f t="shared" si="3"/>
        <v>0.74025268958181756</v>
      </c>
      <c r="M78" s="83"/>
      <c r="N78" s="83" t="s">
        <v>32</v>
      </c>
      <c r="O78" s="77" t="s">
        <v>41</v>
      </c>
      <c r="P78" s="77" t="s">
        <v>38</v>
      </c>
      <c r="Q78" s="77" t="s">
        <v>38</v>
      </c>
      <c r="R78" s="77">
        <v>7</v>
      </c>
      <c r="S78" s="46" t="s">
        <v>180</v>
      </c>
      <c r="T78" s="46" t="s">
        <v>177</v>
      </c>
      <c r="U78" s="46"/>
      <c r="V78" s="46"/>
      <c r="W78" s="46" t="s">
        <v>188</v>
      </c>
      <c r="X78" s="375">
        <v>200436</v>
      </c>
      <c r="Y78" s="386" t="s">
        <v>205</v>
      </c>
      <c r="Z78" s="84">
        <v>1697</v>
      </c>
      <c r="AA78" s="398" t="s">
        <v>759</v>
      </c>
      <c r="AB78" s="398" t="s">
        <v>764</v>
      </c>
      <c r="AC78" s="398" t="s">
        <v>765</v>
      </c>
      <c r="AD78" s="398" t="s">
        <v>769</v>
      </c>
      <c r="AE78" s="398"/>
      <c r="AF78" s="398" t="s">
        <v>765</v>
      </c>
      <c r="AG78" s="398" t="s">
        <v>769</v>
      </c>
      <c r="AH78" s="398" t="s">
        <v>769</v>
      </c>
      <c r="AI78" s="398"/>
      <c r="AJ78" s="398"/>
      <c r="AK78" s="398"/>
      <c r="AL78" s="398"/>
      <c r="AM78" s="398" t="s">
        <v>769</v>
      </c>
      <c r="AN78" s="398"/>
      <c r="AO78" s="398"/>
      <c r="AP78" s="398"/>
      <c r="AQ78" s="398"/>
      <c r="AR78" s="398"/>
      <c r="AS78" s="398"/>
      <c r="AT78" s="398"/>
      <c r="AU78" s="398"/>
      <c r="AV78" s="398"/>
      <c r="AW78" s="398"/>
      <c r="AX78" s="398"/>
      <c r="AY78" s="398"/>
      <c r="AZ78" s="398"/>
      <c r="BA78" s="399" t="s">
        <v>778</v>
      </c>
      <c r="BB78" s="544" t="str">
        <f t="shared" si="4"/>
        <v>Non mesuré</v>
      </c>
    </row>
    <row r="79" spans="1:54" ht="22.2" customHeight="1" x14ac:dyDescent="0.3">
      <c r="A79" s="211"/>
      <c r="B79" s="717"/>
      <c r="C79" s="601"/>
      <c r="D79" s="39" t="str">
        <f>VLOOKUP(Z79,'[1]Démarches phares_30_9'!D$5:G$249,2,FALSE)</f>
        <v>Demande de versement direct d'aide au logement</v>
      </c>
      <c r="E79" s="78" t="s">
        <v>179</v>
      </c>
      <c r="F79" s="77" t="s">
        <v>41</v>
      </c>
      <c r="G79" s="85" t="s">
        <v>31</v>
      </c>
      <c r="H79" s="38" t="str">
        <f>VLOOKUP(Z79,'[1]Démarches phares_30_9'!D$5:G$249,4,FALSE)</f>
        <v>Non</v>
      </c>
      <c r="I79" s="38">
        <f t="shared" si="5"/>
        <v>0</v>
      </c>
      <c r="J79" s="77" t="s">
        <v>31</v>
      </c>
      <c r="K79" s="81">
        <v>239147</v>
      </c>
      <c r="L79" s="82" t="str">
        <f t="shared" si="3"/>
        <v>n/a</v>
      </c>
      <c r="M79" s="83"/>
      <c r="N79" s="86" t="s">
        <v>46</v>
      </c>
      <c r="O79" s="80" t="s">
        <v>46</v>
      </c>
      <c r="P79" s="80" t="s">
        <v>46</v>
      </c>
      <c r="Q79" s="80" t="s">
        <v>46</v>
      </c>
      <c r="R79" s="77" t="s">
        <v>46</v>
      </c>
      <c r="S79" s="46" t="s">
        <v>180</v>
      </c>
      <c r="T79" s="46" t="s">
        <v>177</v>
      </c>
      <c r="U79" s="46"/>
      <c r="V79" s="46"/>
      <c r="W79" s="46"/>
      <c r="X79" s="48" t="s">
        <v>46</v>
      </c>
      <c r="Y79" s="46"/>
      <c r="Z79" s="84">
        <v>1708</v>
      </c>
      <c r="AA79" s="398"/>
      <c r="AB79" s="398"/>
      <c r="AC79" s="398"/>
      <c r="AD79" s="398"/>
      <c r="AE79" s="398"/>
      <c r="AF79" s="398"/>
      <c r="AG79" s="398"/>
      <c r="AH79" s="398"/>
      <c r="AI79" s="398"/>
      <c r="AJ79" s="398"/>
      <c r="AK79" s="398"/>
      <c r="AL79" s="398"/>
      <c r="AM79" s="398"/>
      <c r="AN79" s="398"/>
      <c r="AO79" s="398"/>
      <c r="AP79" s="398"/>
      <c r="AQ79" s="398"/>
      <c r="AR79" s="398"/>
      <c r="AS79" s="398"/>
      <c r="AT79" s="398"/>
      <c r="AU79" s="398"/>
      <c r="AV79" s="398"/>
      <c r="AW79" s="398"/>
      <c r="AX79" s="398"/>
      <c r="AY79" s="398"/>
      <c r="AZ79" s="398"/>
      <c r="BA79" s="398"/>
      <c r="BB79" s="544" t="str">
        <f t="shared" si="4"/>
        <v>n/a</v>
      </c>
    </row>
    <row r="80" spans="1:54" ht="22.2" customHeight="1" x14ac:dyDescent="0.3">
      <c r="A80" s="211"/>
      <c r="B80" s="717"/>
      <c r="C80" s="601"/>
      <c r="D80" s="39" t="str">
        <f>VLOOKUP(Z80,'[1]Démarches phares_30_9'!D$5:G$249,2,FALSE)</f>
        <v>Demande d'aide pour bien vieillir chez soi</v>
      </c>
      <c r="E80" s="78" t="s">
        <v>179</v>
      </c>
      <c r="F80" s="77" t="s">
        <v>41</v>
      </c>
      <c r="G80" s="85" t="s">
        <v>31</v>
      </c>
      <c r="H80" s="38" t="str">
        <f>VLOOKUP(Z80,'[1]Démarches phares_30_9'!D$5:G$249,4,FALSE)</f>
        <v>Non</v>
      </c>
      <c r="I80" s="38">
        <f t="shared" si="5"/>
        <v>0</v>
      </c>
      <c r="J80" s="77" t="s">
        <v>31</v>
      </c>
      <c r="K80" s="81">
        <v>230000</v>
      </c>
      <c r="L80" s="82" t="str">
        <f t="shared" si="3"/>
        <v>n/a</v>
      </c>
      <c r="M80" s="83"/>
      <c r="N80" s="86" t="s">
        <v>46</v>
      </c>
      <c r="O80" s="80" t="s">
        <v>46</v>
      </c>
      <c r="P80" s="80" t="s">
        <v>46</v>
      </c>
      <c r="Q80" s="80" t="s">
        <v>46</v>
      </c>
      <c r="R80" s="77" t="s">
        <v>46</v>
      </c>
      <c r="S80" s="46" t="s">
        <v>180</v>
      </c>
      <c r="T80" s="46" t="s">
        <v>177</v>
      </c>
      <c r="U80" s="46" t="s">
        <v>208</v>
      </c>
      <c r="V80" s="46" t="s">
        <v>209</v>
      </c>
      <c r="W80" s="46"/>
      <c r="X80" s="48" t="s">
        <v>46</v>
      </c>
      <c r="Y80" s="46"/>
      <c r="Z80" s="84">
        <v>1713</v>
      </c>
      <c r="AA80" s="398"/>
      <c r="AB80" s="398"/>
      <c r="AC80" s="398"/>
      <c r="AD80" s="398"/>
      <c r="AE80" s="398"/>
      <c r="AF80" s="398"/>
      <c r="AG80" s="398"/>
      <c r="AH80" s="398"/>
      <c r="AI80" s="398"/>
      <c r="AJ80" s="398"/>
      <c r="AK80" s="398"/>
      <c r="AL80" s="398"/>
      <c r="AM80" s="398"/>
      <c r="AN80" s="398"/>
      <c r="AO80" s="398"/>
      <c r="AP80" s="398"/>
      <c r="AQ80" s="398"/>
      <c r="AR80" s="398"/>
      <c r="AS80" s="398"/>
      <c r="AT80" s="398"/>
      <c r="AU80" s="398"/>
      <c r="AV80" s="398"/>
      <c r="AW80" s="398"/>
      <c r="AX80" s="398"/>
      <c r="AY80" s="398"/>
      <c r="AZ80" s="398"/>
      <c r="BA80" s="398"/>
      <c r="BB80" s="544" t="str">
        <f t="shared" si="4"/>
        <v>n/a</v>
      </c>
    </row>
    <row r="81" spans="1:54" ht="22.2" customHeight="1" x14ac:dyDescent="0.3">
      <c r="A81" s="211"/>
      <c r="B81" s="717"/>
      <c r="C81" s="601"/>
      <c r="D81" s="39" t="str">
        <f>VLOOKUP(Z81,'[1]Démarches phares_30_9'!D$5:G$249,2,FALSE)</f>
        <v>Demande de Revenu de Solidarité Active (RSA)</v>
      </c>
      <c r="E81" s="78" t="s">
        <v>204</v>
      </c>
      <c r="F81" s="77" t="s">
        <v>38</v>
      </c>
      <c r="G81" s="79" t="s">
        <v>39</v>
      </c>
      <c r="H81" s="38" t="str">
        <f>VLOOKUP(Z81,'[1]Démarches phares_30_9'!D$5:G$249,4,FALSE)</f>
        <v>Oui</v>
      </c>
      <c r="I81" s="38">
        <f t="shared" si="5"/>
        <v>0</v>
      </c>
      <c r="J81" s="80" t="s">
        <v>39</v>
      </c>
      <c r="K81" s="81">
        <v>907899</v>
      </c>
      <c r="L81" s="82">
        <f t="shared" si="3"/>
        <v>0.6781393084473053</v>
      </c>
      <c r="M81" s="83"/>
      <c r="N81" s="83" t="s">
        <v>32</v>
      </c>
      <c r="O81" s="77" t="s">
        <v>41</v>
      </c>
      <c r="P81" s="77" t="s">
        <v>38</v>
      </c>
      <c r="Q81" s="77" t="s">
        <v>38</v>
      </c>
      <c r="R81" s="77">
        <v>8</v>
      </c>
      <c r="S81" s="46" t="s">
        <v>180</v>
      </c>
      <c r="T81" s="46" t="s">
        <v>177</v>
      </c>
      <c r="U81" s="46"/>
      <c r="V81" s="46"/>
      <c r="W81" s="46" t="s">
        <v>188</v>
      </c>
      <c r="X81" s="375">
        <v>615682</v>
      </c>
      <c r="Y81" s="385" t="s">
        <v>211</v>
      </c>
      <c r="Z81" s="84">
        <v>995</v>
      </c>
      <c r="AA81" s="398" t="s">
        <v>763</v>
      </c>
      <c r="AB81" s="398" t="s">
        <v>764</v>
      </c>
      <c r="AC81" s="398" t="s">
        <v>765</v>
      </c>
      <c r="AD81" s="398" t="s">
        <v>765</v>
      </c>
      <c r="AE81" s="398" t="s">
        <v>765</v>
      </c>
      <c r="AF81" s="398" t="s">
        <v>764</v>
      </c>
      <c r="AG81" s="398" t="s">
        <v>764</v>
      </c>
      <c r="AH81" s="398" t="s">
        <v>764</v>
      </c>
      <c r="AI81" s="398" t="s">
        <v>765</v>
      </c>
      <c r="AJ81" s="398" t="s">
        <v>765</v>
      </c>
      <c r="AK81" s="398" t="s">
        <v>765</v>
      </c>
      <c r="AL81" s="398" t="s">
        <v>765</v>
      </c>
      <c r="AM81" s="398" t="s">
        <v>764</v>
      </c>
      <c r="AN81" s="398"/>
      <c r="AO81" s="398"/>
      <c r="AP81" s="398"/>
      <c r="AQ81" s="398"/>
      <c r="AR81" s="398"/>
      <c r="AS81" s="398"/>
      <c r="AT81" s="398"/>
      <c r="AU81" s="398"/>
      <c r="AV81" s="398"/>
      <c r="AW81" s="398"/>
      <c r="AX81" s="398"/>
      <c r="AY81" s="398"/>
      <c r="AZ81" s="398"/>
      <c r="BA81" s="399" t="s">
        <v>779</v>
      </c>
      <c r="BB81" s="544">
        <f t="shared" si="4"/>
        <v>8</v>
      </c>
    </row>
    <row r="82" spans="1:54" ht="22.2" customHeight="1" x14ac:dyDescent="0.3">
      <c r="A82" s="211"/>
      <c r="B82" s="717"/>
      <c r="C82" s="552" t="s">
        <v>212</v>
      </c>
      <c r="D82" s="39" t="str">
        <f>VLOOKUP(Z82,'[1]Démarches phares_30_9'!D$5:G$249,2,FALSE)</f>
        <v>Déclaration sociale nominative (DSN)</v>
      </c>
      <c r="E82" s="78" t="s">
        <v>179</v>
      </c>
      <c r="F82" s="77" t="s">
        <v>38</v>
      </c>
      <c r="G82" s="79" t="s">
        <v>39</v>
      </c>
      <c r="H82" s="38" t="str">
        <f>VLOOKUP(Z82,'[1]Démarches phares_30_9'!D$5:G$249,4,FALSE)</f>
        <v>Oui</v>
      </c>
      <c r="I82" s="38">
        <f t="shared" si="5"/>
        <v>0</v>
      </c>
      <c r="J82" s="80" t="s">
        <v>39</v>
      </c>
      <c r="K82" s="87">
        <v>20600000</v>
      </c>
      <c r="L82" s="82">
        <f t="shared" si="3"/>
        <v>1.000024077669903</v>
      </c>
      <c r="M82" s="83"/>
      <c r="N82" s="83" t="s">
        <v>32</v>
      </c>
      <c r="O82" s="80" t="s">
        <v>46</v>
      </c>
      <c r="P82" s="80" t="s">
        <v>46</v>
      </c>
      <c r="Q82" s="80" t="s">
        <v>31</v>
      </c>
      <c r="R82" s="77" t="s">
        <v>31</v>
      </c>
      <c r="S82" s="46" t="s">
        <v>180</v>
      </c>
      <c r="T82" s="88" t="s">
        <v>212</v>
      </c>
      <c r="U82" s="46"/>
      <c r="V82" s="46"/>
      <c r="W82" s="46"/>
      <c r="X82" s="375">
        <f>1716708*12</f>
        <v>20600496</v>
      </c>
      <c r="Y82" s="46"/>
      <c r="Z82" s="84">
        <v>1788</v>
      </c>
      <c r="AA82" s="398" t="s">
        <v>780</v>
      </c>
      <c r="AB82" s="398" t="s">
        <v>765</v>
      </c>
      <c r="AC82" s="398" t="s">
        <v>765</v>
      </c>
      <c r="AD82" s="398" t="s">
        <v>765</v>
      </c>
      <c r="AE82" s="398" t="s">
        <v>765</v>
      </c>
      <c r="AF82" s="398" t="s">
        <v>765</v>
      </c>
      <c r="AG82" s="398" t="s">
        <v>765</v>
      </c>
      <c r="AH82" s="398" t="s">
        <v>765</v>
      </c>
      <c r="AI82" s="398" t="s">
        <v>765</v>
      </c>
      <c r="AJ82" s="398" t="s">
        <v>765</v>
      </c>
      <c r="AK82" s="398" t="s">
        <v>765</v>
      </c>
      <c r="AL82" s="398" t="s">
        <v>765</v>
      </c>
      <c r="AM82" s="398" t="s">
        <v>765</v>
      </c>
      <c r="AN82" s="398" t="s">
        <v>765</v>
      </c>
      <c r="AO82" s="398" t="s">
        <v>765</v>
      </c>
      <c r="AP82" s="398" t="s">
        <v>765</v>
      </c>
      <c r="AQ82" s="398" t="s">
        <v>765</v>
      </c>
      <c r="AR82" s="398" t="s">
        <v>765</v>
      </c>
      <c r="AS82" s="398" t="s">
        <v>765</v>
      </c>
      <c r="AT82" s="398" t="s">
        <v>765</v>
      </c>
      <c r="AU82" s="398" t="s">
        <v>765</v>
      </c>
      <c r="AV82" s="398" t="s">
        <v>765</v>
      </c>
      <c r="AW82" s="398" t="s">
        <v>765</v>
      </c>
      <c r="AX82" s="398" t="s">
        <v>765</v>
      </c>
      <c r="AY82" s="398" t="s">
        <v>765</v>
      </c>
      <c r="AZ82" s="398" t="s">
        <v>765</v>
      </c>
      <c r="BA82" s="399" t="s">
        <v>781</v>
      </c>
      <c r="BB82" s="544" t="str">
        <f t="shared" si="4"/>
        <v>n/a</v>
      </c>
    </row>
    <row r="83" spans="1:54" ht="22.2" customHeight="1" x14ac:dyDescent="0.3">
      <c r="A83" s="211"/>
      <c r="B83" s="717"/>
      <c r="C83" s="601" t="s">
        <v>215</v>
      </c>
      <c r="D83" s="39" t="str">
        <f>VLOOKUP(Z83,'[1]Démarches phares_30_9'!D$5:G$249,2,FALSE)</f>
        <v>Premier certificat de santé de l'enfant</v>
      </c>
      <c r="E83" s="78" t="s">
        <v>214</v>
      </c>
      <c r="F83" s="77" t="s">
        <v>41</v>
      </c>
      <c r="G83" s="369">
        <v>2019</v>
      </c>
      <c r="H83" s="38" t="str">
        <f>VLOOKUP(Z83,'[1]Démarches phares_30_9'!D$5:G$249,4,FALSE)</f>
        <v>Non</v>
      </c>
      <c r="I83" s="38">
        <f t="shared" si="5"/>
        <v>0</v>
      </c>
      <c r="J83" s="77">
        <v>2019</v>
      </c>
      <c r="K83" s="81">
        <v>800000</v>
      </c>
      <c r="L83" s="82" t="str">
        <f t="shared" si="3"/>
        <v>n/a</v>
      </c>
      <c r="M83" s="83"/>
      <c r="N83" s="86" t="s">
        <v>46</v>
      </c>
      <c r="O83" s="80" t="s">
        <v>46</v>
      </c>
      <c r="P83" s="80" t="s">
        <v>46</v>
      </c>
      <c r="Q83" s="80" t="s">
        <v>46</v>
      </c>
      <c r="R83" s="77" t="s">
        <v>46</v>
      </c>
      <c r="S83" s="46" t="s">
        <v>180</v>
      </c>
      <c r="T83" s="46" t="s">
        <v>215</v>
      </c>
      <c r="U83" s="46"/>
      <c r="V83" s="46"/>
      <c r="W83" s="46"/>
      <c r="X83" s="48" t="s">
        <v>46</v>
      </c>
      <c r="Y83" s="46"/>
      <c r="Z83" s="84">
        <v>930</v>
      </c>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544" t="str">
        <f t="shared" si="4"/>
        <v>n/a</v>
      </c>
    </row>
    <row r="84" spans="1:54" ht="22.2" customHeight="1" x14ac:dyDescent="0.3">
      <c r="A84" s="211"/>
      <c r="B84" s="717"/>
      <c r="C84" s="601"/>
      <c r="D84" s="39" t="str">
        <f>VLOOKUP(Z84,'[1]Démarches phares_30_9'!D$5:G$249,2,FALSE)</f>
        <v>Troisième certificat de santé de l'enfant</v>
      </c>
      <c r="E84" s="78" t="s">
        <v>214</v>
      </c>
      <c r="F84" s="77" t="s">
        <v>41</v>
      </c>
      <c r="G84" s="369">
        <v>2022</v>
      </c>
      <c r="H84" s="38" t="str">
        <f>VLOOKUP(Z84,'[1]Démarches phares_30_9'!D$5:G$249,4,FALSE)</f>
        <v>Non</v>
      </c>
      <c r="I84" s="38">
        <f t="shared" si="5"/>
        <v>0</v>
      </c>
      <c r="J84" s="77">
        <v>2022</v>
      </c>
      <c r="K84" s="81">
        <v>750000</v>
      </c>
      <c r="L84" s="82" t="str">
        <f t="shared" si="3"/>
        <v>n/a</v>
      </c>
      <c r="M84" s="83"/>
      <c r="N84" s="86" t="s">
        <v>46</v>
      </c>
      <c r="O84" s="80" t="s">
        <v>46</v>
      </c>
      <c r="P84" s="80" t="s">
        <v>46</v>
      </c>
      <c r="Q84" s="80" t="s">
        <v>46</v>
      </c>
      <c r="R84" s="77" t="s">
        <v>46</v>
      </c>
      <c r="S84" s="46" t="s">
        <v>180</v>
      </c>
      <c r="T84" s="46" t="s">
        <v>215</v>
      </c>
      <c r="U84" s="46" t="s">
        <v>218</v>
      </c>
      <c r="V84" s="46"/>
      <c r="W84" s="46"/>
      <c r="X84" s="48" t="s">
        <v>46</v>
      </c>
      <c r="Y84" s="46"/>
      <c r="Z84" s="84">
        <v>932</v>
      </c>
      <c r="AA84" s="398"/>
      <c r="AB84" s="398"/>
      <c r="AC84" s="398"/>
      <c r="AD84" s="398"/>
      <c r="AE84" s="398"/>
      <c r="AF84" s="398"/>
      <c r="AG84" s="398"/>
      <c r="AH84" s="398"/>
      <c r="AI84" s="398"/>
      <c r="AJ84" s="398"/>
      <c r="AK84" s="398"/>
      <c r="AL84" s="398"/>
      <c r="AM84" s="398"/>
      <c r="AN84" s="398"/>
      <c r="AO84" s="398"/>
      <c r="AP84" s="398"/>
      <c r="AQ84" s="398"/>
      <c r="AR84" s="398"/>
      <c r="AS84" s="398"/>
      <c r="AT84" s="398"/>
      <c r="AU84" s="398"/>
      <c r="AV84" s="398"/>
      <c r="AW84" s="398"/>
      <c r="AX84" s="398"/>
      <c r="AY84" s="398"/>
      <c r="AZ84" s="398"/>
      <c r="BA84" s="398"/>
      <c r="BB84" s="544" t="str">
        <f t="shared" si="4"/>
        <v>n/a</v>
      </c>
    </row>
    <row r="85" spans="1:54" ht="22.2" customHeight="1" x14ac:dyDescent="0.3">
      <c r="A85" s="211"/>
      <c r="B85" s="717"/>
      <c r="C85" s="601"/>
      <c r="D85" s="39" t="str">
        <f>VLOOKUP(Z85,'[1]Démarches phares_30_9'!D$5:G$249,2,FALSE)</f>
        <v>Deuxième certificat de santé de l'enfant</v>
      </c>
      <c r="E85" s="78" t="s">
        <v>214</v>
      </c>
      <c r="F85" s="77" t="s">
        <v>41</v>
      </c>
      <c r="G85" s="369">
        <v>2022</v>
      </c>
      <c r="H85" s="38" t="str">
        <f>VLOOKUP(Z85,'[1]Démarches phares_30_9'!D$5:G$249,4,FALSE)</f>
        <v>Non</v>
      </c>
      <c r="I85" s="38">
        <f t="shared" si="5"/>
        <v>0</v>
      </c>
      <c r="J85" s="77">
        <v>2022</v>
      </c>
      <c r="K85" s="81">
        <v>750000</v>
      </c>
      <c r="L85" s="82" t="str">
        <f t="shared" si="3"/>
        <v>n/a</v>
      </c>
      <c r="M85" s="83"/>
      <c r="N85" s="86" t="s">
        <v>46</v>
      </c>
      <c r="O85" s="80" t="s">
        <v>46</v>
      </c>
      <c r="P85" s="80" t="s">
        <v>46</v>
      </c>
      <c r="Q85" s="80" t="s">
        <v>46</v>
      </c>
      <c r="R85" s="77" t="s">
        <v>46</v>
      </c>
      <c r="S85" s="46" t="s">
        <v>180</v>
      </c>
      <c r="T85" s="46" t="s">
        <v>215</v>
      </c>
      <c r="U85" s="46"/>
      <c r="V85" s="46"/>
      <c r="W85" s="46"/>
      <c r="X85" s="48" t="s">
        <v>46</v>
      </c>
      <c r="Y85" s="46"/>
      <c r="Z85" s="84">
        <v>931</v>
      </c>
      <c r="AA85" s="398"/>
      <c r="AB85" s="398"/>
      <c r="AC85" s="398"/>
      <c r="AD85" s="398"/>
      <c r="AE85" s="398"/>
      <c r="AF85" s="398"/>
      <c r="AG85" s="398"/>
      <c r="AH85" s="398"/>
      <c r="AI85" s="398"/>
      <c r="AJ85" s="398"/>
      <c r="AK85" s="398"/>
      <c r="AL85" s="398"/>
      <c r="AM85" s="398"/>
      <c r="AN85" s="398"/>
      <c r="AO85" s="398"/>
      <c r="AP85" s="398"/>
      <c r="AQ85" s="398"/>
      <c r="AR85" s="398"/>
      <c r="AS85" s="398"/>
      <c r="AT85" s="398"/>
      <c r="AU85" s="398"/>
      <c r="AV85" s="398"/>
      <c r="AW85" s="398"/>
      <c r="AX85" s="398"/>
      <c r="AY85" s="398"/>
      <c r="AZ85" s="398"/>
      <c r="BA85" s="398"/>
      <c r="BB85" s="544" t="str">
        <f t="shared" si="4"/>
        <v>n/a</v>
      </c>
    </row>
    <row r="86" spans="1:54" ht="22.2" customHeight="1" x14ac:dyDescent="0.3">
      <c r="A86" s="211"/>
      <c r="B86" s="717"/>
      <c r="C86" s="601"/>
      <c r="D86" s="39" t="str">
        <f>VLOOKUP(Z86,'[1]Démarches phares_30_9'!D$5:G$249,2,FALSE)</f>
        <v>Certificat de décès</v>
      </c>
      <c r="E86" s="78" t="s">
        <v>214</v>
      </c>
      <c r="F86" s="77" t="s">
        <v>55</v>
      </c>
      <c r="G86" s="362">
        <v>43709</v>
      </c>
      <c r="H86" s="38" t="str">
        <f>VLOOKUP(Z86,'[1]Démarches phares_30_9'!D$5:G$249,4,FALSE)</f>
        <v>Déploiement partiel</v>
      </c>
      <c r="I86" s="38">
        <f t="shared" si="5"/>
        <v>0</v>
      </c>
      <c r="J86" s="77" t="s">
        <v>31</v>
      </c>
      <c r="K86" s="81">
        <v>614000</v>
      </c>
      <c r="L86" s="82" t="str">
        <f t="shared" si="3"/>
        <v>n/c</v>
      </c>
      <c r="M86" s="83"/>
      <c r="N86" s="83" t="s">
        <v>32</v>
      </c>
      <c r="O86" s="77" t="s">
        <v>41</v>
      </c>
      <c r="P86" s="77" t="s">
        <v>38</v>
      </c>
      <c r="Q86" s="77" t="s">
        <v>31</v>
      </c>
      <c r="R86" s="77" t="s">
        <v>31</v>
      </c>
      <c r="S86" s="46" t="s">
        <v>180</v>
      </c>
      <c r="T86" s="46" t="s">
        <v>215</v>
      </c>
      <c r="U86" s="47" t="s">
        <v>782</v>
      </c>
      <c r="V86" s="46" t="s">
        <v>147</v>
      </c>
      <c r="W86" s="46"/>
      <c r="X86" s="48" t="s">
        <v>31</v>
      </c>
      <c r="Y86" s="46"/>
      <c r="Z86" s="84">
        <v>978</v>
      </c>
      <c r="AA86" s="398" t="s">
        <v>759</v>
      </c>
      <c r="AB86" s="398"/>
      <c r="AC86" s="398"/>
      <c r="AD86" s="398"/>
      <c r="AE86" s="398"/>
      <c r="AF86" s="398"/>
      <c r="AG86" s="398"/>
      <c r="AH86" s="398"/>
      <c r="AI86" s="398"/>
      <c r="AJ86" s="398"/>
      <c r="AK86" s="398"/>
      <c r="AL86" s="398"/>
      <c r="AM86" s="398"/>
      <c r="AN86" s="398"/>
      <c r="AO86" s="398"/>
      <c r="AP86" s="398"/>
      <c r="AQ86" s="398"/>
      <c r="AR86" s="398"/>
      <c r="AS86" s="398"/>
      <c r="AT86" s="398"/>
      <c r="AU86" s="398"/>
      <c r="AV86" s="398"/>
      <c r="AW86" s="398"/>
      <c r="AX86" s="398"/>
      <c r="AY86" s="398"/>
      <c r="AZ86" s="398"/>
      <c r="BA86" s="399" t="s">
        <v>783</v>
      </c>
      <c r="BB86" s="544" t="str">
        <f t="shared" si="4"/>
        <v>Non mesuré</v>
      </c>
    </row>
    <row r="87" spans="1:54" ht="22.2" customHeight="1" x14ac:dyDescent="0.3">
      <c r="A87" s="211"/>
      <c r="B87" s="717"/>
      <c r="C87" s="601"/>
      <c r="D87" s="39" t="str">
        <f>VLOOKUP(Z87,'[1]Démarches phares_30_9'!D$5:G$249,2,FALSE)</f>
        <v>Déclarer une naissance (Ameli)</v>
      </c>
      <c r="E87" s="78" t="s">
        <v>179</v>
      </c>
      <c r="F87" s="77" t="s">
        <v>38</v>
      </c>
      <c r="G87" s="79" t="s">
        <v>39</v>
      </c>
      <c r="H87" s="38" t="str">
        <f>VLOOKUP(Z87,'[1]Démarches phares_30_9'!D$5:G$249,4,FALSE)</f>
        <v>Oui</v>
      </c>
      <c r="I87" s="38">
        <f t="shared" si="5"/>
        <v>0</v>
      </c>
      <c r="J87" s="80" t="s">
        <v>39</v>
      </c>
      <c r="K87" s="81">
        <v>758000</v>
      </c>
      <c r="L87" s="82">
        <f t="shared" si="3"/>
        <v>0.25860290237467021</v>
      </c>
      <c r="M87" s="83"/>
      <c r="N87" s="83" t="s">
        <v>32</v>
      </c>
      <c r="O87" s="77" t="s">
        <v>38</v>
      </c>
      <c r="P87" s="77" t="s">
        <v>38</v>
      </c>
      <c r="Q87" s="77" t="s">
        <v>40</v>
      </c>
      <c r="R87" s="77">
        <v>9</v>
      </c>
      <c r="S87" s="46" t="s">
        <v>180</v>
      </c>
      <c r="T87" s="46" t="s">
        <v>215</v>
      </c>
      <c r="U87" s="46"/>
      <c r="V87" s="46" t="s">
        <v>222</v>
      </c>
      <c r="W87" s="47" t="s">
        <v>223</v>
      </c>
      <c r="X87" s="375">
        <v>196021</v>
      </c>
      <c r="Y87" s="53" t="s">
        <v>224</v>
      </c>
      <c r="Z87" s="84">
        <v>1704</v>
      </c>
      <c r="AA87" s="398" t="s">
        <v>763</v>
      </c>
      <c r="AB87" s="398" t="s">
        <v>769</v>
      </c>
      <c r="AC87" s="398" t="s">
        <v>765</v>
      </c>
      <c r="AD87" s="398" t="s">
        <v>765</v>
      </c>
      <c r="AE87" s="398" t="s">
        <v>765</v>
      </c>
      <c r="AF87" s="398" t="s">
        <v>765</v>
      </c>
      <c r="AG87" s="398" t="s">
        <v>765</v>
      </c>
      <c r="AH87" s="398" t="s">
        <v>765</v>
      </c>
      <c r="AI87" s="398" t="s">
        <v>765</v>
      </c>
      <c r="AJ87" s="398" t="s">
        <v>765</v>
      </c>
      <c r="AK87" s="398" t="s">
        <v>765</v>
      </c>
      <c r="AL87" s="398" t="s">
        <v>765</v>
      </c>
      <c r="AM87" s="398" t="s">
        <v>769</v>
      </c>
      <c r="AN87" s="398"/>
      <c r="AO87" s="398"/>
      <c r="AP87" s="398"/>
      <c r="AQ87" s="398"/>
      <c r="AR87" s="398"/>
      <c r="AS87" s="398"/>
      <c r="AT87" s="398"/>
      <c r="AU87" s="398"/>
      <c r="AV87" s="398"/>
      <c r="AW87" s="398"/>
      <c r="AX87" s="398"/>
      <c r="AY87" s="398"/>
      <c r="AZ87" s="398"/>
      <c r="BA87" s="399"/>
      <c r="BB87" s="544">
        <f t="shared" si="4"/>
        <v>0</v>
      </c>
    </row>
    <row r="88" spans="1:54" ht="22.2" customHeight="1" x14ac:dyDescent="0.3">
      <c r="A88" s="211"/>
      <c r="B88" s="717"/>
      <c r="C88" s="601"/>
      <c r="D88" s="39" t="str">
        <f>VLOOKUP(Z88,'[1]Démarches phares_30_9'!D$5:G$249,2,FALSE)</f>
        <v>Inscription au registre national des refus de dons d'organes</v>
      </c>
      <c r="E88" s="78" t="s">
        <v>214</v>
      </c>
      <c r="F88" s="77" t="s">
        <v>38</v>
      </c>
      <c r="G88" s="79" t="s">
        <v>39</v>
      </c>
      <c r="H88" s="38" t="str">
        <f>VLOOKUP(Z88,'[1]Démarches phares_30_9'!D$5:G$249,4,FALSE)</f>
        <v>Oui</v>
      </c>
      <c r="I88" s="38">
        <f t="shared" si="5"/>
        <v>0</v>
      </c>
      <c r="J88" s="80" t="s">
        <v>39</v>
      </c>
      <c r="K88" s="81">
        <v>100000</v>
      </c>
      <c r="L88" s="82">
        <f t="shared" si="3"/>
        <v>1</v>
      </c>
      <c r="M88" s="83"/>
      <c r="N88" s="83" t="s">
        <v>32</v>
      </c>
      <c r="O88" s="77" t="s">
        <v>41</v>
      </c>
      <c r="P88" s="77" t="s">
        <v>38</v>
      </c>
      <c r="Q88" s="77" t="s">
        <v>40</v>
      </c>
      <c r="R88" s="77">
        <v>9</v>
      </c>
      <c r="S88" s="46" t="s">
        <v>180</v>
      </c>
      <c r="T88" s="46" t="s">
        <v>215</v>
      </c>
      <c r="U88" s="46" t="s">
        <v>226</v>
      </c>
      <c r="V88" s="46"/>
      <c r="W88" s="46" t="s">
        <v>227</v>
      </c>
      <c r="X88" s="375">
        <v>100000</v>
      </c>
      <c r="Y88" s="386" t="s">
        <v>228</v>
      </c>
      <c r="Z88" s="84">
        <v>1702</v>
      </c>
      <c r="AA88" s="398" t="s">
        <v>763</v>
      </c>
      <c r="AB88" s="398" t="s">
        <v>764</v>
      </c>
      <c r="AC88" s="398" t="s">
        <v>765</v>
      </c>
      <c r="AD88" s="398" t="s">
        <v>765</v>
      </c>
      <c r="AE88" s="398" t="s">
        <v>765</v>
      </c>
      <c r="AF88" s="398" t="s">
        <v>765</v>
      </c>
      <c r="AG88" s="398" t="s">
        <v>765</v>
      </c>
      <c r="AH88" s="398" t="s">
        <v>765</v>
      </c>
      <c r="AI88" s="398" t="s">
        <v>765</v>
      </c>
      <c r="AJ88" s="398" t="s">
        <v>765</v>
      </c>
      <c r="AK88" s="398" t="s">
        <v>765</v>
      </c>
      <c r="AL88" s="398" t="s">
        <v>765</v>
      </c>
      <c r="AM88" s="398" t="s">
        <v>765</v>
      </c>
      <c r="AN88" s="398"/>
      <c r="AO88" s="398"/>
      <c r="AP88" s="398"/>
      <c r="AQ88" s="398"/>
      <c r="AR88" s="398"/>
      <c r="AS88" s="398"/>
      <c r="AT88" s="398"/>
      <c r="AU88" s="398"/>
      <c r="AV88" s="398"/>
      <c r="AW88" s="398"/>
      <c r="AX88" s="398"/>
      <c r="AY88" s="398"/>
      <c r="AZ88" s="398"/>
      <c r="BA88" s="399"/>
      <c r="BB88" s="544">
        <f t="shared" si="4"/>
        <v>1</v>
      </c>
    </row>
    <row r="89" spans="1:54" ht="22.2" customHeight="1" x14ac:dyDescent="0.3">
      <c r="A89" s="211"/>
      <c r="B89" s="717"/>
      <c r="C89" s="601"/>
      <c r="D89" s="39" t="str">
        <f>VLOOKUP(Z89,'[1]Démarches phares_30_9'!D$5:G$249,2,FALSE)</f>
        <v>Dossier Médical Partagé</v>
      </c>
      <c r="E89" s="78" t="s">
        <v>179</v>
      </c>
      <c r="F89" s="77" t="s">
        <v>38</v>
      </c>
      <c r="G89" s="79" t="s">
        <v>39</v>
      </c>
      <c r="H89" s="38" t="str">
        <f>VLOOKUP(Z89,'[1]Démarches phares_30_9'!D$5:G$249,4,FALSE)</f>
        <v>Oui</v>
      </c>
      <c r="I89" s="38">
        <f t="shared" si="5"/>
        <v>0</v>
      </c>
      <c r="J89" s="77" t="s">
        <v>31</v>
      </c>
      <c r="K89" s="81" t="s">
        <v>31</v>
      </c>
      <c r="L89" s="82" t="str">
        <f t="shared" si="3"/>
        <v>n/c</v>
      </c>
      <c r="M89" s="83"/>
      <c r="N89" s="83" t="s">
        <v>32</v>
      </c>
      <c r="O89" s="77" t="s">
        <v>41</v>
      </c>
      <c r="P89" s="77" t="s">
        <v>38</v>
      </c>
      <c r="Q89" s="77" t="s">
        <v>38</v>
      </c>
      <c r="R89" s="77">
        <v>7</v>
      </c>
      <c r="S89" s="46" t="s">
        <v>180</v>
      </c>
      <c r="T89" s="46" t="s">
        <v>215</v>
      </c>
      <c r="U89" s="46"/>
      <c r="V89" s="46"/>
      <c r="W89" s="46" t="s">
        <v>230</v>
      </c>
      <c r="X89" s="48" t="s">
        <v>31</v>
      </c>
      <c r="Y89" s="53" t="s">
        <v>231</v>
      </c>
      <c r="Z89" s="84">
        <v>1663</v>
      </c>
      <c r="AA89" s="398" t="s">
        <v>763</v>
      </c>
      <c r="AB89" s="398" t="s">
        <v>769</v>
      </c>
      <c r="AC89" s="398" t="s">
        <v>765</v>
      </c>
      <c r="AD89" s="398" t="s">
        <v>765</v>
      </c>
      <c r="AE89" s="398" t="s">
        <v>765</v>
      </c>
      <c r="AF89" s="398" t="s">
        <v>765</v>
      </c>
      <c r="AG89" s="398" t="s">
        <v>765</v>
      </c>
      <c r="AH89" s="398" t="s">
        <v>765</v>
      </c>
      <c r="AI89" s="398" t="s">
        <v>765</v>
      </c>
      <c r="AJ89" s="398" t="s">
        <v>765</v>
      </c>
      <c r="AK89" s="398" t="s">
        <v>765</v>
      </c>
      <c r="AL89" s="398" t="s">
        <v>765</v>
      </c>
      <c r="AM89" s="398" t="s">
        <v>764</v>
      </c>
      <c r="AN89" s="398"/>
      <c r="AO89" s="398"/>
      <c r="AP89" s="398"/>
      <c r="AQ89" s="398"/>
      <c r="AR89" s="398"/>
      <c r="AS89" s="398"/>
      <c r="AT89" s="398"/>
      <c r="AU89" s="398"/>
      <c r="AV89" s="398"/>
      <c r="AW89" s="398"/>
      <c r="AX89" s="398"/>
      <c r="AY89" s="398"/>
      <c r="AZ89" s="398"/>
      <c r="BA89" s="399"/>
      <c r="BB89" s="544">
        <f t="shared" si="4"/>
        <v>1</v>
      </c>
    </row>
    <row r="90" spans="1:54" ht="22.2" customHeight="1" x14ac:dyDescent="0.3">
      <c r="A90" s="211"/>
      <c r="B90" s="717"/>
      <c r="C90" s="601"/>
      <c r="D90" s="39" t="str">
        <f>VLOOKUP(Z90,'[1]Démarches phares_30_9'!D$5:G$249,2,FALSE)</f>
        <v>Délivrance d'une ordonnance médicale  (E-prescription)</v>
      </c>
      <c r="E90" s="78" t="s">
        <v>179</v>
      </c>
      <c r="F90" s="401" t="s">
        <v>30</v>
      </c>
      <c r="G90" s="369">
        <v>2020</v>
      </c>
      <c r="H90" s="38" t="str">
        <f>VLOOKUP(Z90,'[1]Démarches phares_30_9'!D$5:G$249,4,FALSE)</f>
        <v>Expérimentation</v>
      </c>
      <c r="I90" s="38">
        <f t="shared" si="5"/>
        <v>0</v>
      </c>
      <c r="J90" s="77">
        <v>2020</v>
      </c>
      <c r="K90" s="81" t="s">
        <v>31</v>
      </c>
      <c r="L90" s="82" t="str">
        <f t="shared" si="3"/>
        <v>n/a</v>
      </c>
      <c r="M90" s="83"/>
      <c r="N90" s="86" t="s">
        <v>31</v>
      </c>
      <c r="O90" s="80" t="s">
        <v>31</v>
      </c>
      <c r="P90" s="80" t="s">
        <v>31</v>
      </c>
      <c r="Q90" s="80" t="s">
        <v>31</v>
      </c>
      <c r="R90" s="77" t="s">
        <v>31</v>
      </c>
      <c r="S90" s="46" t="s">
        <v>180</v>
      </c>
      <c r="T90" s="46" t="s">
        <v>215</v>
      </c>
      <c r="U90" s="47" t="s">
        <v>233</v>
      </c>
      <c r="V90" s="46"/>
      <c r="W90" s="46"/>
      <c r="X90" s="48" t="s">
        <v>46</v>
      </c>
      <c r="Y90" s="46"/>
      <c r="Z90" s="84">
        <v>1974</v>
      </c>
      <c r="AA90" s="398" t="s">
        <v>759</v>
      </c>
      <c r="AB90" s="398"/>
      <c r="AC90" s="398"/>
      <c r="AD90" s="398"/>
      <c r="AE90" s="398"/>
      <c r="AF90" s="398"/>
      <c r="AG90" s="398"/>
      <c r="AH90" s="398"/>
      <c r="AI90" s="398"/>
      <c r="AJ90" s="398"/>
      <c r="AK90" s="398"/>
      <c r="AL90" s="398"/>
      <c r="AM90" s="398"/>
      <c r="AN90" s="398"/>
      <c r="AO90" s="398"/>
      <c r="AP90" s="398"/>
      <c r="AQ90" s="398"/>
      <c r="AR90" s="398"/>
      <c r="AS90" s="398"/>
      <c r="AT90" s="398"/>
      <c r="AU90" s="398"/>
      <c r="AV90" s="398"/>
      <c r="AW90" s="398"/>
      <c r="AX90" s="398"/>
      <c r="AY90" s="398"/>
      <c r="AZ90" s="398"/>
      <c r="BA90" s="399" t="s">
        <v>784</v>
      </c>
      <c r="BB90" s="544" t="str">
        <f t="shared" si="4"/>
        <v>Non mesuré</v>
      </c>
    </row>
    <row r="91" spans="1:54" ht="22.2" customHeight="1" x14ac:dyDescent="0.3">
      <c r="A91" s="211"/>
      <c r="B91" s="717"/>
      <c r="C91" s="601" t="s">
        <v>234</v>
      </c>
      <c r="D91" s="39" t="str">
        <f>VLOOKUP(Z91,'[1]Démarches phares_30_9'!D$5:G$249,2,FALSE)</f>
        <v>Attestation de paiement d'indemnités journalières</v>
      </c>
      <c r="E91" s="78" t="s">
        <v>179</v>
      </c>
      <c r="F91" s="77" t="s">
        <v>38</v>
      </c>
      <c r="G91" s="79" t="s">
        <v>39</v>
      </c>
      <c r="H91" s="38" t="str">
        <f>VLOOKUP(Z91,'[1]Démarches phares_30_9'!D$5:G$249,4,FALSE)</f>
        <v>Oui</v>
      </c>
      <c r="I91" s="38">
        <f t="shared" si="5"/>
        <v>0</v>
      </c>
      <c r="J91" s="80" t="s">
        <v>39</v>
      </c>
      <c r="K91" s="81">
        <v>32143032</v>
      </c>
      <c r="L91" s="82">
        <f t="shared" si="3"/>
        <v>1</v>
      </c>
      <c r="M91" s="83"/>
      <c r="N91" s="83" t="s">
        <v>32</v>
      </c>
      <c r="O91" s="77" t="s">
        <v>38</v>
      </c>
      <c r="P91" s="77" t="s">
        <v>38</v>
      </c>
      <c r="Q91" s="77" t="s">
        <v>40</v>
      </c>
      <c r="R91" s="77">
        <v>6</v>
      </c>
      <c r="S91" s="46" t="s">
        <v>180</v>
      </c>
      <c r="T91" s="46" t="s">
        <v>234</v>
      </c>
      <c r="U91" s="46" t="s">
        <v>236</v>
      </c>
      <c r="V91" s="46"/>
      <c r="W91" s="47" t="s">
        <v>182</v>
      </c>
      <c r="X91" s="375">
        <v>32143032</v>
      </c>
      <c r="Y91" s="53" t="s">
        <v>237</v>
      </c>
      <c r="Z91" s="84">
        <v>1687</v>
      </c>
      <c r="AA91" s="398" t="s">
        <v>763</v>
      </c>
      <c r="AB91" s="398" t="s">
        <v>769</v>
      </c>
      <c r="AC91" s="398" t="s">
        <v>765</v>
      </c>
      <c r="AD91" s="398" t="s">
        <v>765</v>
      </c>
      <c r="AE91" s="398" t="s">
        <v>765</v>
      </c>
      <c r="AF91" s="398" t="s">
        <v>765</v>
      </c>
      <c r="AG91" s="398" t="s">
        <v>765</v>
      </c>
      <c r="AH91" s="398" t="s">
        <v>765</v>
      </c>
      <c r="AI91" s="398" t="s">
        <v>765</v>
      </c>
      <c r="AJ91" s="398" t="s">
        <v>765</v>
      </c>
      <c r="AK91" s="398" t="s">
        <v>765</v>
      </c>
      <c r="AL91" s="398" t="s">
        <v>765</v>
      </c>
      <c r="AM91" s="398" t="s">
        <v>769</v>
      </c>
      <c r="AN91" s="398"/>
      <c r="AO91" s="398"/>
      <c r="AP91" s="398"/>
      <c r="AQ91" s="398"/>
      <c r="AR91" s="398"/>
      <c r="AS91" s="398"/>
      <c r="AT91" s="398"/>
      <c r="AU91" s="398"/>
      <c r="AV91" s="398"/>
      <c r="AW91" s="398"/>
      <c r="AX91" s="398"/>
      <c r="AY91" s="398"/>
      <c r="AZ91" s="398"/>
      <c r="BA91" s="399"/>
      <c r="BB91" s="544">
        <f t="shared" si="4"/>
        <v>0</v>
      </c>
    </row>
    <row r="92" spans="1:54" ht="22.2" customHeight="1" x14ac:dyDescent="0.3">
      <c r="A92" s="211"/>
      <c r="B92" s="717"/>
      <c r="C92" s="601"/>
      <c r="D92" s="39" t="str">
        <f>VLOOKUP(Z92,'[1]Démarches phares_30_9'!D$5:G$249,2,FALSE)</f>
        <v>Avis de changement de situation pour les prestations familiales</v>
      </c>
      <c r="E92" s="78" t="s">
        <v>179</v>
      </c>
      <c r="F92" s="77" t="s">
        <v>38</v>
      </c>
      <c r="G92" s="79" t="s">
        <v>39</v>
      </c>
      <c r="H92" s="38" t="str">
        <f>VLOOKUP(Z92,'[1]Démarches phares_30_9'!D$5:G$249,4,FALSE)</f>
        <v>Oui</v>
      </c>
      <c r="I92" s="38">
        <f t="shared" si="5"/>
        <v>0</v>
      </c>
      <c r="J92" s="80" t="s">
        <v>39</v>
      </c>
      <c r="K92" s="81">
        <v>17944423</v>
      </c>
      <c r="L92" s="82">
        <f t="shared" si="3"/>
        <v>0.80013021315870669</v>
      </c>
      <c r="M92" s="83"/>
      <c r="N92" s="83" t="s">
        <v>32</v>
      </c>
      <c r="O92" s="77" t="s">
        <v>41</v>
      </c>
      <c r="P92" s="77" t="s">
        <v>38</v>
      </c>
      <c r="Q92" s="77" t="s">
        <v>38</v>
      </c>
      <c r="R92" s="77">
        <v>8</v>
      </c>
      <c r="S92" s="46" t="s">
        <v>180</v>
      </c>
      <c r="T92" s="46" t="s">
        <v>234</v>
      </c>
      <c r="U92" s="46"/>
      <c r="V92" s="46"/>
      <c r="W92" s="46" t="s">
        <v>188</v>
      </c>
      <c r="X92" s="375">
        <v>14357875</v>
      </c>
      <c r="Y92" s="385" t="s">
        <v>239</v>
      </c>
      <c r="Z92" s="84">
        <v>1081</v>
      </c>
      <c r="AA92" s="398" t="s">
        <v>759</v>
      </c>
      <c r="AB92" s="398"/>
      <c r="AC92" s="398"/>
      <c r="AD92" s="398"/>
      <c r="AE92" s="398"/>
      <c r="AF92" s="398"/>
      <c r="AG92" s="398"/>
      <c r="AH92" s="398"/>
      <c r="AI92" s="398"/>
      <c r="AJ92" s="398"/>
      <c r="AK92" s="398"/>
      <c r="AL92" s="398"/>
      <c r="AM92" s="398"/>
      <c r="AN92" s="398"/>
      <c r="AO92" s="398"/>
      <c r="AP92" s="398"/>
      <c r="AQ92" s="398"/>
      <c r="AR92" s="398"/>
      <c r="AS92" s="398"/>
      <c r="AT92" s="398"/>
      <c r="AU92" s="398"/>
      <c r="AV92" s="398"/>
      <c r="AW92" s="398"/>
      <c r="AX92" s="398"/>
      <c r="AY92" s="398"/>
      <c r="AZ92" s="398"/>
      <c r="BA92" s="399" t="s">
        <v>785</v>
      </c>
      <c r="BB92" s="544" t="str">
        <f t="shared" si="4"/>
        <v>Non mesuré</v>
      </c>
    </row>
    <row r="93" spans="1:54" ht="22.2" customHeight="1" x14ac:dyDescent="0.3">
      <c r="A93" s="211"/>
      <c r="B93" s="717"/>
      <c r="C93" s="601"/>
      <c r="D93" s="39" t="str">
        <f>VLOOKUP(Z93,'[1]Démarches phares_30_9'!D$5:G$249,2,FALSE)</f>
        <v>Demander une carte européenne d'assurance maladie (Ceam)</v>
      </c>
      <c r="E93" s="78" t="s">
        <v>179</v>
      </c>
      <c r="F93" s="77" t="s">
        <v>38</v>
      </c>
      <c r="G93" s="79" t="s">
        <v>39</v>
      </c>
      <c r="H93" s="38" t="str">
        <f>VLOOKUP(Z93,'[1]Démarches phares_30_9'!D$5:G$249,4,FALSE)</f>
        <v>Oui</v>
      </c>
      <c r="I93" s="38">
        <f t="shared" si="5"/>
        <v>0</v>
      </c>
      <c r="J93" s="80" t="s">
        <v>39</v>
      </c>
      <c r="K93" s="81">
        <v>3776366</v>
      </c>
      <c r="L93" s="82">
        <f t="shared" si="3"/>
        <v>1</v>
      </c>
      <c r="M93" s="83"/>
      <c r="N93" s="83" t="s">
        <v>32</v>
      </c>
      <c r="O93" s="77" t="s">
        <v>38</v>
      </c>
      <c r="P93" s="77" t="s">
        <v>38</v>
      </c>
      <c r="Q93" s="77" t="s">
        <v>40</v>
      </c>
      <c r="R93" s="77">
        <v>6</v>
      </c>
      <c r="S93" s="46" t="s">
        <v>180</v>
      </c>
      <c r="T93" s="46" t="s">
        <v>234</v>
      </c>
      <c r="U93" s="46"/>
      <c r="V93" s="46"/>
      <c r="W93" s="47" t="s">
        <v>182</v>
      </c>
      <c r="X93" s="375">
        <v>3776366</v>
      </c>
      <c r="Y93" s="53" t="s">
        <v>241</v>
      </c>
      <c r="Z93" s="84">
        <v>1685</v>
      </c>
      <c r="AA93" s="398" t="s">
        <v>763</v>
      </c>
      <c r="AB93" s="398" t="s">
        <v>769</v>
      </c>
      <c r="AC93" s="398" t="s">
        <v>765</v>
      </c>
      <c r="AD93" s="398" t="s">
        <v>765</v>
      </c>
      <c r="AE93" s="398" t="s">
        <v>765</v>
      </c>
      <c r="AF93" s="398" t="s">
        <v>765</v>
      </c>
      <c r="AG93" s="398" t="s">
        <v>765</v>
      </c>
      <c r="AH93" s="398" t="s">
        <v>765</v>
      </c>
      <c r="AI93" s="398" t="s">
        <v>765</v>
      </c>
      <c r="AJ93" s="398" t="s">
        <v>765</v>
      </c>
      <c r="AK93" s="398" t="s">
        <v>765</v>
      </c>
      <c r="AL93" s="398" t="s">
        <v>765</v>
      </c>
      <c r="AM93" s="398" t="s">
        <v>769</v>
      </c>
      <c r="AN93" s="398"/>
      <c r="AO93" s="398"/>
      <c r="AP93" s="398"/>
      <c r="AQ93" s="398"/>
      <c r="AR93" s="398"/>
      <c r="AS93" s="398"/>
      <c r="AT93" s="398"/>
      <c r="AU93" s="398"/>
      <c r="AV93" s="398"/>
      <c r="AW93" s="398"/>
      <c r="AX93" s="398"/>
      <c r="AY93" s="398"/>
      <c r="AZ93" s="398"/>
      <c r="BA93" s="399"/>
      <c r="BB93" s="544">
        <f t="shared" si="4"/>
        <v>0</v>
      </c>
    </row>
    <row r="94" spans="1:54" ht="22.2" customHeight="1" x14ac:dyDescent="0.3">
      <c r="A94" s="211"/>
      <c r="B94" s="717"/>
      <c r="C94" s="601"/>
      <c r="D94" s="39" t="str">
        <f>VLOOKUP(Z94,'[1]Démarches phares_30_9'!D$5:G$249,2,FALSE)</f>
        <v>Attestations fiscales retraités régime général</v>
      </c>
      <c r="E94" s="78" t="s">
        <v>179</v>
      </c>
      <c r="F94" s="77" t="s">
        <v>38</v>
      </c>
      <c r="G94" s="79" t="s">
        <v>39</v>
      </c>
      <c r="H94" s="38" t="str">
        <f>VLOOKUP(Z94,'[1]Démarches phares_30_9'!D$5:G$249,4,FALSE)</f>
        <v>Oui</v>
      </c>
      <c r="I94" s="38">
        <f t="shared" si="5"/>
        <v>0</v>
      </c>
      <c r="J94" s="80" t="s">
        <v>39</v>
      </c>
      <c r="K94" s="81">
        <v>3700000</v>
      </c>
      <c r="L94" s="82">
        <f t="shared" si="3"/>
        <v>1</v>
      </c>
      <c r="M94" s="83"/>
      <c r="N94" s="83" t="s">
        <v>32</v>
      </c>
      <c r="O94" s="77" t="s">
        <v>38</v>
      </c>
      <c r="P94" s="77" t="s">
        <v>38</v>
      </c>
      <c r="Q94" s="77" t="s">
        <v>38</v>
      </c>
      <c r="R94" s="77">
        <v>2</v>
      </c>
      <c r="S94" s="46" t="s">
        <v>180</v>
      </c>
      <c r="T94" s="46" t="s">
        <v>234</v>
      </c>
      <c r="U94" s="46"/>
      <c r="V94" s="46"/>
      <c r="W94" s="47" t="s">
        <v>243</v>
      </c>
      <c r="X94" s="375">
        <v>3700000</v>
      </c>
      <c r="Y94" s="386" t="s">
        <v>697</v>
      </c>
      <c r="Z94" s="84">
        <v>1846</v>
      </c>
      <c r="AA94" s="398" t="s">
        <v>763</v>
      </c>
      <c r="AB94" s="398" t="s">
        <v>769</v>
      </c>
      <c r="AC94" s="398" t="s">
        <v>765</v>
      </c>
      <c r="AD94" s="398" t="s">
        <v>765</v>
      </c>
      <c r="AE94" s="398" t="s">
        <v>765</v>
      </c>
      <c r="AF94" s="398" t="s">
        <v>765</v>
      </c>
      <c r="AG94" s="398" t="s">
        <v>765</v>
      </c>
      <c r="AH94" s="398" t="s">
        <v>765</v>
      </c>
      <c r="AI94" s="398" t="s">
        <v>765</v>
      </c>
      <c r="AJ94" s="398" t="s">
        <v>765</v>
      </c>
      <c r="AK94" s="398" t="s">
        <v>765</v>
      </c>
      <c r="AL94" s="398" t="s">
        <v>765</v>
      </c>
      <c r="AM94" s="398" t="s">
        <v>764</v>
      </c>
      <c r="AN94" s="398"/>
      <c r="AO94" s="398"/>
      <c r="AP94" s="398"/>
      <c r="AQ94" s="398"/>
      <c r="AR94" s="398"/>
      <c r="AS94" s="398"/>
      <c r="AT94" s="398"/>
      <c r="AU94" s="398"/>
      <c r="AV94" s="398"/>
      <c r="AW94" s="398"/>
      <c r="AX94" s="398"/>
      <c r="AY94" s="398"/>
      <c r="AZ94" s="398"/>
      <c r="BA94" s="399" t="s">
        <v>786</v>
      </c>
      <c r="BB94" s="544">
        <f t="shared" si="4"/>
        <v>1</v>
      </c>
    </row>
    <row r="95" spans="1:54" ht="22.2" customHeight="1" x14ac:dyDescent="0.3">
      <c r="A95" s="211"/>
      <c r="B95" s="717"/>
      <c r="C95" s="601"/>
      <c r="D95" s="39" t="str">
        <f>VLOOKUP(Z95,'[1]Démarches phares_30_9'!D$5:G$249,2,FALSE)</f>
        <v>Changement d'adresse (Ameli)</v>
      </c>
      <c r="E95" s="78" t="s">
        <v>179</v>
      </c>
      <c r="F95" s="77" t="s">
        <v>38</v>
      </c>
      <c r="G95" s="79" t="s">
        <v>39</v>
      </c>
      <c r="H95" s="38" t="str">
        <f>VLOOKUP(Z95,'[1]Démarches phares_30_9'!D$5:G$249,4,FALSE)</f>
        <v>Oui</v>
      </c>
      <c r="I95" s="38">
        <f t="shared" si="5"/>
        <v>0</v>
      </c>
      <c r="J95" s="80" t="s">
        <v>39</v>
      </c>
      <c r="K95" s="81">
        <v>3084151</v>
      </c>
      <c r="L95" s="82">
        <f t="shared" si="3"/>
        <v>1</v>
      </c>
      <c r="M95" s="83"/>
      <c r="N95" s="83" t="s">
        <v>32</v>
      </c>
      <c r="O95" s="77" t="s">
        <v>38</v>
      </c>
      <c r="P95" s="77" t="s">
        <v>38</v>
      </c>
      <c r="Q95" s="77" t="s">
        <v>40</v>
      </c>
      <c r="R95" s="77">
        <v>6</v>
      </c>
      <c r="S95" s="46" t="s">
        <v>180</v>
      </c>
      <c r="T95" s="46" t="s">
        <v>234</v>
      </c>
      <c r="U95" s="46"/>
      <c r="V95" s="46"/>
      <c r="W95" s="47" t="s">
        <v>182</v>
      </c>
      <c r="X95" s="375">
        <v>3084151</v>
      </c>
      <c r="Y95" s="386" t="s">
        <v>245</v>
      </c>
      <c r="Z95" s="84">
        <v>1686</v>
      </c>
      <c r="AA95" s="398" t="s">
        <v>763</v>
      </c>
      <c r="AB95" s="398" t="s">
        <v>769</v>
      </c>
      <c r="AC95" s="398" t="s">
        <v>765</v>
      </c>
      <c r="AD95" s="398" t="s">
        <v>765</v>
      </c>
      <c r="AE95" s="398" t="s">
        <v>765</v>
      </c>
      <c r="AF95" s="398" t="s">
        <v>765</v>
      </c>
      <c r="AG95" s="398" t="s">
        <v>765</v>
      </c>
      <c r="AH95" s="398" t="s">
        <v>765</v>
      </c>
      <c r="AI95" s="398" t="s">
        <v>765</v>
      </c>
      <c r="AJ95" s="398" t="s">
        <v>765</v>
      </c>
      <c r="AK95" s="398" t="s">
        <v>765</v>
      </c>
      <c r="AL95" s="398" t="s">
        <v>765</v>
      </c>
      <c r="AM95" s="398" t="s">
        <v>769</v>
      </c>
      <c r="AN95" s="398"/>
      <c r="AO95" s="398"/>
      <c r="AP95" s="398"/>
      <c r="AQ95" s="398"/>
      <c r="AR95" s="398"/>
      <c r="AS95" s="398"/>
      <c r="AT95" s="398"/>
      <c r="AU95" s="398"/>
      <c r="AV95" s="398"/>
      <c r="AW95" s="398"/>
      <c r="AX95" s="398"/>
      <c r="AY95" s="398"/>
      <c r="AZ95" s="398"/>
      <c r="BA95" s="399"/>
      <c r="BB95" s="544">
        <f t="shared" si="4"/>
        <v>0</v>
      </c>
    </row>
    <row r="96" spans="1:54" ht="22.2" customHeight="1" x14ac:dyDescent="0.3">
      <c r="A96" s="211"/>
      <c r="B96" s="717"/>
      <c r="C96" s="601"/>
      <c r="D96" s="39" t="str">
        <f>VLOOKUP(Z96,'[1]Démarches phares_30_9'!D$5:G$249,2,FALSE)</f>
        <v xml:space="preserve">déclaration de ressources annuelles auprès de la CAF </v>
      </c>
      <c r="E96" s="78" t="s">
        <v>179</v>
      </c>
      <c r="F96" s="77" t="s">
        <v>38</v>
      </c>
      <c r="G96" s="79" t="s">
        <v>39</v>
      </c>
      <c r="H96" s="38" t="str">
        <f>VLOOKUP(Z96,'[1]Démarches phares_30_9'!D$5:G$249,4,FALSE)</f>
        <v>Oui</v>
      </c>
      <c r="I96" s="38">
        <f t="shared" si="5"/>
        <v>0</v>
      </c>
      <c r="J96" s="80" t="s">
        <v>39</v>
      </c>
      <c r="K96" s="81">
        <v>4408369</v>
      </c>
      <c r="L96" s="82">
        <f t="shared" si="3"/>
        <v>0.72420865857644856</v>
      </c>
      <c r="M96" s="83"/>
      <c r="N96" s="83" t="s">
        <v>32</v>
      </c>
      <c r="O96" s="77" t="s">
        <v>41</v>
      </c>
      <c r="P96" s="77" t="s">
        <v>38</v>
      </c>
      <c r="Q96" s="77" t="s">
        <v>38</v>
      </c>
      <c r="R96" s="77">
        <v>8</v>
      </c>
      <c r="S96" s="46" t="s">
        <v>180</v>
      </c>
      <c r="T96" s="46" t="s">
        <v>234</v>
      </c>
      <c r="U96" s="46"/>
      <c r="V96" s="46"/>
      <c r="W96" s="46"/>
      <c r="X96" s="375">
        <v>3192579</v>
      </c>
      <c r="Y96" s="46" t="s">
        <v>205</v>
      </c>
      <c r="Z96" s="84">
        <v>1064</v>
      </c>
      <c r="AA96" s="398" t="s">
        <v>759</v>
      </c>
      <c r="AB96" s="398"/>
      <c r="AC96" s="398"/>
      <c r="AD96" s="398"/>
      <c r="AE96" s="398"/>
      <c r="AF96" s="398"/>
      <c r="AG96" s="398"/>
      <c r="AH96" s="398"/>
      <c r="AI96" s="398"/>
      <c r="AJ96" s="398"/>
      <c r="AK96" s="398"/>
      <c r="AL96" s="398"/>
      <c r="AM96" s="398"/>
      <c r="AN96" s="398"/>
      <c r="AO96" s="398"/>
      <c r="AP96" s="398"/>
      <c r="AQ96" s="398"/>
      <c r="AR96" s="398"/>
      <c r="AS96" s="398"/>
      <c r="AT96" s="398"/>
      <c r="AU96" s="398"/>
      <c r="AV96" s="398"/>
      <c r="AW96" s="398"/>
      <c r="AX96" s="398"/>
      <c r="AY96" s="398"/>
      <c r="AZ96" s="398"/>
      <c r="BA96" s="399" t="s">
        <v>785</v>
      </c>
      <c r="BB96" s="544" t="str">
        <f t="shared" si="4"/>
        <v>Non mesuré</v>
      </c>
    </row>
    <row r="97" spans="1:54" ht="22.2" customHeight="1" x14ac:dyDescent="0.3">
      <c r="A97" s="211"/>
      <c r="B97" s="717"/>
      <c r="C97" s="601"/>
      <c r="D97" s="39" t="str">
        <f>VLOOKUP(Z97,'[1]Démarches phares_30_9'!D$5:G$249,2,FALSE)</f>
        <v>Demander une carte vitale</v>
      </c>
      <c r="E97" s="78" t="s">
        <v>179</v>
      </c>
      <c r="F97" s="77" t="s">
        <v>38</v>
      </c>
      <c r="G97" s="79" t="s">
        <v>39</v>
      </c>
      <c r="H97" s="38" t="str">
        <f>VLOOKUP(Z97,'[1]Démarches phares_30_9'!D$5:G$249,4,FALSE)</f>
        <v>Oui</v>
      </c>
      <c r="I97" s="38">
        <f t="shared" si="5"/>
        <v>0</v>
      </c>
      <c r="J97" s="80" t="s">
        <v>39</v>
      </c>
      <c r="K97" s="81">
        <v>1080697</v>
      </c>
      <c r="L97" s="82" t="str">
        <f t="shared" si="3"/>
        <v>n/c</v>
      </c>
      <c r="M97" s="83"/>
      <c r="N97" s="83" t="s">
        <v>32</v>
      </c>
      <c r="O97" s="77" t="s">
        <v>38</v>
      </c>
      <c r="P97" s="77" t="s">
        <v>38</v>
      </c>
      <c r="Q97" s="77" t="s">
        <v>40</v>
      </c>
      <c r="R97" s="77">
        <v>9</v>
      </c>
      <c r="S97" s="46" t="s">
        <v>180</v>
      </c>
      <c r="T97" s="46" t="s">
        <v>234</v>
      </c>
      <c r="U97" s="46"/>
      <c r="V97" s="46"/>
      <c r="W97" s="47" t="s">
        <v>182</v>
      </c>
      <c r="X97" s="48" t="s">
        <v>31</v>
      </c>
      <c r="Y97" s="46" t="s">
        <v>245</v>
      </c>
      <c r="Z97" s="84">
        <v>1684</v>
      </c>
      <c r="AA97" s="398" t="s">
        <v>763</v>
      </c>
      <c r="AB97" s="398" t="s">
        <v>769</v>
      </c>
      <c r="AC97" s="398" t="s">
        <v>765</v>
      </c>
      <c r="AD97" s="398" t="s">
        <v>765</v>
      </c>
      <c r="AE97" s="398" t="s">
        <v>765</v>
      </c>
      <c r="AF97" s="398" t="s">
        <v>765</v>
      </c>
      <c r="AG97" s="398" t="s">
        <v>765</v>
      </c>
      <c r="AH97" s="398" t="s">
        <v>765</v>
      </c>
      <c r="AI97" s="398" t="s">
        <v>765</v>
      </c>
      <c r="AJ97" s="398" t="s">
        <v>765</v>
      </c>
      <c r="AK97" s="398" t="s">
        <v>765</v>
      </c>
      <c r="AL97" s="398" t="s">
        <v>765</v>
      </c>
      <c r="AM97" s="398" t="s">
        <v>769</v>
      </c>
      <c r="AN97" s="398"/>
      <c r="AO97" s="398"/>
      <c r="AP97" s="398"/>
      <c r="AQ97" s="398"/>
      <c r="AR97" s="398"/>
      <c r="AS97" s="398"/>
      <c r="AT97" s="398"/>
      <c r="AU97" s="398"/>
      <c r="AV97" s="398"/>
      <c r="AW97" s="398"/>
      <c r="AX97" s="398"/>
      <c r="AY97" s="398"/>
      <c r="AZ97" s="398"/>
      <c r="BA97" s="399"/>
      <c r="BB97" s="544">
        <f t="shared" si="4"/>
        <v>0</v>
      </c>
    </row>
    <row r="98" spans="1:54" ht="22.2" customHeight="1" x14ac:dyDescent="0.3">
      <c r="A98" s="211"/>
      <c r="B98" s="717"/>
      <c r="C98" s="601"/>
      <c r="D98" s="39" t="str">
        <f>VLOOKUP(Z98,'[1]Démarches phares_30_9'!D$5:G$249,2,FALSE)</f>
        <v>Déclaration trimestrielle RSA</v>
      </c>
      <c r="E98" s="78" t="s">
        <v>204</v>
      </c>
      <c r="F98" s="77" t="s">
        <v>38</v>
      </c>
      <c r="G98" s="79" t="s">
        <v>39</v>
      </c>
      <c r="H98" s="38" t="str">
        <f>VLOOKUP(Z98,'[1]Démarches phares_30_9'!D$5:G$249,4,FALSE)</f>
        <v>Oui</v>
      </c>
      <c r="I98" s="38">
        <f t="shared" si="5"/>
        <v>0</v>
      </c>
      <c r="J98" s="80" t="s">
        <v>39</v>
      </c>
      <c r="K98" s="81">
        <v>9189940</v>
      </c>
      <c r="L98" s="82">
        <f t="shared" si="3"/>
        <v>0.85547990520068684</v>
      </c>
      <c r="M98" s="83"/>
      <c r="N98" s="83" t="s">
        <v>32</v>
      </c>
      <c r="O98" s="77" t="s">
        <v>41</v>
      </c>
      <c r="P98" s="77" t="s">
        <v>38</v>
      </c>
      <c r="Q98" s="77" t="s">
        <v>38</v>
      </c>
      <c r="R98" s="77" t="s">
        <v>31</v>
      </c>
      <c r="S98" s="46" t="s">
        <v>180</v>
      </c>
      <c r="T98" s="46" t="s">
        <v>234</v>
      </c>
      <c r="U98" s="46"/>
      <c r="V98" s="46"/>
      <c r="W98" s="46"/>
      <c r="X98" s="375">
        <v>7861809</v>
      </c>
      <c r="Y98" s="53" t="s">
        <v>249</v>
      </c>
      <c r="Z98" s="84">
        <v>997</v>
      </c>
      <c r="AA98" s="398" t="s">
        <v>759</v>
      </c>
      <c r="AB98" s="398"/>
      <c r="AC98" s="398"/>
      <c r="AD98" s="398"/>
      <c r="AE98" s="398"/>
      <c r="AF98" s="398"/>
      <c r="AG98" s="398"/>
      <c r="AH98" s="398"/>
      <c r="AI98" s="398"/>
      <c r="AJ98" s="398"/>
      <c r="AK98" s="398"/>
      <c r="AL98" s="398"/>
      <c r="AM98" s="398"/>
      <c r="AN98" s="398"/>
      <c r="AO98" s="398"/>
      <c r="AP98" s="398"/>
      <c r="AQ98" s="398"/>
      <c r="AR98" s="398"/>
      <c r="AS98" s="398"/>
      <c r="AT98" s="398"/>
      <c r="AU98" s="398"/>
      <c r="AV98" s="398"/>
      <c r="AW98" s="398"/>
      <c r="AX98" s="398"/>
      <c r="AY98" s="398"/>
      <c r="AZ98" s="398"/>
      <c r="BA98" s="399" t="s">
        <v>785</v>
      </c>
      <c r="BB98" s="544" t="str">
        <f t="shared" si="4"/>
        <v>Non mesuré</v>
      </c>
    </row>
    <row r="99" spans="1:54" ht="22.2" customHeight="1" x14ac:dyDescent="0.3">
      <c r="A99" s="211"/>
      <c r="B99" s="717"/>
      <c r="C99" s="601"/>
      <c r="D99" s="39" t="str">
        <f>VLOOKUP(Z99,'[1]Démarches phares_30_9'!D$5:G$249,2,FALSE)</f>
        <v>Déclaration trimestrielle prime d'activité</v>
      </c>
      <c r="E99" s="78" t="s">
        <v>179</v>
      </c>
      <c r="F99" s="77" t="s">
        <v>38</v>
      </c>
      <c r="G99" s="79" t="s">
        <v>39</v>
      </c>
      <c r="H99" s="38" t="str">
        <f>VLOOKUP(Z99,'[1]Démarches phares_30_9'!D$5:G$249,4,FALSE)</f>
        <v>Oui</v>
      </c>
      <c r="I99" s="38">
        <f t="shared" si="5"/>
        <v>0</v>
      </c>
      <c r="J99" s="80" t="s">
        <v>39</v>
      </c>
      <c r="K99" s="81">
        <v>12723559</v>
      </c>
      <c r="L99" s="82">
        <f t="shared" si="3"/>
        <v>0.94942775052168971</v>
      </c>
      <c r="M99" s="83"/>
      <c r="N99" s="83" t="s">
        <v>32</v>
      </c>
      <c r="O99" s="77" t="s">
        <v>41</v>
      </c>
      <c r="P99" s="77" t="s">
        <v>38</v>
      </c>
      <c r="Q99" s="77" t="s">
        <v>38</v>
      </c>
      <c r="R99" s="77" t="s">
        <v>31</v>
      </c>
      <c r="S99" s="46" t="s">
        <v>180</v>
      </c>
      <c r="T99" s="46" t="s">
        <v>234</v>
      </c>
      <c r="U99" s="46"/>
      <c r="V99" s="46"/>
      <c r="W99" s="46"/>
      <c r="X99" s="375">
        <v>12080100</v>
      </c>
      <c r="Y99" s="46" t="s">
        <v>249</v>
      </c>
      <c r="Z99" s="84">
        <v>1963</v>
      </c>
      <c r="AA99" s="398" t="s">
        <v>759</v>
      </c>
      <c r="AB99" s="398"/>
      <c r="AC99" s="398"/>
      <c r="AD99" s="398"/>
      <c r="AE99" s="398"/>
      <c r="AF99" s="398"/>
      <c r="AG99" s="398"/>
      <c r="AH99" s="398"/>
      <c r="AI99" s="398"/>
      <c r="AJ99" s="398"/>
      <c r="AK99" s="398"/>
      <c r="AL99" s="398"/>
      <c r="AM99" s="398"/>
      <c r="AN99" s="398"/>
      <c r="AO99" s="398"/>
      <c r="AP99" s="398"/>
      <c r="AQ99" s="398"/>
      <c r="AR99" s="398"/>
      <c r="AS99" s="398"/>
      <c r="AT99" s="398"/>
      <c r="AU99" s="398"/>
      <c r="AV99" s="398"/>
      <c r="AW99" s="398"/>
      <c r="AX99" s="398"/>
      <c r="AY99" s="398"/>
      <c r="AZ99" s="398"/>
      <c r="BA99" s="399" t="s">
        <v>785</v>
      </c>
      <c r="BB99" s="544" t="str">
        <f t="shared" si="4"/>
        <v>Non mesuré</v>
      </c>
    </row>
    <row r="100" spans="1:54" ht="22.2" customHeight="1" x14ac:dyDescent="0.3">
      <c r="A100" s="211"/>
      <c r="B100" s="717"/>
      <c r="C100" s="601"/>
      <c r="D100" s="39" t="str">
        <f>VLOOKUP(Z100,'[1]Démarches phares_30_9'!D$5:G$249,2,FALSE)</f>
        <v>Certificat médical destiné à être joint à une demande auprès de la maison départementale des personnes handicapées (MDPH)</v>
      </c>
      <c r="E100" s="78" t="s">
        <v>252</v>
      </c>
      <c r="F100" s="77" t="s">
        <v>41</v>
      </c>
      <c r="G100" s="85" t="s">
        <v>31</v>
      </c>
      <c r="H100" s="38" t="str">
        <f>VLOOKUP(Z100,'[1]Démarches phares_30_9'!D$5:G$249,4,FALSE)</f>
        <v>Non</v>
      </c>
      <c r="I100" s="38">
        <f t="shared" si="5"/>
        <v>0</v>
      </c>
      <c r="J100" s="77" t="s">
        <v>31</v>
      </c>
      <c r="K100" s="81">
        <v>299049</v>
      </c>
      <c r="L100" s="82" t="str">
        <f t="shared" si="3"/>
        <v>n/a</v>
      </c>
      <c r="M100" s="83"/>
      <c r="N100" s="86" t="s">
        <v>46</v>
      </c>
      <c r="O100" s="80" t="s">
        <v>46</v>
      </c>
      <c r="P100" s="80" t="s">
        <v>46</v>
      </c>
      <c r="Q100" s="80" t="s">
        <v>46</v>
      </c>
      <c r="R100" s="77" t="s">
        <v>46</v>
      </c>
      <c r="S100" s="46" t="s">
        <v>180</v>
      </c>
      <c r="T100" s="46" t="s">
        <v>234</v>
      </c>
      <c r="U100" s="46"/>
      <c r="V100" s="46"/>
      <c r="W100" s="46"/>
      <c r="X100" s="48" t="s">
        <v>46</v>
      </c>
      <c r="Y100" s="46"/>
      <c r="Z100" s="84">
        <v>1007</v>
      </c>
      <c r="AA100" s="398"/>
      <c r="AB100" s="398"/>
      <c r="AC100" s="398"/>
      <c r="AD100" s="398"/>
      <c r="AE100" s="398"/>
      <c r="AF100" s="398"/>
      <c r="AG100" s="398"/>
      <c r="AH100" s="398"/>
      <c r="AI100" s="398"/>
      <c r="AJ100" s="398"/>
      <c r="AK100" s="398"/>
      <c r="AL100" s="398"/>
      <c r="AM100" s="398"/>
      <c r="AN100" s="398"/>
      <c r="AO100" s="398"/>
      <c r="AP100" s="398"/>
      <c r="AQ100" s="398"/>
      <c r="AR100" s="398"/>
      <c r="AS100" s="398"/>
      <c r="AT100" s="398"/>
      <c r="AU100" s="398"/>
      <c r="AV100" s="398"/>
      <c r="AW100" s="398"/>
      <c r="AX100" s="398"/>
      <c r="AY100" s="398"/>
      <c r="AZ100" s="398"/>
      <c r="BA100" s="398"/>
      <c r="BB100" s="544" t="str">
        <f t="shared" si="4"/>
        <v>n/a</v>
      </c>
    </row>
    <row r="101" spans="1:54" ht="22.2" customHeight="1" x14ac:dyDescent="0.3">
      <c r="A101" s="211"/>
      <c r="B101" s="717"/>
      <c r="C101" s="601"/>
      <c r="D101" s="39" t="str">
        <f>VLOOKUP(Z101,'[1]Démarches phares_30_9'!D$5:G$249,2,FALSE)</f>
        <v>Adhérer au chèque emploi service universel (Cesu)</v>
      </c>
      <c r="E101" s="78" t="s">
        <v>179</v>
      </c>
      <c r="F101" s="77" t="s">
        <v>38</v>
      </c>
      <c r="G101" s="85" t="s">
        <v>39</v>
      </c>
      <c r="H101" s="38" t="str">
        <f>VLOOKUP(Z101,'[1]Démarches phares_30_9'!D$5:G$249,4,FALSE)</f>
        <v>Oui</v>
      </c>
      <c r="I101" s="38">
        <f t="shared" si="5"/>
        <v>0</v>
      </c>
      <c r="J101" s="77" t="s">
        <v>31</v>
      </c>
      <c r="K101" s="81" t="s">
        <v>31</v>
      </c>
      <c r="L101" s="82" t="str">
        <f t="shared" si="3"/>
        <v>n/c</v>
      </c>
      <c r="M101" s="83"/>
      <c r="N101" s="83" t="s">
        <v>32</v>
      </c>
      <c r="O101" s="77" t="s">
        <v>41</v>
      </c>
      <c r="P101" s="77" t="s">
        <v>38</v>
      </c>
      <c r="Q101" s="77" t="s">
        <v>38</v>
      </c>
      <c r="R101" s="77">
        <v>9</v>
      </c>
      <c r="S101" s="46" t="s">
        <v>180</v>
      </c>
      <c r="T101" s="46" t="s">
        <v>234</v>
      </c>
      <c r="U101" s="46"/>
      <c r="V101" s="46"/>
      <c r="W101" s="46"/>
      <c r="X101" s="48" t="s">
        <v>31</v>
      </c>
      <c r="Y101" s="53" t="s">
        <v>254</v>
      </c>
      <c r="Z101" s="84">
        <v>1667</v>
      </c>
      <c r="AA101" s="398" t="s">
        <v>763</v>
      </c>
      <c r="AB101" s="398" t="s">
        <v>764</v>
      </c>
      <c r="AC101" s="398" t="s">
        <v>765</v>
      </c>
      <c r="AD101" s="398" t="s">
        <v>765</v>
      </c>
      <c r="AE101" s="398" t="s">
        <v>765</v>
      </c>
      <c r="AF101" s="398" t="s">
        <v>765</v>
      </c>
      <c r="AG101" s="398"/>
      <c r="AH101" s="398" t="s">
        <v>765</v>
      </c>
      <c r="AI101" s="398" t="s">
        <v>765</v>
      </c>
      <c r="AJ101" s="398" t="s">
        <v>765</v>
      </c>
      <c r="AK101" s="398" t="s">
        <v>765</v>
      </c>
      <c r="AL101" s="398" t="s">
        <v>765</v>
      </c>
      <c r="AM101" s="398" t="s">
        <v>764</v>
      </c>
      <c r="AN101" s="398"/>
      <c r="AO101" s="398"/>
      <c r="AP101" s="398"/>
      <c r="AQ101" s="398"/>
      <c r="AR101" s="398"/>
      <c r="AS101" s="398"/>
      <c r="AT101" s="398"/>
      <c r="AU101" s="398"/>
      <c r="AV101" s="398"/>
      <c r="AW101" s="398"/>
      <c r="AX101" s="398"/>
      <c r="AY101" s="398"/>
      <c r="AZ101" s="398"/>
      <c r="BA101" s="399"/>
      <c r="BB101" s="544">
        <f t="shared" si="4"/>
        <v>2</v>
      </c>
    </row>
    <row r="102" spans="1:54" ht="22.2" customHeight="1" x14ac:dyDescent="0.3">
      <c r="A102" s="211"/>
      <c r="B102" s="651" t="s">
        <v>255</v>
      </c>
      <c r="C102" s="651"/>
      <c r="D102" s="39" t="str">
        <f>VLOOKUP(Z102,'[1]Démarches phares_30_9'!D$5:G$249,2,FALSE)</f>
        <v>Gestion des recrutements et des attestations Pôle emploi (particulier, employeur)</v>
      </c>
      <c r="E102" s="89" t="s">
        <v>257</v>
      </c>
      <c r="F102" s="90" t="s">
        <v>38</v>
      </c>
      <c r="G102" s="91" t="s">
        <v>39</v>
      </c>
      <c r="H102" s="38" t="str">
        <f>VLOOKUP(Z102,'[1]Démarches phares_30_9'!D$5:G$249,4,FALSE)</f>
        <v>Oui</v>
      </c>
      <c r="I102" s="38">
        <f t="shared" si="5"/>
        <v>0</v>
      </c>
      <c r="J102" s="92" t="s">
        <v>39</v>
      </c>
      <c r="K102" s="93">
        <v>36500000</v>
      </c>
      <c r="L102" s="94">
        <f t="shared" si="3"/>
        <v>0.75963430136986299</v>
      </c>
      <c r="M102" s="95"/>
      <c r="N102" s="95" t="s">
        <v>32</v>
      </c>
      <c r="O102" s="90" t="s">
        <v>41</v>
      </c>
      <c r="P102" s="90" t="s">
        <v>38</v>
      </c>
      <c r="Q102" s="90" t="s">
        <v>40</v>
      </c>
      <c r="R102" s="90">
        <v>7</v>
      </c>
      <c r="S102" s="46" t="s">
        <v>258</v>
      </c>
      <c r="T102" s="46"/>
      <c r="U102" s="46" t="s">
        <v>259</v>
      </c>
      <c r="V102" s="46"/>
      <c r="W102" s="46" t="s">
        <v>260</v>
      </c>
      <c r="X102" s="375">
        <v>27726652</v>
      </c>
      <c r="Y102" s="53" t="s">
        <v>261</v>
      </c>
      <c r="Z102" s="84">
        <v>1659</v>
      </c>
      <c r="AA102" s="398" t="s">
        <v>763</v>
      </c>
      <c r="AB102" s="398" t="s">
        <v>764</v>
      </c>
      <c r="AC102" s="398" t="s">
        <v>765</v>
      </c>
      <c r="AD102" s="398" t="s">
        <v>765</v>
      </c>
      <c r="AE102" s="398" t="s">
        <v>765</v>
      </c>
      <c r="AF102" s="398" t="s">
        <v>765</v>
      </c>
      <c r="AG102" s="398" t="s">
        <v>765</v>
      </c>
      <c r="AH102" s="398" t="s">
        <v>765</v>
      </c>
      <c r="AI102" s="398" t="s">
        <v>765</v>
      </c>
      <c r="AJ102" s="398" t="s">
        <v>765</v>
      </c>
      <c r="AK102" s="398" t="s">
        <v>765</v>
      </c>
      <c r="AL102" s="398" t="s">
        <v>765</v>
      </c>
      <c r="AM102" s="398" t="s">
        <v>764</v>
      </c>
      <c r="AN102" s="398"/>
      <c r="AO102" s="398" t="s">
        <v>705</v>
      </c>
      <c r="AP102" s="398"/>
      <c r="AQ102" s="398"/>
      <c r="AR102" s="398"/>
      <c r="AS102" s="398"/>
      <c r="AT102" s="398"/>
      <c r="AU102" s="398"/>
      <c r="AV102" s="398"/>
      <c r="AW102" s="398"/>
      <c r="AX102" s="398"/>
      <c r="AY102" s="398"/>
      <c r="AZ102" s="398"/>
      <c r="BA102" s="399" t="s">
        <v>787</v>
      </c>
      <c r="BB102" s="544">
        <f t="shared" si="4"/>
        <v>2</v>
      </c>
    </row>
    <row r="103" spans="1:54" ht="22.2" customHeight="1" x14ac:dyDescent="0.3">
      <c r="A103" s="211"/>
      <c r="B103" s="651"/>
      <c r="C103" s="651"/>
      <c r="D103" s="39" t="str">
        <f>VLOOKUP(Z103,'[1]Démarches phares_30_9'!D$5:G$249,2,FALSE)</f>
        <v>S'inscrire ou se réinscrire comme demandeur d'emploi à Pôle emploi</v>
      </c>
      <c r="E103" s="89" t="s">
        <v>257</v>
      </c>
      <c r="F103" s="90" t="s">
        <v>38</v>
      </c>
      <c r="G103" s="91" t="s">
        <v>39</v>
      </c>
      <c r="H103" s="38" t="str">
        <f>VLOOKUP(Z103,'[1]Démarches phares_30_9'!D$5:G$249,4,FALSE)</f>
        <v>Oui</v>
      </c>
      <c r="I103" s="38">
        <f t="shared" si="5"/>
        <v>0</v>
      </c>
      <c r="J103" s="92" t="s">
        <v>39</v>
      </c>
      <c r="K103" s="93">
        <v>6497600</v>
      </c>
      <c r="L103" s="94">
        <f t="shared" si="3"/>
        <v>1</v>
      </c>
      <c r="M103" s="95"/>
      <c r="N103" s="95" t="s">
        <v>32</v>
      </c>
      <c r="O103" s="90" t="s">
        <v>41</v>
      </c>
      <c r="P103" s="90" t="s">
        <v>38</v>
      </c>
      <c r="Q103" s="90" t="s">
        <v>40</v>
      </c>
      <c r="R103" s="90">
        <v>9</v>
      </c>
      <c r="S103" s="46" t="s">
        <v>258</v>
      </c>
      <c r="T103" s="46"/>
      <c r="U103" s="47" t="s">
        <v>263</v>
      </c>
      <c r="V103" s="46"/>
      <c r="W103" s="46" t="s">
        <v>260</v>
      </c>
      <c r="X103" s="375">
        <v>6497600</v>
      </c>
      <c r="Y103" s="96" t="s">
        <v>264</v>
      </c>
      <c r="Z103" s="84">
        <v>1690</v>
      </c>
      <c r="AA103" s="398" t="s">
        <v>759</v>
      </c>
      <c r="AB103" s="398" t="s">
        <v>764</v>
      </c>
      <c r="AC103" s="398" t="s">
        <v>765</v>
      </c>
      <c r="AD103" s="398" t="s">
        <v>774</v>
      </c>
      <c r="AE103" s="398" t="s">
        <v>774</v>
      </c>
      <c r="AF103" s="398" t="s">
        <v>774</v>
      </c>
      <c r="AG103" s="398" t="s">
        <v>764</v>
      </c>
      <c r="AH103" s="398" t="s">
        <v>764</v>
      </c>
      <c r="AI103" s="398" t="s">
        <v>774</v>
      </c>
      <c r="AJ103" s="398" t="s">
        <v>774</v>
      </c>
      <c r="AK103" s="398" t="s">
        <v>765</v>
      </c>
      <c r="AL103" s="398" t="s">
        <v>765</v>
      </c>
      <c r="AM103" s="398" t="s">
        <v>764</v>
      </c>
      <c r="AN103" s="398"/>
      <c r="AO103" s="398" t="s">
        <v>705</v>
      </c>
      <c r="AP103" s="398"/>
      <c r="AQ103" s="398"/>
      <c r="AR103" s="398"/>
      <c r="AS103" s="398"/>
      <c r="AT103" s="398"/>
      <c r="AU103" s="398"/>
      <c r="AV103" s="398"/>
      <c r="AW103" s="398"/>
      <c r="AX103" s="398"/>
      <c r="AY103" s="398"/>
      <c r="AZ103" s="398"/>
      <c r="BA103" s="399" t="s">
        <v>788</v>
      </c>
      <c r="BB103" s="544" t="str">
        <f t="shared" si="4"/>
        <v>Non mesuré</v>
      </c>
    </row>
    <row r="104" spans="1:54" ht="22.2" customHeight="1" x14ac:dyDescent="0.3">
      <c r="A104" s="211"/>
      <c r="B104" s="651"/>
      <c r="C104" s="651"/>
      <c r="D104" s="39" t="str">
        <f>VLOOKUP(Z104,'[1]Démarches phares_30_9'!D$5:G$249,2,FALSE)</f>
        <v>Publication d'une offre d'emploi en ligne</v>
      </c>
      <c r="E104" s="89" t="s">
        <v>257</v>
      </c>
      <c r="F104" s="90" t="s">
        <v>38</v>
      </c>
      <c r="G104" s="91" t="s">
        <v>39</v>
      </c>
      <c r="H104" s="38" t="str">
        <f>VLOOKUP(Z104,'[1]Démarches phares_30_9'!D$5:G$249,4,FALSE)</f>
        <v>Oui</v>
      </c>
      <c r="I104" s="38">
        <f t="shared" si="5"/>
        <v>0</v>
      </c>
      <c r="J104" s="92" t="s">
        <v>39</v>
      </c>
      <c r="K104" s="93">
        <v>3385300</v>
      </c>
      <c r="L104" s="94">
        <f t="shared" si="3"/>
        <v>0.83</v>
      </c>
      <c r="M104" s="95"/>
      <c r="N104" s="95" t="s">
        <v>32</v>
      </c>
      <c r="O104" s="90" t="s">
        <v>46</v>
      </c>
      <c r="P104" s="90" t="s">
        <v>38</v>
      </c>
      <c r="Q104" s="90" t="s">
        <v>38</v>
      </c>
      <c r="R104" s="90">
        <v>7</v>
      </c>
      <c r="S104" s="46" t="s">
        <v>258</v>
      </c>
      <c r="T104" s="46"/>
      <c r="U104" s="46" t="s">
        <v>266</v>
      </c>
      <c r="V104" s="46"/>
      <c r="W104" s="46"/>
      <c r="X104" s="375">
        <v>2809799</v>
      </c>
      <c r="Y104" s="386" t="s">
        <v>267</v>
      </c>
      <c r="Z104" s="84">
        <v>1679</v>
      </c>
      <c r="AA104" s="398" t="s">
        <v>763</v>
      </c>
      <c r="AB104" s="398"/>
      <c r="AC104" s="398"/>
      <c r="AD104" s="398"/>
      <c r="AE104" s="398"/>
      <c r="AF104" s="398"/>
      <c r="AG104" s="398"/>
      <c r="AH104" s="398"/>
      <c r="AI104" s="398"/>
      <c r="AJ104" s="398"/>
      <c r="AK104" s="398"/>
      <c r="AL104" s="398"/>
      <c r="AM104" s="398"/>
      <c r="AN104" s="398"/>
      <c r="AO104" s="398" t="s">
        <v>769</v>
      </c>
      <c r="AP104" s="398" t="s">
        <v>765</v>
      </c>
      <c r="AQ104" s="398" t="s">
        <v>765</v>
      </c>
      <c r="AR104" s="398" t="s">
        <v>765</v>
      </c>
      <c r="AS104" s="398" t="s">
        <v>765</v>
      </c>
      <c r="AT104" s="398" t="s">
        <v>765</v>
      </c>
      <c r="AU104" s="398" t="s">
        <v>765</v>
      </c>
      <c r="AV104" s="398" t="s">
        <v>765</v>
      </c>
      <c r="AW104" s="398" t="s">
        <v>765</v>
      </c>
      <c r="AX104" s="398" t="s">
        <v>765</v>
      </c>
      <c r="AY104" s="398" t="s">
        <v>765</v>
      </c>
      <c r="AZ104" s="398" t="s">
        <v>765</v>
      </c>
      <c r="BA104" s="399"/>
      <c r="BB104" s="544">
        <f t="shared" si="4"/>
        <v>0</v>
      </c>
    </row>
    <row r="105" spans="1:54" ht="22.2" customHeight="1" x14ac:dyDescent="0.3">
      <c r="A105" s="211"/>
      <c r="B105" s="651"/>
      <c r="C105" s="651"/>
      <c r="D105" s="39" t="str">
        <f>VLOOKUP(Z105,'[1]Démarches phares_30_9'!D$5:G$249,2,FALSE)</f>
        <v>Ouverture ou accès au compte personnel de formation (CPF)</v>
      </c>
      <c r="E105" s="89" t="s">
        <v>257</v>
      </c>
      <c r="F105" s="90" t="s">
        <v>38</v>
      </c>
      <c r="G105" s="91" t="s">
        <v>39</v>
      </c>
      <c r="H105" s="38" t="str">
        <f>VLOOKUP(Z105,'[1]Démarches phares_30_9'!D$5:G$249,4,FALSE)</f>
        <v>Oui</v>
      </c>
      <c r="I105" s="38">
        <f t="shared" si="5"/>
        <v>0</v>
      </c>
      <c r="J105" s="92" t="s">
        <v>39</v>
      </c>
      <c r="K105" s="93">
        <v>1778452</v>
      </c>
      <c r="L105" s="94">
        <f t="shared" si="3"/>
        <v>0.3587389482538747</v>
      </c>
      <c r="M105" s="95"/>
      <c r="N105" s="95" t="s">
        <v>32</v>
      </c>
      <c r="O105" s="90" t="s">
        <v>38</v>
      </c>
      <c r="P105" s="90" t="s">
        <v>38</v>
      </c>
      <c r="Q105" s="90" t="s">
        <v>38</v>
      </c>
      <c r="R105" s="90">
        <v>5</v>
      </c>
      <c r="S105" s="46" t="s">
        <v>258</v>
      </c>
      <c r="T105" s="46"/>
      <c r="U105" s="47" t="s">
        <v>269</v>
      </c>
      <c r="V105" s="46"/>
      <c r="W105" s="46"/>
      <c r="X105" s="375">
        <v>638000</v>
      </c>
      <c r="Y105" s="385" t="s">
        <v>270</v>
      </c>
      <c r="Z105" s="84">
        <v>1674</v>
      </c>
      <c r="AA105" s="398" t="s">
        <v>763</v>
      </c>
      <c r="AB105" s="398" t="s">
        <v>769</v>
      </c>
      <c r="AC105" s="398" t="s">
        <v>765</v>
      </c>
      <c r="AD105" s="398" t="s">
        <v>765</v>
      </c>
      <c r="AE105" s="398" t="s">
        <v>765</v>
      </c>
      <c r="AF105" s="398" t="s">
        <v>765</v>
      </c>
      <c r="AG105" s="398" t="s">
        <v>765</v>
      </c>
      <c r="AH105" s="398" t="s">
        <v>765</v>
      </c>
      <c r="AI105" s="398" t="s">
        <v>765</v>
      </c>
      <c r="AJ105" s="398" t="s">
        <v>765</v>
      </c>
      <c r="AK105" s="398" t="s">
        <v>765</v>
      </c>
      <c r="AL105" s="398" t="s">
        <v>765</v>
      </c>
      <c r="AM105" s="398" t="s">
        <v>764</v>
      </c>
      <c r="AN105" s="398"/>
      <c r="AO105" s="398"/>
      <c r="AP105" s="398"/>
      <c r="AQ105" s="398"/>
      <c r="AR105" s="398"/>
      <c r="AS105" s="398"/>
      <c r="AT105" s="398"/>
      <c r="AU105" s="398"/>
      <c r="AV105" s="398"/>
      <c r="AW105" s="398"/>
      <c r="AX105" s="398"/>
      <c r="AY105" s="398"/>
      <c r="AZ105" s="398"/>
      <c r="BA105" s="399"/>
      <c r="BB105" s="544">
        <f t="shared" si="4"/>
        <v>1</v>
      </c>
    </row>
    <row r="106" spans="1:54" ht="22.2" customHeight="1" x14ac:dyDescent="0.3">
      <c r="A106" s="211"/>
      <c r="B106" s="651"/>
      <c r="C106" s="651"/>
      <c r="D106" s="39" t="str">
        <f>VLOOKUP(Z106,'[1]Démarches phares_30_9'!D$5:G$249,2,FALSE)</f>
        <v>Déclaration préalable de détachement de salariés en ligne (SIPSI)</v>
      </c>
      <c r="E106" s="89" t="s">
        <v>272</v>
      </c>
      <c r="F106" s="90" t="s">
        <v>38</v>
      </c>
      <c r="G106" s="91" t="s">
        <v>39</v>
      </c>
      <c r="H106" s="38" t="str">
        <f>VLOOKUP(Z106,'[1]Démarches phares_30_9'!D$5:G$249,4,FALSE)</f>
        <v>Oui</v>
      </c>
      <c r="I106" s="38">
        <f t="shared" si="5"/>
        <v>0</v>
      </c>
      <c r="J106" s="92" t="s">
        <v>39</v>
      </c>
      <c r="K106" s="93">
        <v>1312000</v>
      </c>
      <c r="L106" s="94" t="str">
        <f t="shared" si="3"/>
        <v>n/c</v>
      </c>
      <c r="M106" s="95"/>
      <c r="N106" s="95" t="s">
        <v>32</v>
      </c>
      <c r="O106" s="90" t="s">
        <v>46</v>
      </c>
      <c r="P106" s="90" t="s">
        <v>41</v>
      </c>
      <c r="Q106" s="90" t="s">
        <v>40</v>
      </c>
      <c r="R106" s="90">
        <v>9</v>
      </c>
      <c r="S106" s="46" t="s">
        <v>258</v>
      </c>
      <c r="T106" s="46"/>
      <c r="U106" s="46" t="s">
        <v>273</v>
      </c>
      <c r="V106" s="46" t="s">
        <v>274</v>
      </c>
      <c r="W106" s="46"/>
      <c r="X106" s="48" t="s">
        <v>31</v>
      </c>
      <c r="Y106" s="385" t="s">
        <v>275</v>
      </c>
      <c r="Z106" s="84">
        <v>54</v>
      </c>
      <c r="AA106" s="398" t="s">
        <v>763</v>
      </c>
      <c r="AB106" s="398"/>
      <c r="AC106" s="398"/>
      <c r="AD106" s="398"/>
      <c r="AE106" s="398"/>
      <c r="AF106" s="398"/>
      <c r="AG106" s="398"/>
      <c r="AH106" s="398"/>
      <c r="AI106" s="398"/>
      <c r="AJ106" s="398"/>
      <c r="AK106" s="398"/>
      <c r="AL106" s="398"/>
      <c r="AM106" s="398"/>
      <c r="AN106" s="398"/>
      <c r="AO106" s="398" t="s">
        <v>764</v>
      </c>
      <c r="AP106" s="398" t="s">
        <v>765</v>
      </c>
      <c r="AQ106" s="398" t="s">
        <v>765</v>
      </c>
      <c r="AR106" s="398" t="s">
        <v>765</v>
      </c>
      <c r="AS106" s="398" t="s">
        <v>765</v>
      </c>
      <c r="AT106" s="398" t="s">
        <v>765</v>
      </c>
      <c r="AU106" s="398" t="s">
        <v>765</v>
      </c>
      <c r="AV106" s="398" t="s">
        <v>765</v>
      </c>
      <c r="AW106" s="398" t="s">
        <v>765</v>
      </c>
      <c r="AX106" s="398" t="s">
        <v>765</v>
      </c>
      <c r="AY106" s="398" t="s">
        <v>765</v>
      </c>
      <c r="AZ106" s="398" t="s">
        <v>765</v>
      </c>
      <c r="BA106" s="399"/>
      <c r="BB106" s="544">
        <f t="shared" si="4"/>
        <v>1</v>
      </c>
    </row>
    <row r="107" spans="1:54" ht="22.2" customHeight="1" x14ac:dyDescent="0.3">
      <c r="A107" s="211"/>
      <c r="B107" s="651"/>
      <c r="C107" s="651"/>
      <c r="D107" s="39" t="str">
        <f>VLOOKUP(Z107,'[1]Démarches phares_30_9'!D$5:G$249,2,FALSE)</f>
        <v>Sylaé : saisie en ligne des états de présence des contrats aidés</v>
      </c>
      <c r="E107" s="89" t="s">
        <v>257</v>
      </c>
      <c r="F107" s="90" t="s">
        <v>38</v>
      </c>
      <c r="G107" s="91" t="s">
        <v>39</v>
      </c>
      <c r="H107" s="38" t="str">
        <f>VLOOKUP(Z107,'[1]Démarches phares_30_9'!D$5:G$249,4,FALSE)</f>
        <v>Oui</v>
      </c>
      <c r="I107" s="38">
        <f t="shared" si="5"/>
        <v>0</v>
      </c>
      <c r="J107" s="92" t="s">
        <v>39</v>
      </c>
      <c r="K107" s="93">
        <v>1200000</v>
      </c>
      <c r="L107" s="94">
        <f t="shared" si="3"/>
        <v>1</v>
      </c>
      <c r="M107" s="95"/>
      <c r="N107" s="95" t="s">
        <v>32</v>
      </c>
      <c r="O107" s="90" t="s">
        <v>46</v>
      </c>
      <c r="P107" s="90" t="s">
        <v>41</v>
      </c>
      <c r="Q107" s="90" t="s">
        <v>40</v>
      </c>
      <c r="R107" s="90">
        <v>5</v>
      </c>
      <c r="S107" s="46" t="s">
        <v>258</v>
      </c>
      <c r="T107" s="46"/>
      <c r="U107" s="46"/>
      <c r="V107" s="46"/>
      <c r="W107" s="46"/>
      <c r="X107" s="375">
        <v>1200000</v>
      </c>
      <c r="Y107" s="53" t="s">
        <v>277</v>
      </c>
      <c r="Z107" s="84">
        <v>1675</v>
      </c>
      <c r="AA107" s="398" t="s">
        <v>759</v>
      </c>
      <c r="AB107" s="398"/>
      <c r="AC107" s="398"/>
      <c r="AD107" s="398"/>
      <c r="AE107" s="398"/>
      <c r="AF107" s="398"/>
      <c r="AG107" s="398"/>
      <c r="AH107" s="398"/>
      <c r="AI107" s="398"/>
      <c r="AJ107" s="398"/>
      <c r="AK107" s="398"/>
      <c r="AL107" s="398"/>
      <c r="AM107" s="398"/>
      <c r="AN107" s="398"/>
      <c r="AO107" s="398"/>
      <c r="AP107" s="398"/>
      <c r="AQ107" s="398"/>
      <c r="AR107" s="398"/>
      <c r="AS107" s="398"/>
      <c r="AT107" s="398"/>
      <c r="AU107" s="398"/>
      <c r="AV107" s="398"/>
      <c r="AW107" s="398"/>
      <c r="AX107" s="398"/>
      <c r="AY107" s="398"/>
      <c r="AZ107" s="398"/>
      <c r="BA107" s="399" t="s">
        <v>789</v>
      </c>
      <c r="BB107" s="544" t="str">
        <f t="shared" si="4"/>
        <v>Non mesuré</v>
      </c>
    </row>
    <row r="108" spans="1:54" ht="22.2" customHeight="1" x14ac:dyDescent="0.3">
      <c r="A108" s="211"/>
      <c r="B108" s="651"/>
      <c r="C108" s="651"/>
      <c r="D108" s="39" t="str">
        <f>VLOOKUP(Z108,'[1]Démarches phares_30_9'!D$5:G$249,2,FALSE)</f>
        <v>Demande en ligne d'homologation d'une rupture conventionnelle (TéléRC)</v>
      </c>
      <c r="E108" s="89" t="s">
        <v>272</v>
      </c>
      <c r="F108" s="90" t="s">
        <v>38</v>
      </c>
      <c r="G108" s="91" t="s">
        <v>39</v>
      </c>
      <c r="H108" s="38" t="str">
        <f>VLOOKUP(Z108,'[1]Démarches phares_30_9'!D$5:G$249,4,FALSE)</f>
        <v>Oui</v>
      </c>
      <c r="I108" s="38">
        <f t="shared" si="5"/>
        <v>0</v>
      </c>
      <c r="J108" s="92" t="s">
        <v>39</v>
      </c>
      <c r="K108" s="93">
        <v>465000</v>
      </c>
      <c r="L108" s="94" t="str">
        <f t="shared" si="3"/>
        <v>n/c</v>
      </c>
      <c r="M108" s="95"/>
      <c r="N108" s="95" t="s">
        <v>32</v>
      </c>
      <c r="O108" s="90" t="s">
        <v>46</v>
      </c>
      <c r="P108" s="90" t="s">
        <v>41</v>
      </c>
      <c r="Q108" s="90" t="s">
        <v>41</v>
      </c>
      <c r="R108" s="90">
        <v>7</v>
      </c>
      <c r="S108" s="46" t="s">
        <v>258</v>
      </c>
      <c r="T108" s="46"/>
      <c r="U108" s="46"/>
      <c r="V108" s="46"/>
      <c r="W108" s="46" t="s">
        <v>279</v>
      </c>
      <c r="X108" s="48" t="s">
        <v>31</v>
      </c>
      <c r="Y108" s="46" t="s">
        <v>280</v>
      </c>
      <c r="Z108" s="84">
        <v>1671</v>
      </c>
      <c r="AA108" s="398" t="s">
        <v>763</v>
      </c>
      <c r="AB108" s="398" t="s">
        <v>765</v>
      </c>
      <c r="AC108" s="398" t="s">
        <v>765</v>
      </c>
      <c r="AD108" s="398" t="s">
        <v>765</v>
      </c>
      <c r="AE108" s="398" t="s">
        <v>765</v>
      </c>
      <c r="AF108" s="398" t="s">
        <v>765</v>
      </c>
      <c r="AG108" s="398" t="s">
        <v>765</v>
      </c>
      <c r="AH108" s="398" t="s">
        <v>765</v>
      </c>
      <c r="AI108" s="398" t="s">
        <v>765</v>
      </c>
      <c r="AJ108" s="398" t="s">
        <v>765</v>
      </c>
      <c r="AK108" s="398" t="s">
        <v>765</v>
      </c>
      <c r="AL108" s="398" t="s">
        <v>765</v>
      </c>
      <c r="AM108" s="398" t="s">
        <v>765</v>
      </c>
      <c r="AN108" s="398"/>
      <c r="AO108" s="398" t="s">
        <v>769</v>
      </c>
      <c r="AP108" s="398" t="s">
        <v>765</v>
      </c>
      <c r="AQ108" s="398" t="s">
        <v>765</v>
      </c>
      <c r="AR108" s="398" t="s">
        <v>765</v>
      </c>
      <c r="AS108" s="398" t="s">
        <v>765</v>
      </c>
      <c r="AT108" s="398" t="s">
        <v>765</v>
      </c>
      <c r="AU108" s="398" t="s">
        <v>765</v>
      </c>
      <c r="AV108" s="398" t="s">
        <v>765</v>
      </c>
      <c r="AW108" s="398" t="s">
        <v>765</v>
      </c>
      <c r="AX108" s="398" t="s">
        <v>765</v>
      </c>
      <c r="AY108" s="398" t="s">
        <v>765</v>
      </c>
      <c r="AZ108" s="398" t="s">
        <v>765</v>
      </c>
      <c r="BA108" s="399" t="s">
        <v>1016</v>
      </c>
      <c r="BB108" s="544">
        <f t="shared" si="4"/>
        <v>0</v>
      </c>
    </row>
    <row r="109" spans="1:54" ht="22.2" customHeight="1" x14ac:dyDescent="0.3">
      <c r="A109" s="211"/>
      <c r="B109" s="651"/>
      <c r="C109" s="651"/>
      <c r="D109" s="39" t="str">
        <f>VLOOKUP(Z109,'[1]Démarches phares_30_9'!D$5:G$249,2,FALSE)</f>
        <v>Convention relative à la mise en oeuvre d'une période de mise en situation en milieu professionnel</v>
      </c>
      <c r="E109" s="89" t="s">
        <v>257</v>
      </c>
      <c r="F109" s="90" t="s">
        <v>41</v>
      </c>
      <c r="G109" s="97" t="s">
        <v>31</v>
      </c>
      <c r="H109" s="38" t="str">
        <f>VLOOKUP(Z109,'[1]Démarches phares_30_9'!D$5:G$249,4,FALSE)</f>
        <v>Non</v>
      </c>
      <c r="I109" s="38">
        <f t="shared" si="5"/>
        <v>0</v>
      </c>
      <c r="J109" s="90" t="s">
        <v>31</v>
      </c>
      <c r="K109" s="93">
        <v>430000</v>
      </c>
      <c r="L109" s="94" t="str">
        <f t="shared" si="3"/>
        <v>n/a</v>
      </c>
      <c r="M109" s="95"/>
      <c r="N109" s="98" t="s">
        <v>46</v>
      </c>
      <c r="O109" s="92" t="s">
        <v>46</v>
      </c>
      <c r="P109" s="92" t="s">
        <v>46</v>
      </c>
      <c r="Q109" s="92" t="s">
        <v>46</v>
      </c>
      <c r="R109" s="90" t="s">
        <v>46</v>
      </c>
      <c r="S109" s="46" t="s">
        <v>258</v>
      </c>
      <c r="T109" s="46"/>
      <c r="U109" s="46" t="s">
        <v>282</v>
      </c>
      <c r="V109" s="46"/>
      <c r="W109" s="46"/>
      <c r="X109" s="48" t="s">
        <v>46</v>
      </c>
      <c r="Y109" s="46"/>
      <c r="Z109" s="84">
        <v>1165</v>
      </c>
      <c r="AA109" s="398"/>
      <c r="AB109" s="398"/>
      <c r="AC109" s="398"/>
      <c r="AD109" s="398"/>
      <c r="AE109" s="398"/>
      <c r="AF109" s="398"/>
      <c r="AG109" s="398"/>
      <c r="AH109" s="398"/>
      <c r="AI109" s="398"/>
      <c r="AJ109" s="398"/>
      <c r="AK109" s="398"/>
      <c r="AL109" s="398"/>
      <c r="AM109" s="398"/>
      <c r="AN109" s="398"/>
      <c r="AO109" s="398"/>
      <c r="AP109" s="398"/>
      <c r="AQ109" s="398"/>
      <c r="AR109" s="398"/>
      <c r="AS109" s="398"/>
      <c r="AT109" s="398"/>
      <c r="AU109" s="398"/>
      <c r="AV109" s="398"/>
      <c r="AW109" s="398"/>
      <c r="AX109" s="398"/>
      <c r="AY109" s="398"/>
      <c r="AZ109" s="398"/>
      <c r="BA109" s="398"/>
      <c r="BB109" s="544" t="str">
        <f t="shared" si="4"/>
        <v>n/a</v>
      </c>
    </row>
    <row r="110" spans="1:54" ht="22.2" customHeight="1" x14ac:dyDescent="0.3">
      <c r="A110" s="211"/>
      <c r="B110" s="651"/>
      <c r="C110" s="651"/>
      <c r="D110" s="39" t="str">
        <f>VLOOKUP(Z110,'[1]Démarches phares_30_9'!D$5:G$249,2,FALSE)</f>
        <v>Enregistrement en ligne d'un contrat d'apprentissage</v>
      </c>
      <c r="E110" s="89" t="s">
        <v>257</v>
      </c>
      <c r="F110" s="90" t="s">
        <v>41</v>
      </c>
      <c r="G110" s="370">
        <v>2020</v>
      </c>
      <c r="H110" s="38" t="str">
        <f>VLOOKUP(Z110,'[1]Démarches phares_30_9'!D$5:G$249,4,FALSE)</f>
        <v>Non</v>
      </c>
      <c r="I110" s="38">
        <f t="shared" si="5"/>
        <v>0</v>
      </c>
      <c r="J110" s="90">
        <v>2020</v>
      </c>
      <c r="K110" s="93">
        <v>294000</v>
      </c>
      <c r="L110" s="94" t="str">
        <f t="shared" si="3"/>
        <v>n/a</v>
      </c>
      <c r="M110" s="95"/>
      <c r="N110" s="98" t="s">
        <v>46</v>
      </c>
      <c r="O110" s="92" t="s">
        <v>46</v>
      </c>
      <c r="P110" s="92" t="s">
        <v>46</v>
      </c>
      <c r="Q110" s="92" t="s">
        <v>46</v>
      </c>
      <c r="R110" s="90" t="s">
        <v>46</v>
      </c>
      <c r="S110" s="46" t="s">
        <v>258</v>
      </c>
      <c r="T110" s="46"/>
      <c r="U110" s="46"/>
      <c r="V110" s="46"/>
      <c r="W110" s="46"/>
      <c r="X110" s="48" t="s">
        <v>46</v>
      </c>
      <c r="Y110" s="46" t="s">
        <v>284</v>
      </c>
      <c r="Z110" s="84">
        <v>1678</v>
      </c>
      <c r="AA110" s="398" t="s">
        <v>705</v>
      </c>
      <c r="AB110" s="398"/>
      <c r="AC110" s="398"/>
      <c r="AD110" s="398"/>
      <c r="AE110" s="398"/>
      <c r="AF110" s="398"/>
      <c r="AG110" s="398"/>
      <c r="AH110" s="398"/>
      <c r="AI110" s="398"/>
      <c r="AJ110" s="398"/>
      <c r="AK110" s="398"/>
      <c r="AL110" s="398"/>
      <c r="AM110" s="398"/>
      <c r="AN110" s="398"/>
      <c r="AO110" s="398"/>
      <c r="AP110" s="398"/>
      <c r="AQ110" s="398"/>
      <c r="AR110" s="398"/>
      <c r="AS110" s="398"/>
      <c r="AT110" s="398"/>
      <c r="AU110" s="398"/>
      <c r="AV110" s="398"/>
      <c r="AW110" s="398"/>
      <c r="AX110" s="398"/>
      <c r="AY110" s="398"/>
      <c r="AZ110" s="398"/>
      <c r="BA110" s="398"/>
      <c r="BB110" s="544" t="str">
        <f t="shared" si="4"/>
        <v>n/a</v>
      </c>
    </row>
    <row r="111" spans="1:54" ht="22.2" customHeight="1" x14ac:dyDescent="0.3">
      <c r="A111" s="211"/>
      <c r="B111" s="651"/>
      <c r="C111" s="651"/>
      <c r="D111" s="39" t="str">
        <f>VLOOKUP(Z111,'[1]Démarches phares_30_9'!D$5:G$249,2,FALSE)</f>
        <v>Enregistrement en ligne d'un contrat de professionnalisation</v>
      </c>
      <c r="E111" s="89" t="s">
        <v>257</v>
      </c>
      <c r="F111" s="90" t="s">
        <v>41</v>
      </c>
      <c r="G111" s="370">
        <v>2020</v>
      </c>
      <c r="H111" s="38" t="str">
        <f>VLOOKUP(Z111,'[1]Démarches phares_30_9'!D$5:G$249,4,FALSE)</f>
        <v>Non</v>
      </c>
      <c r="I111" s="38">
        <f t="shared" si="5"/>
        <v>0</v>
      </c>
      <c r="J111" s="90">
        <v>2020</v>
      </c>
      <c r="K111" s="93">
        <v>200000</v>
      </c>
      <c r="L111" s="94" t="str">
        <f t="shared" si="3"/>
        <v>n/a</v>
      </c>
      <c r="M111" s="95"/>
      <c r="N111" s="98" t="s">
        <v>46</v>
      </c>
      <c r="O111" s="92" t="s">
        <v>46</v>
      </c>
      <c r="P111" s="92" t="s">
        <v>46</v>
      </c>
      <c r="Q111" s="92" t="s">
        <v>46</v>
      </c>
      <c r="R111" s="90" t="s">
        <v>46</v>
      </c>
      <c r="S111" s="46" t="s">
        <v>258</v>
      </c>
      <c r="T111" s="46"/>
      <c r="U111" s="46"/>
      <c r="V111" s="46"/>
      <c r="W111" s="46"/>
      <c r="X111" s="48" t="s">
        <v>46</v>
      </c>
      <c r="Y111" s="46" t="s">
        <v>286</v>
      </c>
      <c r="Z111" s="84">
        <v>8</v>
      </c>
      <c r="AA111" s="398" t="s">
        <v>705</v>
      </c>
      <c r="AB111" s="398"/>
      <c r="AC111" s="398"/>
      <c r="AD111" s="398"/>
      <c r="AE111" s="398"/>
      <c r="AF111" s="398"/>
      <c r="AG111" s="398"/>
      <c r="AH111" s="398"/>
      <c r="AI111" s="398"/>
      <c r="AJ111" s="398"/>
      <c r="AK111" s="398"/>
      <c r="AL111" s="398"/>
      <c r="AM111" s="398"/>
      <c r="AN111" s="398"/>
      <c r="AO111" s="398"/>
      <c r="AP111" s="398"/>
      <c r="AQ111" s="398"/>
      <c r="AR111" s="398"/>
      <c r="AS111" s="398"/>
      <c r="AT111" s="398"/>
      <c r="AU111" s="398"/>
      <c r="AV111" s="398"/>
      <c r="AW111" s="398"/>
      <c r="AX111" s="398"/>
      <c r="AY111" s="398"/>
      <c r="AZ111" s="398"/>
      <c r="BA111" s="398"/>
      <c r="BB111" s="544" t="str">
        <f t="shared" si="4"/>
        <v>n/a</v>
      </c>
    </row>
    <row r="112" spans="1:54" ht="22.2" customHeight="1" x14ac:dyDescent="0.3">
      <c r="A112" s="211"/>
      <c r="B112" s="651"/>
      <c r="C112" s="651"/>
      <c r="D112" s="39" t="str">
        <f>VLOOKUP(Z112,'[1]Démarches phares_30_9'!D$5:G$249,2,FALSE)</f>
        <v>Déclaration annuelle d'emploi des travailleurs handicapés</v>
      </c>
      <c r="E112" s="89" t="s">
        <v>257</v>
      </c>
      <c r="F112" s="90" t="s">
        <v>41</v>
      </c>
      <c r="G112" s="97" t="s">
        <v>31</v>
      </c>
      <c r="H112" s="38" t="str">
        <f>VLOOKUP(Z112,'[1]Démarches phares_30_9'!D$5:G$249,4,FALSE)</f>
        <v>Non</v>
      </c>
      <c r="I112" s="38">
        <f t="shared" si="5"/>
        <v>0</v>
      </c>
      <c r="J112" s="90" t="s">
        <v>31</v>
      </c>
      <c r="K112" s="93">
        <v>100300</v>
      </c>
      <c r="L112" s="94" t="str">
        <f t="shared" si="3"/>
        <v>n/a</v>
      </c>
      <c r="M112" s="95"/>
      <c r="N112" s="98" t="s">
        <v>46</v>
      </c>
      <c r="O112" s="92" t="s">
        <v>46</v>
      </c>
      <c r="P112" s="92" t="s">
        <v>46</v>
      </c>
      <c r="Q112" s="92" t="s">
        <v>46</v>
      </c>
      <c r="R112" s="90" t="s">
        <v>46</v>
      </c>
      <c r="S112" s="46" t="s">
        <v>258</v>
      </c>
      <c r="T112" s="46"/>
      <c r="U112" s="47" t="s">
        <v>288</v>
      </c>
      <c r="V112" s="46"/>
      <c r="W112" s="46"/>
      <c r="X112" s="48" t="s">
        <v>46</v>
      </c>
      <c r="Y112" s="46" t="s">
        <v>289</v>
      </c>
      <c r="Z112" s="84">
        <v>6</v>
      </c>
      <c r="AA112" s="398" t="s">
        <v>705</v>
      </c>
      <c r="AB112" s="398"/>
      <c r="AC112" s="398"/>
      <c r="AD112" s="398"/>
      <c r="AE112" s="398"/>
      <c r="AF112" s="398"/>
      <c r="AG112" s="398"/>
      <c r="AH112" s="398"/>
      <c r="AI112" s="398"/>
      <c r="AJ112" s="398"/>
      <c r="AK112" s="398"/>
      <c r="AL112" s="398"/>
      <c r="AM112" s="398"/>
      <c r="AN112" s="398"/>
      <c r="AO112" s="398"/>
      <c r="AP112" s="398"/>
      <c r="AQ112" s="398"/>
      <c r="AR112" s="398"/>
      <c r="AS112" s="398"/>
      <c r="AT112" s="398"/>
      <c r="AU112" s="398"/>
      <c r="AV112" s="398"/>
      <c r="AW112" s="398"/>
      <c r="AX112" s="398"/>
      <c r="AY112" s="398"/>
      <c r="AZ112" s="398"/>
      <c r="BA112" s="398"/>
      <c r="BB112" s="544" t="str">
        <f t="shared" si="4"/>
        <v>n/a</v>
      </c>
    </row>
    <row r="113" spans="1:54" ht="22.2" customHeight="1" x14ac:dyDescent="0.3">
      <c r="A113" s="211"/>
      <c r="B113" s="651"/>
      <c r="C113" s="651"/>
      <c r="D113" s="39" t="str">
        <f>VLOOKUP(Z113,'[1]Démarches phares_30_9'!D$5:G$249,2,FALSE)</f>
        <v>Le service de dépôt des accords collectifs d’entreprise (TéléAccord)</v>
      </c>
      <c r="E113" s="89" t="s">
        <v>272</v>
      </c>
      <c r="F113" s="90" t="s">
        <v>38</v>
      </c>
      <c r="G113" s="91" t="s">
        <v>39</v>
      </c>
      <c r="H113" s="38" t="str">
        <f>VLOOKUP(Z113,'[1]Démarches phares_30_9'!D$5:G$249,4,FALSE)</f>
        <v>Oui</v>
      </c>
      <c r="I113" s="38">
        <f t="shared" si="5"/>
        <v>0</v>
      </c>
      <c r="J113" s="92" t="s">
        <v>39</v>
      </c>
      <c r="K113" s="93">
        <v>87000</v>
      </c>
      <c r="L113" s="94">
        <f t="shared" si="3"/>
        <v>0.98</v>
      </c>
      <c r="M113" s="95"/>
      <c r="N113" s="95" t="s">
        <v>32</v>
      </c>
      <c r="O113" s="90" t="s">
        <v>46</v>
      </c>
      <c r="P113" s="90" t="s">
        <v>41</v>
      </c>
      <c r="Q113" s="90" t="s">
        <v>41</v>
      </c>
      <c r="R113" s="90">
        <v>9</v>
      </c>
      <c r="S113" s="46" t="s">
        <v>258</v>
      </c>
      <c r="T113" s="88"/>
      <c r="U113" s="46" t="s">
        <v>273</v>
      </c>
      <c r="V113" s="46"/>
      <c r="W113" s="46"/>
      <c r="X113" s="375">
        <v>85260</v>
      </c>
      <c r="Y113" s="53" t="s">
        <v>291</v>
      </c>
      <c r="Z113" s="84">
        <v>1847</v>
      </c>
      <c r="AA113" s="398" t="s">
        <v>763</v>
      </c>
      <c r="AB113" s="398"/>
      <c r="AC113" s="398"/>
      <c r="AD113" s="398"/>
      <c r="AE113" s="398"/>
      <c r="AF113" s="398"/>
      <c r="AG113" s="398"/>
      <c r="AH113" s="398"/>
      <c r="AI113" s="398"/>
      <c r="AJ113" s="398"/>
      <c r="AK113" s="398"/>
      <c r="AL113" s="398"/>
      <c r="AM113" s="398"/>
      <c r="AN113" s="398"/>
      <c r="AO113" s="398" t="s">
        <v>769</v>
      </c>
      <c r="AP113" s="398" t="s">
        <v>765</v>
      </c>
      <c r="AQ113" s="398" t="s">
        <v>765</v>
      </c>
      <c r="AR113" s="398" t="s">
        <v>765</v>
      </c>
      <c r="AS113" s="398" t="s">
        <v>765</v>
      </c>
      <c r="AT113" s="398" t="s">
        <v>765</v>
      </c>
      <c r="AU113" s="398" t="s">
        <v>765</v>
      </c>
      <c r="AV113" s="398" t="s">
        <v>765</v>
      </c>
      <c r="AW113" s="398" t="s">
        <v>765</v>
      </c>
      <c r="AX113" s="398" t="s">
        <v>765</v>
      </c>
      <c r="AY113" s="398" t="s">
        <v>765</v>
      </c>
      <c r="AZ113" s="398" t="s">
        <v>765</v>
      </c>
      <c r="BA113" s="399"/>
      <c r="BB113" s="544">
        <f t="shared" si="4"/>
        <v>0</v>
      </c>
    </row>
    <row r="114" spans="1:54" ht="22.2" customHeight="1" x14ac:dyDescent="0.3">
      <c r="A114" s="211"/>
      <c r="B114" s="651"/>
      <c r="C114" s="651"/>
      <c r="D114" s="39" t="str">
        <f>VLOOKUP(Z114,'[1]Démarches phares_30_9'!D$5:G$249,2,FALSE)</f>
        <v>Demande d'aide pour un contrat d'apprentissage (TPEJA)</v>
      </c>
      <c r="E114" s="89" t="s">
        <v>257</v>
      </c>
      <c r="F114" s="90" t="s">
        <v>41</v>
      </c>
      <c r="G114" s="97" t="s">
        <v>31</v>
      </c>
      <c r="H114" s="38" t="str">
        <f>VLOOKUP(Z114,'[1]Démarches phares_30_9'!D$5:G$249,4,FALSE)</f>
        <v>Non</v>
      </c>
      <c r="I114" s="38">
        <f t="shared" si="5"/>
        <v>0</v>
      </c>
      <c r="J114" s="90" t="s">
        <v>31</v>
      </c>
      <c r="K114" s="93">
        <v>59000</v>
      </c>
      <c r="L114" s="94" t="str">
        <f t="shared" ref="L114:L177" si="6">IF(X114="n/a","n/a",IF(X114="n/c","n/c",IF(K114="n/c","n/c",X114/K114)))</f>
        <v>n/a</v>
      </c>
      <c r="M114" s="95"/>
      <c r="N114" s="98" t="s">
        <v>46</v>
      </c>
      <c r="O114" s="92" t="s">
        <v>46</v>
      </c>
      <c r="P114" s="92" t="s">
        <v>46</v>
      </c>
      <c r="Q114" s="92" t="s">
        <v>46</v>
      </c>
      <c r="R114" s="90" t="s">
        <v>46</v>
      </c>
      <c r="S114" s="46" t="s">
        <v>258</v>
      </c>
      <c r="T114" s="46"/>
      <c r="U114" s="47" t="s">
        <v>293</v>
      </c>
      <c r="V114" s="46"/>
      <c r="W114" s="46"/>
      <c r="X114" s="48" t="s">
        <v>46</v>
      </c>
      <c r="Y114" s="46" t="s">
        <v>294</v>
      </c>
      <c r="Z114" s="84">
        <v>1676</v>
      </c>
      <c r="AA114" s="398" t="s">
        <v>705</v>
      </c>
      <c r="AB114" s="398"/>
      <c r="AC114" s="398"/>
      <c r="AD114" s="398"/>
      <c r="AE114" s="398"/>
      <c r="AF114" s="398"/>
      <c r="AG114" s="398"/>
      <c r="AH114" s="398"/>
      <c r="AI114" s="398"/>
      <c r="AJ114" s="398"/>
      <c r="AK114" s="398"/>
      <c r="AL114" s="398"/>
      <c r="AM114" s="398"/>
      <c r="AN114" s="398"/>
      <c r="AO114" s="398"/>
      <c r="AP114" s="398"/>
      <c r="AQ114" s="398"/>
      <c r="AR114" s="398"/>
      <c r="AS114" s="398"/>
      <c r="AT114" s="398"/>
      <c r="AU114" s="398"/>
      <c r="AV114" s="398"/>
      <c r="AW114" s="398"/>
      <c r="AX114" s="398"/>
      <c r="AY114" s="398"/>
      <c r="AZ114" s="398"/>
      <c r="BA114" s="398"/>
      <c r="BB114" s="544" t="str">
        <f t="shared" si="4"/>
        <v>n/a</v>
      </c>
    </row>
    <row r="115" spans="1:54" ht="22.2" customHeight="1" x14ac:dyDescent="0.3">
      <c r="A115" s="211"/>
      <c r="B115" s="651"/>
      <c r="C115" s="651"/>
      <c r="D115" s="39" t="str">
        <f>VLOOKUP(Z115,'[1]Démarches phares_30_9'!D$5:G$249,2,FALSE)</f>
        <v>Demande d'autorisation préalable et d'indemnisation d'activité partielle</v>
      </c>
      <c r="E115" s="89" t="s">
        <v>257</v>
      </c>
      <c r="F115" s="90" t="s">
        <v>38</v>
      </c>
      <c r="G115" s="91" t="s">
        <v>39</v>
      </c>
      <c r="H115" s="38" t="str">
        <f>VLOOKUP(Z115,'[1]Démarches phares_30_9'!D$5:G$249,4,FALSE)</f>
        <v>Oui</v>
      </c>
      <c r="I115" s="38">
        <f t="shared" si="5"/>
        <v>0</v>
      </c>
      <c r="J115" s="92" t="s">
        <v>39</v>
      </c>
      <c r="K115" s="93">
        <v>37039</v>
      </c>
      <c r="L115" s="94" t="str">
        <f t="shared" si="6"/>
        <v>n/c</v>
      </c>
      <c r="M115" s="95"/>
      <c r="N115" s="95" t="s">
        <v>32</v>
      </c>
      <c r="O115" s="90" t="s">
        <v>46</v>
      </c>
      <c r="P115" s="90" t="s">
        <v>41</v>
      </c>
      <c r="Q115" s="90" t="s">
        <v>40</v>
      </c>
      <c r="R115" s="90">
        <v>0</v>
      </c>
      <c r="S115" s="46" t="s">
        <v>258</v>
      </c>
      <c r="T115" s="46"/>
      <c r="U115" s="46" t="s">
        <v>296</v>
      </c>
      <c r="V115" s="46"/>
      <c r="W115" s="46"/>
      <c r="X115" s="48" t="s">
        <v>31</v>
      </c>
      <c r="Y115" s="46" t="s">
        <v>297</v>
      </c>
      <c r="Z115" s="84">
        <v>1670</v>
      </c>
      <c r="AA115" s="398" t="s">
        <v>763</v>
      </c>
      <c r="AB115" s="398"/>
      <c r="AC115" s="398"/>
      <c r="AD115" s="398"/>
      <c r="AE115" s="398"/>
      <c r="AF115" s="398"/>
      <c r="AG115" s="398"/>
      <c r="AH115" s="398"/>
      <c r="AI115" s="398"/>
      <c r="AJ115" s="398"/>
      <c r="AK115" s="398"/>
      <c r="AL115" s="398"/>
      <c r="AM115" s="398"/>
      <c r="AN115" s="398"/>
      <c r="AO115" s="398" t="s">
        <v>769</v>
      </c>
      <c r="AP115" s="398" t="s">
        <v>765</v>
      </c>
      <c r="AQ115" s="398" t="s">
        <v>765</v>
      </c>
      <c r="AR115" s="398" t="s">
        <v>765</v>
      </c>
      <c r="AS115" s="398" t="s">
        <v>764</v>
      </c>
      <c r="AT115" s="398" t="s">
        <v>765</v>
      </c>
      <c r="AU115" s="398" t="s">
        <v>765</v>
      </c>
      <c r="AV115" s="398" t="s">
        <v>765</v>
      </c>
      <c r="AW115" s="398" t="s">
        <v>765</v>
      </c>
      <c r="AX115" s="398" t="s">
        <v>765</v>
      </c>
      <c r="AY115" s="398" t="s">
        <v>765</v>
      </c>
      <c r="AZ115" s="398" t="s">
        <v>765</v>
      </c>
      <c r="BA115" s="399" t="s">
        <v>790</v>
      </c>
      <c r="BB115" s="544">
        <f t="shared" si="4"/>
        <v>2</v>
      </c>
    </row>
    <row r="116" spans="1:54" ht="22.2" customHeight="1" x14ac:dyDescent="0.3">
      <c r="A116" s="211"/>
      <c r="B116" s="651"/>
      <c r="C116" s="651"/>
      <c r="D116" s="39" t="str">
        <f>VLOOKUP(Z116,'[1]Démarches phares_30_9'!D$5:G$249,2,FALSE)</f>
        <v>Demande d'autorisation d'activité partielle</v>
      </c>
      <c r="E116" s="89" t="s">
        <v>257</v>
      </c>
      <c r="F116" s="90" t="s">
        <v>38</v>
      </c>
      <c r="G116" s="91" t="s">
        <v>39</v>
      </c>
      <c r="H116" s="38" t="str">
        <f>VLOOKUP(Z116,'[1]Démarches phares_30_9'!D$5:G$249,4,FALSE)</f>
        <v>Oui</v>
      </c>
      <c r="I116" s="38">
        <f t="shared" si="5"/>
        <v>0</v>
      </c>
      <c r="J116" s="92" t="s">
        <v>39</v>
      </c>
      <c r="K116" s="93">
        <v>18980</v>
      </c>
      <c r="L116" s="94" t="str">
        <f t="shared" si="6"/>
        <v>n/c</v>
      </c>
      <c r="M116" s="95"/>
      <c r="N116" s="95" t="s">
        <v>32</v>
      </c>
      <c r="O116" s="90" t="s">
        <v>46</v>
      </c>
      <c r="P116" s="90" t="s">
        <v>41</v>
      </c>
      <c r="Q116" s="90" t="s">
        <v>40</v>
      </c>
      <c r="R116" s="90">
        <v>-3</v>
      </c>
      <c r="S116" s="46" t="s">
        <v>258</v>
      </c>
      <c r="T116" s="46"/>
      <c r="U116" s="46" t="s">
        <v>296</v>
      </c>
      <c r="V116" s="46"/>
      <c r="W116" s="46" t="s">
        <v>299</v>
      </c>
      <c r="X116" s="48" t="s">
        <v>31</v>
      </c>
      <c r="Y116" s="385" t="s">
        <v>300</v>
      </c>
      <c r="Z116" s="84">
        <v>19</v>
      </c>
      <c r="AA116" s="398" t="s">
        <v>759</v>
      </c>
      <c r="AB116" s="398"/>
      <c r="AC116" s="398"/>
      <c r="AD116" s="398"/>
      <c r="AE116" s="398"/>
      <c r="AF116" s="398"/>
      <c r="AG116" s="398"/>
      <c r="AH116" s="398"/>
      <c r="AI116" s="398"/>
      <c r="AJ116" s="398"/>
      <c r="AK116" s="398"/>
      <c r="AL116" s="398"/>
      <c r="AM116" s="398"/>
      <c r="AN116" s="398"/>
      <c r="AO116" s="398"/>
      <c r="AP116" s="398"/>
      <c r="AQ116" s="398"/>
      <c r="AR116" s="398"/>
      <c r="AS116" s="398"/>
      <c r="AT116" s="398"/>
      <c r="AU116" s="398"/>
      <c r="AV116" s="398"/>
      <c r="AW116" s="398"/>
      <c r="AX116" s="398"/>
      <c r="AY116" s="398"/>
      <c r="AZ116" s="398"/>
      <c r="BA116" s="399" t="s">
        <v>791</v>
      </c>
      <c r="BB116" s="544" t="str">
        <f t="shared" si="4"/>
        <v>Non mesuré</v>
      </c>
    </row>
    <row r="117" spans="1:54" ht="22.2" customHeight="1" x14ac:dyDescent="0.3">
      <c r="A117" s="211"/>
      <c r="B117" s="724" t="s">
        <v>301</v>
      </c>
      <c r="C117" s="555" t="s">
        <v>792</v>
      </c>
      <c r="D117" s="39" t="str">
        <f>VLOOKUP(Z117,'[1]Démarches phares_30_9'!D$5:G$249,2,FALSE)</f>
        <v>Déclaration de modification ou de dissolution d'une association</v>
      </c>
      <c r="E117" s="99" t="s">
        <v>308</v>
      </c>
      <c r="F117" s="554" t="s">
        <v>38</v>
      </c>
      <c r="G117" s="101" t="s">
        <v>39</v>
      </c>
      <c r="H117" s="38" t="str">
        <f>VLOOKUP(Z117,'[1]Démarches phares_30_9'!D$5:G$249,4,FALSE)</f>
        <v>Oui</v>
      </c>
      <c r="I117" s="38">
        <f t="shared" si="5"/>
        <v>0</v>
      </c>
      <c r="J117" s="102" t="s">
        <v>39</v>
      </c>
      <c r="K117" s="103">
        <v>243020</v>
      </c>
      <c r="L117" s="104">
        <f t="shared" si="6"/>
        <v>0.28501357912928976</v>
      </c>
      <c r="M117" s="105" t="s">
        <v>359</v>
      </c>
      <c r="N117" s="105" t="s">
        <v>359</v>
      </c>
      <c r="O117" s="554" t="s">
        <v>38</v>
      </c>
      <c r="P117" s="554" t="s">
        <v>38</v>
      </c>
      <c r="Q117" s="554" t="s">
        <v>40</v>
      </c>
      <c r="R117" s="554">
        <v>9</v>
      </c>
      <c r="S117" s="46" t="s">
        <v>304</v>
      </c>
      <c r="T117" s="46"/>
      <c r="U117" s="46"/>
      <c r="V117" s="46"/>
      <c r="W117" s="46"/>
      <c r="X117" s="375">
        <v>69264</v>
      </c>
      <c r="Y117" s="385" t="s">
        <v>360</v>
      </c>
      <c r="Z117" s="49">
        <v>1204</v>
      </c>
      <c r="AA117" s="504" t="s">
        <v>763</v>
      </c>
      <c r="AB117" s="504" t="s">
        <v>769</v>
      </c>
      <c r="AC117" s="504" t="s">
        <v>765</v>
      </c>
      <c r="AD117" s="504" t="s">
        <v>765</v>
      </c>
      <c r="AE117" s="504" t="s">
        <v>765</v>
      </c>
      <c r="AF117" s="504" t="s">
        <v>765</v>
      </c>
      <c r="AG117" s="504" t="s">
        <v>765</v>
      </c>
      <c r="AH117" s="504" t="s">
        <v>765</v>
      </c>
      <c r="AI117" s="504" t="s">
        <v>765</v>
      </c>
      <c r="AJ117" s="504" t="s">
        <v>765</v>
      </c>
      <c r="AK117" s="504" t="s">
        <v>765</v>
      </c>
      <c r="AL117" s="504" t="s">
        <v>765</v>
      </c>
      <c r="AM117" s="504" t="s">
        <v>765</v>
      </c>
      <c r="AN117" s="504" t="s">
        <v>765</v>
      </c>
      <c r="AO117" s="504" t="s">
        <v>769</v>
      </c>
      <c r="AP117" s="504" t="s">
        <v>765</v>
      </c>
      <c r="AQ117" s="504" t="s">
        <v>769</v>
      </c>
      <c r="AR117" s="504" t="s">
        <v>765</v>
      </c>
      <c r="AS117" s="504" t="s">
        <v>765</v>
      </c>
      <c r="AT117" s="504" t="s">
        <v>765</v>
      </c>
      <c r="AU117" s="504" t="s">
        <v>765</v>
      </c>
      <c r="AV117" s="504" t="s">
        <v>765</v>
      </c>
      <c r="AW117" s="504" t="s">
        <v>765</v>
      </c>
      <c r="AX117" s="504" t="s">
        <v>765</v>
      </c>
      <c r="AY117" s="504" t="s">
        <v>765</v>
      </c>
      <c r="AZ117" s="504" t="s">
        <v>765</v>
      </c>
      <c r="BA117" s="402"/>
      <c r="BB117" s="544">
        <f t="shared" si="4"/>
        <v>0</v>
      </c>
    </row>
    <row r="118" spans="1:54" ht="22.2" customHeight="1" x14ac:dyDescent="0.3">
      <c r="A118" s="211"/>
      <c r="B118" s="724"/>
      <c r="C118" s="722" t="s">
        <v>681</v>
      </c>
      <c r="D118" s="39" t="str">
        <f>VLOOKUP(Z118,'[1]Démarches phares_30_9'!D$5:G$249,2,FALSE)</f>
        <v xml:space="preserve">@CTES : transmission par voie électronique des actes soumis au contrôle de légalité </v>
      </c>
      <c r="E118" s="99" t="s">
        <v>312</v>
      </c>
      <c r="F118" s="554" t="s">
        <v>38</v>
      </c>
      <c r="G118" s="101" t="s">
        <v>39</v>
      </c>
      <c r="H118" s="38" t="str">
        <f>VLOOKUP(Z118,'[1]Démarches phares_30_9'!D$5:G$249,4,FALSE)</f>
        <v>Oui</v>
      </c>
      <c r="I118" s="38">
        <f t="shared" si="5"/>
        <v>0</v>
      </c>
      <c r="J118" s="102" t="s">
        <v>39</v>
      </c>
      <c r="K118" s="103">
        <v>4400000</v>
      </c>
      <c r="L118" s="104">
        <f t="shared" si="6"/>
        <v>0.6863636363636364</v>
      </c>
      <c r="M118" s="105"/>
      <c r="N118" s="105" t="s">
        <v>32</v>
      </c>
      <c r="O118" s="554" t="s">
        <v>31</v>
      </c>
      <c r="P118" s="102" t="s">
        <v>46</v>
      </c>
      <c r="Q118" s="554" t="s">
        <v>31</v>
      </c>
      <c r="R118" s="554" t="s">
        <v>31</v>
      </c>
      <c r="S118" s="46" t="s">
        <v>304</v>
      </c>
      <c r="T118" s="46"/>
      <c r="U118" s="46" t="s">
        <v>313</v>
      </c>
      <c r="V118" s="46"/>
      <c r="W118" s="46"/>
      <c r="X118" s="375">
        <v>3020000</v>
      </c>
      <c r="Y118" s="46"/>
      <c r="Z118" s="49">
        <v>1888</v>
      </c>
      <c r="AA118" s="504" t="s">
        <v>763</v>
      </c>
      <c r="AB118" s="504" t="s">
        <v>765</v>
      </c>
      <c r="AC118" s="504" t="s">
        <v>765</v>
      </c>
      <c r="AD118" s="504" t="s">
        <v>765</v>
      </c>
      <c r="AE118" s="504" t="s">
        <v>765</v>
      </c>
      <c r="AF118" s="504" t="s">
        <v>765</v>
      </c>
      <c r="AG118" s="504" t="s">
        <v>765</v>
      </c>
      <c r="AH118" s="504" t="s">
        <v>765</v>
      </c>
      <c r="AI118" s="504" t="s">
        <v>765</v>
      </c>
      <c r="AJ118" s="504" t="s">
        <v>765</v>
      </c>
      <c r="AK118" s="504" t="s">
        <v>765</v>
      </c>
      <c r="AL118" s="504" t="s">
        <v>765</v>
      </c>
      <c r="AM118" s="504" t="s">
        <v>765</v>
      </c>
      <c r="AN118" s="504" t="s">
        <v>765</v>
      </c>
      <c r="AO118" s="504" t="s">
        <v>765</v>
      </c>
      <c r="AP118" s="504" t="s">
        <v>765</v>
      </c>
      <c r="AQ118" s="504" t="s">
        <v>765</v>
      </c>
      <c r="AR118" s="504" t="s">
        <v>765</v>
      </c>
      <c r="AS118" s="504" t="s">
        <v>765</v>
      </c>
      <c r="AT118" s="504" t="s">
        <v>765</v>
      </c>
      <c r="AU118" s="504" t="s">
        <v>765</v>
      </c>
      <c r="AV118" s="504" t="s">
        <v>765</v>
      </c>
      <c r="AW118" s="504" t="s">
        <v>765</v>
      </c>
      <c r="AX118" s="504" t="s">
        <v>765</v>
      </c>
      <c r="AY118" s="504" t="s">
        <v>765</v>
      </c>
      <c r="AZ118" s="504" t="s">
        <v>765</v>
      </c>
      <c r="BA118" s="402"/>
      <c r="BB118" s="544" t="str">
        <f t="shared" si="4"/>
        <v>n/a</v>
      </c>
    </row>
    <row r="119" spans="1:54" ht="22.2" customHeight="1" x14ac:dyDescent="0.3">
      <c r="A119" s="211"/>
      <c r="B119" s="724"/>
      <c r="C119" s="722"/>
      <c r="D119" s="39" t="str">
        <f>VLOOKUP(Z119,'[1]Démarches phares_30_9'!D$5:G$249,2,FALSE)</f>
        <v>@CTES : transmission par voie électronique des actes soumis au contrôle budgétaire</v>
      </c>
      <c r="E119" s="99" t="s">
        <v>312</v>
      </c>
      <c r="F119" s="554" t="s">
        <v>38</v>
      </c>
      <c r="G119" s="101" t="s">
        <v>39</v>
      </c>
      <c r="H119" s="38" t="str">
        <f>VLOOKUP(Z119,'[1]Démarches phares_30_9'!D$5:G$249,4,FALSE)</f>
        <v>Oui</v>
      </c>
      <c r="I119" s="38">
        <f t="shared" si="5"/>
        <v>0</v>
      </c>
      <c r="J119" s="102" t="s">
        <v>39</v>
      </c>
      <c r="K119" s="103">
        <v>211000</v>
      </c>
      <c r="L119" s="104">
        <f t="shared" si="6"/>
        <v>0.50956398104265399</v>
      </c>
      <c r="M119" s="105"/>
      <c r="N119" s="105" t="s">
        <v>32</v>
      </c>
      <c r="O119" s="554" t="s">
        <v>41</v>
      </c>
      <c r="P119" s="102" t="s">
        <v>46</v>
      </c>
      <c r="Q119" s="554" t="s">
        <v>31</v>
      </c>
      <c r="R119" s="554" t="s">
        <v>31</v>
      </c>
      <c r="S119" s="46" t="s">
        <v>304</v>
      </c>
      <c r="T119" s="46"/>
      <c r="U119" s="46" t="s">
        <v>362</v>
      </c>
      <c r="V119" s="46"/>
      <c r="W119" s="46"/>
      <c r="X119" s="375">
        <v>107518</v>
      </c>
      <c r="Y119" s="46"/>
      <c r="Z119" s="49">
        <v>1890</v>
      </c>
      <c r="AA119" s="504" t="s">
        <v>763</v>
      </c>
      <c r="AB119" s="504" t="s">
        <v>765</v>
      </c>
      <c r="AC119" s="504" t="s">
        <v>765</v>
      </c>
      <c r="AD119" s="504" t="s">
        <v>765</v>
      </c>
      <c r="AE119" s="504" t="s">
        <v>765</v>
      </c>
      <c r="AF119" s="504" t="s">
        <v>765</v>
      </c>
      <c r="AG119" s="504" t="s">
        <v>765</v>
      </c>
      <c r="AH119" s="504" t="s">
        <v>765</v>
      </c>
      <c r="AI119" s="504" t="s">
        <v>765</v>
      </c>
      <c r="AJ119" s="504" t="s">
        <v>765</v>
      </c>
      <c r="AK119" s="504" t="s">
        <v>765</v>
      </c>
      <c r="AL119" s="504" t="s">
        <v>765</v>
      </c>
      <c r="AM119" s="504" t="s">
        <v>765</v>
      </c>
      <c r="AN119" s="504" t="s">
        <v>765</v>
      </c>
      <c r="AO119" s="504" t="s">
        <v>765</v>
      </c>
      <c r="AP119" s="504" t="s">
        <v>765</v>
      </c>
      <c r="AQ119" s="504" t="s">
        <v>765</v>
      </c>
      <c r="AR119" s="504" t="s">
        <v>765</v>
      </c>
      <c r="AS119" s="504" t="s">
        <v>765</v>
      </c>
      <c r="AT119" s="504" t="s">
        <v>765</v>
      </c>
      <c r="AU119" s="504" t="s">
        <v>765</v>
      </c>
      <c r="AV119" s="504" t="s">
        <v>765</v>
      </c>
      <c r="AW119" s="504" t="s">
        <v>765</v>
      </c>
      <c r="AX119" s="504" t="s">
        <v>765</v>
      </c>
      <c r="AY119" s="504" t="s">
        <v>765</v>
      </c>
      <c r="AZ119" s="504" t="s">
        <v>765</v>
      </c>
      <c r="BA119" s="402" t="s">
        <v>793</v>
      </c>
      <c r="BB119" s="544" t="str">
        <f t="shared" si="4"/>
        <v>n/a</v>
      </c>
    </row>
    <row r="120" spans="1:54" ht="22.2" customHeight="1" x14ac:dyDescent="0.3">
      <c r="A120" s="211"/>
      <c r="B120" s="724"/>
      <c r="C120" s="722" t="s">
        <v>682</v>
      </c>
      <c r="D120" s="39" t="str">
        <f>VLOOKUP(Z120,'[1]Démarches phares_30_9'!D$5:G$249,2,FALSE)</f>
        <v>Demande d'inscription sur les listes électorales</v>
      </c>
      <c r="E120" s="99" t="s">
        <v>334</v>
      </c>
      <c r="F120" s="554" t="s">
        <v>38</v>
      </c>
      <c r="G120" s="101" t="s">
        <v>39</v>
      </c>
      <c r="H120" s="38" t="str">
        <f>VLOOKUP(Z120,'[1]Démarches phares_30_9'!D$5:G$249,4,FALSE)</f>
        <v>Oui</v>
      </c>
      <c r="I120" s="38">
        <f t="shared" si="5"/>
        <v>0</v>
      </c>
      <c r="J120" s="108">
        <v>43468</v>
      </c>
      <c r="K120" s="103">
        <v>590000</v>
      </c>
      <c r="L120" s="104">
        <f t="shared" si="6"/>
        <v>0.15762711864406781</v>
      </c>
      <c r="M120" s="105"/>
      <c r="N120" s="105" t="s">
        <v>32</v>
      </c>
      <c r="O120" s="554" t="s">
        <v>38</v>
      </c>
      <c r="P120" s="554" t="s">
        <v>38</v>
      </c>
      <c r="Q120" s="554" t="s">
        <v>40</v>
      </c>
      <c r="R120" s="554">
        <v>9</v>
      </c>
      <c r="S120" s="46" t="s">
        <v>304</v>
      </c>
      <c r="T120" s="46"/>
      <c r="U120" s="46" t="s">
        <v>335</v>
      </c>
      <c r="V120" s="46"/>
      <c r="W120" s="46" t="s">
        <v>336</v>
      </c>
      <c r="X120" s="375">
        <v>93000</v>
      </c>
      <c r="Y120" s="385" t="s">
        <v>337</v>
      </c>
      <c r="Z120" s="49">
        <v>1220</v>
      </c>
      <c r="AA120" s="504" t="s">
        <v>763</v>
      </c>
      <c r="AB120" s="504" t="s">
        <v>769</v>
      </c>
      <c r="AC120" s="504" t="s">
        <v>765</v>
      </c>
      <c r="AD120" s="504" t="s">
        <v>765</v>
      </c>
      <c r="AE120" s="504" t="s">
        <v>765</v>
      </c>
      <c r="AF120" s="504" t="s">
        <v>765</v>
      </c>
      <c r="AG120" s="504" t="s">
        <v>765</v>
      </c>
      <c r="AH120" s="504" t="s">
        <v>765</v>
      </c>
      <c r="AI120" s="504" t="s">
        <v>765</v>
      </c>
      <c r="AJ120" s="504" t="s">
        <v>765</v>
      </c>
      <c r="AK120" s="504" t="s">
        <v>765</v>
      </c>
      <c r="AL120" s="504" t="s">
        <v>765</v>
      </c>
      <c r="AM120" s="504" t="s">
        <v>764</v>
      </c>
      <c r="AN120" s="504" t="s">
        <v>765</v>
      </c>
      <c r="AO120" s="504" t="s">
        <v>765</v>
      </c>
      <c r="AP120" s="504" t="s">
        <v>765</v>
      </c>
      <c r="AQ120" s="504" t="s">
        <v>765</v>
      </c>
      <c r="AR120" s="504" t="s">
        <v>765</v>
      </c>
      <c r="AS120" s="504" t="s">
        <v>765</v>
      </c>
      <c r="AT120" s="504" t="s">
        <v>765</v>
      </c>
      <c r="AU120" s="504" t="s">
        <v>765</v>
      </c>
      <c r="AV120" s="504" t="s">
        <v>765</v>
      </c>
      <c r="AW120" s="504" t="s">
        <v>765</v>
      </c>
      <c r="AX120" s="504" t="s">
        <v>765</v>
      </c>
      <c r="AY120" s="504" t="s">
        <v>765</v>
      </c>
      <c r="AZ120" s="504" t="s">
        <v>765</v>
      </c>
      <c r="BA120" s="402" t="s">
        <v>1017</v>
      </c>
      <c r="BB120" s="544">
        <f t="shared" si="4"/>
        <v>1</v>
      </c>
    </row>
    <row r="121" spans="1:54" ht="22.2" customHeight="1" x14ac:dyDescent="0.3">
      <c r="A121" s="211"/>
      <c r="B121" s="724"/>
      <c r="C121" s="722"/>
      <c r="D121" s="39" t="str">
        <f>VLOOKUP(Z121,'[1]Démarches phares_30_9'!D$5:G$249,2,FALSE)</f>
        <v>Etablissement d'une procuration de vote</v>
      </c>
      <c r="E121" s="99" t="s">
        <v>338</v>
      </c>
      <c r="F121" s="554" t="s">
        <v>41</v>
      </c>
      <c r="G121" s="371">
        <v>2021</v>
      </c>
      <c r="H121" s="38" t="str">
        <f>VLOOKUP(Z121,'[1]Démarches phares_30_9'!D$5:G$249,4,FALSE)</f>
        <v>Non</v>
      </c>
      <c r="I121" s="38">
        <f t="shared" si="5"/>
        <v>0</v>
      </c>
      <c r="J121" s="554">
        <v>2021</v>
      </c>
      <c r="K121" s="103">
        <v>500000</v>
      </c>
      <c r="L121" s="104" t="str">
        <f t="shared" si="6"/>
        <v>n/a</v>
      </c>
      <c r="M121" s="105"/>
      <c r="N121" s="107" t="s">
        <v>46</v>
      </c>
      <c r="O121" s="102" t="s">
        <v>46</v>
      </c>
      <c r="P121" s="102" t="s">
        <v>46</v>
      </c>
      <c r="Q121" s="102" t="s">
        <v>46</v>
      </c>
      <c r="R121" s="554" t="s">
        <v>46</v>
      </c>
      <c r="S121" s="46" t="s">
        <v>304</v>
      </c>
      <c r="T121" s="46"/>
      <c r="U121" s="46"/>
      <c r="V121" s="46"/>
      <c r="W121" s="46"/>
      <c r="X121" s="48" t="s">
        <v>46</v>
      </c>
      <c r="Y121" s="46"/>
      <c r="Z121" s="49">
        <v>1223</v>
      </c>
      <c r="AA121" s="398"/>
      <c r="AB121" s="398"/>
      <c r="AC121" s="398"/>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398"/>
      <c r="AY121" s="398"/>
      <c r="AZ121" s="398"/>
      <c r="BA121" s="398"/>
      <c r="BB121" s="544" t="str">
        <f t="shared" si="4"/>
        <v>n/a</v>
      </c>
    </row>
    <row r="122" spans="1:54" ht="22.2" customHeight="1" x14ac:dyDescent="0.3">
      <c r="A122" s="211"/>
      <c r="B122" s="724"/>
      <c r="C122" s="722" t="s">
        <v>683</v>
      </c>
      <c r="D122" s="39" t="str">
        <f>VLOOKUP(Z122,'[1]Démarches phares_30_9'!D$5:G$249,2,FALSE)</f>
        <v>Demande de Visa Schengen court séjour (séjour de 3 mois maximum)</v>
      </c>
      <c r="E122" s="99" t="s">
        <v>318</v>
      </c>
      <c r="F122" s="554" t="s">
        <v>41</v>
      </c>
      <c r="G122" s="371">
        <v>2020</v>
      </c>
      <c r="H122" s="38" t="str">
        <f>VLOOKUP(Z122,'[1]Démarches phares_30_9'!D$5:G$249,4,FALSE)</f>
        <v>Déploiement partiel</v>
      </c>
      <c r="I122" s="38">
        <f t="shared" si="5"/>
        <v>1</v>
      </c>
      <c r="J122" s="554">
        <v>2020</v>
      </c>
      <c r="K122" s="103">
        <v>4021743</v>
      </c>
      <c r="L122" s="104" t="str">
        <f t="shared" si="6"/>
        <v>n/a</v>
      </c>
      <c r="M122" s="105"/>
      <c r="N122" s="107" t="s">
        <v>46</v>
      </c>
      <c r="O122" s="102" t="s">
        <v>46</v>
      </c>
      <c r="P122" s="102" t="s">
        <v>46</v>
      </c>
      <c r="Q122" s="102" t="s">
        <v>46</v>
      </c>
      <c r="R122" s="554" t="s">
        <v>46</v>
      </c>
      <c r="S122" s="46" t="s">
        <v>304</v>
      </c>
      <c r="T122" s="46"/>
      <c r="U122" s="47" t="s">
        <v>319</v>
      </c>
      <c r="V122" s="46"/>
      <c r="W122" s="46"/>
      <c r="X122" s="48" t="s">
        <v>46</v>
      </c>
      <c r="Y122" s="53" t="s">
        <v>705</v>
      </c>
      <c r="Z122" s="49">
        <v>1196</v>
      </c>
      <c r="AA122" s="398"/>
      <c r="AB122" s="398"/>
      <c r="AC122" s="398"/>
      <c r="AD122" s="398"/>
      <c r="AE122" s="398"/>
      <c r="AF122" s="398"/>
      <c r="AG122" s="398"/>
      <c r="AH122" s="398"/>
      <c r="AI122" s="398"/>
      <c r="AJ122" s="398"/>
      <c r="AK122" s="398"/>
      <c r="AL122" s="398"/>
      <c r="AM122" s="398"/>
      <c r="AN122" s="398"/>
      <c r="AO122" s="398"/>
      <c r="AP122" s="398"/>
      <c r="AQ122" s="398"/>
      <c r="AR122" s="398"/>
      <c r="AS122" s="398"/>
      <c r="AT122" s="398"/>
      <c r="AU122" s="398"/>
      <c r="AV122" s="398"/>
      <c r="AW122" s="398"/>
      <c r="AX122" s="398"/>
      <c r="AY122" s="398"/>
      <c r="AZ122" s="398"/>
      <c r="BA122" s="398"/>
      <c r="BB122" s="544" t="str">
        <f t="shared" si="4"/>
        <v>n/a</v>
      </c>
    </row>
    <row r="123" spans="1:54" ht="22.2" customHeight="1" x14ac:dyDescent="0.3">
      <c r="A123" s="211"/>
      <c r="B123" s="724"/>
      <c r="C123" s="722"/>
      <c r="D123" s="39" t="str">
        <f>VLOOKUP(Z123,'[1]Démarches phares_30_9'!D$5:G$249,2,FALSE)</f>
        <v>Demande de titre de séjour</v>
      </c>
      <c r="E123" s="99" t="s">
        <v>318</v>
      </c>
      <c r="F123" s="554" t="s">
        <v>41</v>
      </c>
      <c r="G123" s="371">
        <v>2022</v>
      </c>
      <c r="H123" s="38" t="str">
        <f>VLOOKUP(Z123,'[1]Démarches phares_30_9'!D$5:G$249,4,FALSE)</f>
        <v>Non</v>
      </c>
      <c r="I123" s="38">
        <f t="shared" si="5"/>
        <v>0</v>
      </c>
      <c r="J123" s="554">
        <v>2022</v>
      </c>
      <c r="K123" s="103">
        <v>750000</v>
      </c>
      <c r="L123" s="104" t="str">
        <f t="shared" si="6"/>
        <v>n/a</v>
      </c>
      <c r="M123" s="105"/>
      <c r="N123" s="107" t="s">
        <v>46</v>
      </c>
      <c r="O123" s="102" t="s">
        <v>46</v>
      </c>
      <c r="P123" s="102" t="s">
        <v>46</v>
      </c>
      <c r="Q123" s="102" t="s">
        <v>46</v>
      </c>
      <c r="R123" s="554" t="s">
        <v>46</v>
      </c>
      <c r="S123" s="46" t="s">
        <v>304</v>
      </c>
      <c r="T123" s="46"/>
      <c r="U123" s="46" t="s">
        <v>332</v>
      </c>
      <c r="V123" s="46"/>
      <c r="W123" s="46"/>
      <c r="X123" s="48" t="s">
        <v>46</v>
      </c>
      <c r="Y123" s="46"/>
      <c r="Z123" s="49">
        <v>1889</v>
      </c>
      <c r="AA123" s="398"/>
      <c r="AB123" s="398"/>
      <c r="AC123" s="398"/>
      <c r="AD123" s="398"/>
      <c r="AE123" s="398"/>
      <c r="AF123" s="398"/>
      <c r="AG123" s="398"/>
      <c r="AH123" s="398"/>
      <c r="AI123" s="398"/>
      <c r="AJ123" s="398"/>
      <c r="AK123" s="398"/>
      <c r="AL123" s="398"/>
      <c r="AM123" s="398"/>
      <c r="AN123" s="398"/>
      <c r="AO123" s="398"/>
      <c r="AP123" s="398"/>
      <c r="AQ123" s="398"/>
      <c r="AR123" s="398"/>
      <c r="AS123" s="398"/>
      <c r="AT123" s="398"/>
      <c r="AU123" s="398"/>
      <c r="AV123" s="398"/>
      <c r="AW123" s="398"/>
      <c r="AX123" s="398"/>
      <c r="AY123" s="398"/>
      <c r="AZ123" s="398"/>
      <c r="BA123" s="398"/>
      <c r="BB123" s="544" t="str">
        <f t="shared" si="4"/>
        <v>n/a</v>
      </c>
    </row>
    <row r="124" spans="1:54" ht="22.2" customHeight="1" x14ac:dyDescent="0.3">
      <c r="A124" s="211"/>
      <c r="B124" s="724"/>
      <c r="C124" s="722"/>
      <c r="D124" s="39" t="str">
        <f>VLOOKUP(Z124,'[1]Démarches phares_30_9'!D$5:G$249,2,FALSE)</f>
        <v>Vérification préalable à l’embauche de la régularité du séjour des travailleurs étrangers</v>
      </c>
      <c r="E124" s="99" t="s">
        <v>318</v>
      </c>
      <c r="F124" s="554" t="s">
        <v>38</v>
      </c>
      <c r="G124" s="101" t="s">
        <v>39</v>
      </c>
      <c r="H124" s="38" t="str">
        <f>VLOOKUP(Z124,'[1]Démarches phares_30_9'!D$5:G$249,4,FALSE)</f>
        <v>Oui</v>
      </c>
      <c r="I124" s="38">
        <f t="shared" si="5"/>
        <v>0</v>
      </c>
      <c r="J124" s="102" t="s">
        <v>39</v>
      </c>
      <c r="K124" s="103">
        <v>500000</v>
      </c>
      <c r="L124" s="104">
        <f t="shared" si="6"/>
        <v>1</v>
      </c>
      <c r="M124" s="105"/>
      <c r="N124" s="105" t="s">
        <v>32</v>
      </c>
      <c r="O124" s="554" t="s">
        <v>41</v>
      </c>
      <c r="P124" s="554" t="s">
        <v>38</v>
      </c>
      <c r="Q124" s="554" t="s">
        <v>41</v>
      </c>
      <c r="R124" s="554">
        <v>-10</v>
      </c>
      <c r="S124" s="46" t="s">
        <v>304</v>
      </c>
      <c r="T124" s="46"/>
      <c r="U124" s="46"/>
      <c r="V124" s="46"/>
      <c r="W124" s="46"/>
      <c r="X124" s="375">
        <v>500000</v>
      </c>
      <c r="Y124" s="385" t="s">
        <v>340</v>
      </c>
      <c r="Z124" s="49">
        <v>1863</v>
      </c>
      <c r="AA124" s="504" t="s">
        <v>763</v>
      </c>
      <c r="AB124" s="504" t="s">
        <v>764</v>
      </c>
      <c r="AC124" s="504" t="s">
        <v>765</v>
      </c>
      <c r="AD124" s="504" t="s">
        <v>765</v>
      </c>
      <c r="AE124" s="504" t="s">
        <v>765</v>
      </c>
      <c r="AF124" s="504" t="s">
        <v>765</v>
      </c>
      <c r="AG124" s="504" t="s">
        <v>765</v>
      </c>
      <c r="AH124" s="504" t="s">
        <v>765</v>
      </c>
      <c r="AI124" s="504" t="s">
        <v>765</v>
      </c>
      <c r="AJ124" s="504" t="s">
        <v>765</v>
      </c>
      <c r="AK124" s="504" t="s">
        <v>765</v>
      </c>
      <c r="AL124" s="504" t="s">
        <v>765</v>
      </c>
      <c r="AM124" s="504" t="s">
        <v>764</v>
      </c>
      <c r="AN124" s="504" t="s">
        <v>765</v>
      </c>
      <c r="AO124" s="504" t="s">
        <v>764</v>
      </c>
      <c r="AP124" s="504" t="s">
        <v>765</v>
      </c>
      <c r="AQ124" s="504" t="s">
        <v>765</v>
      </c>
      <c r="AR124" s="504" t="s">
        <v>765</v>
      </c>
      <c r="AS124" s="504" t="s">
        <v>765</v>
      </c>
      <c r="AT124" s="504" t="s">
        <v>765</v>
      </c>
      <c r="AU124" s="504" t="s">
        <v>765</v>
      </c>
      <c r="AV124" s="504" t="s">
        <v>765</v>
      </c>
      <c r="AW124" s="504" t="s">
        <v>765</v>
      </c>
      <c r="AX124" s="504" t="s">
        <v>765</v>
      </c>
      <c r="AY124" s="504" t="s">
        <v>765</v>
      </c>
      <c r="AZ124" s="504" t="s">
        <v>765</v>
      </c>
      <c r="BA124" s="402" t="s">
        <v>794</v>
      </c>
      <c r="BB124" s="544">
        <f t="shared" si="4"/>
        <v>3</v>
      </c>
    </row>
    <row r="125" spans="1:54" ht="22.2" customHeight="1" x14ac:dyDescent="0.3">
      <c r="A125" s="211"/>
      <c r="B125" s="724"/>
      <c r="C125" s="722"/>
      <c r="D125" s="39" t="str">
        <f>VLOOKUP(Z125,'[1]Démarches phares_30_9'!D$5:G$249,2,FALSE)</f>
        <v>Attestation d’accueil en mairie (justificatif d’hébergement établi par une personne accueillant un étranger pour une période inférieure à trois mois à son domicile lors de son séjour en France)</v>
      </c>
      <c r="E125" s="99" t="s">
        <v>318</v>
      </c>
      <c r="F125" s="554" t="s">
        <v>41</v>
      </c>
      <c r="G125" s="363">
        <v>44348</v>
      </c>
      <c r="H125" s="38" t="str">
        <f>VLOOKUP(Z125,'[1]Démarches phares_30_9'!D$5:G$249,4,FALSE)</f>
        <v>Non</v>
      </c>
      <c r="I125" s="38">
        <f t="shared" si="5"/>
        <v>0</v>
      </c>
      <c r="J125" s="109">
        <v>44348</v>
      </c>
      <c r="K125" s="103">
        <v>300000</v>
      </c>
      <c r="L125" s="104" t="str">
        <f t="shared" si="6"/>
        <v>n/a</v>
      </c>
      <c r="M125" s="105"/>
      <c r="N125" s="107" t="s">
        <v>46</v>
      </c>
      <c r="O125" s="102" t="s">
        <v>46</v>
      </c>
      <c r="P125" s="102" t="s">
        <v>46</v>
      </c>
      <c r="Q125" s="102" t="s">
        <v>46</v>
      </c>
      <c r="R125" s="554" t="s">
        <v>46</v>
      </c>
      <c r="S125" s="46" t="s">
        <v>304</v>
      </c>
      <c r="T125" s="46"/>
      <c r="U125" s="46"/>
      <c r="V125" s="46"/>
      <c r="W125" s="46"/>
      <c r="X125" s="48" t="s">
        <v>46</v>
      </c>
      <c r="Y125" s="46"/>
      <c r="Z125" s="49">
        <v>1891</v>
      </c>
      <c r="AA125" s="398"/>
      <c r="AB125" s="398"/>
      <c r="AC125" s="398"/>
      <c r="AD125" s="398"/>
      <c r="AE125" s="398"/>
      <c r="AF125" s="398"/>
      <c r="AG125" s="398"/>
      <c r="AH125" s="398"/>
      <c r="AI125" s="398"/>
      <c r="AJ125" s="398"/>
      <c r="AK125" s="398"/>
      <c r="AL125" s="398"/>
      <c r="AM125" s="398"/>
      <c r="AN125" s="398"/>
      <c r="AO125" s="398"/>
      <c r="AP125" s="398"/>
      <c r="AQ125" s="398"/>
      <c r="AR125" s="398"/>
      <c r="AS125" s="398"/>
      <c r="AT125" s="398"/>
      <c r="AU125" s="398"/>
      <c r="AV125" s="398"/>
      <c r="AW125" s="398"/>
      <c r="AX125" s="398"/>
      <c r="AY125" s="398"/>
      <c r="AZ125" s="398"/>
      <c r="BA125" s="398"/>
      <c r="BB125" s="544" t="str">
        <f t="shared" si="4"/>
        <v>n/a</v>
      </c>
    </row>
    <row r="126" spans="1:54" ht="22.2" customHeight="1" x14ac:dyDescent="0.3">
      <c r="A126" s="211"/>
      <c r="B126" s="724"/>
      <c r="C126" s="722"/>
      <c r="D126" s="39" t="str">
        <f>VLOOKUP(Z126,'[1]Démarches phares_30_9'!D$5:G$249,2,FALSE)</f>
        <v>Demande de Visa long séjour (séjour de 4 mois à un an)</v>
      </c>
      <c r="E126" s="99" t="s">
        <v>318</v>
      </c>
      <c r="F126" s="554" t="s">
        <v>41</v>
      </c>
      <c r="G126" s="363">
        <v>43983</v>
      </c>
      <c r="H126" s="38" t="str">
        <f>VLOOKUP(Z126,'[1]Démarches phares_30_9'!D$5:G$249,4,FALSE)</f>
        <v>Déploiement partiel</v>
      </c>
      <c r="I126" s="38">
        <f t="shared" si="5"/>
        <v>1</v>
      </c>
      <c r="J126" s="109">
        <v>43983</v>
      </c>
      <c r="K126" s="103">
        <v>277423</v>
      </c>
      <c r="L126" s="104" t="str">
        <f t="shared" si="6"/>
        <v>n/a</v>
      </c>
      <c r="M126" s="105"/>
      <c r="N126" s="107" t="s">
        <v>46</v>
      </c>
      <c r="O126" s="102" t="s">
        <v>46</v>
      </c>
      <c r="P126" s="102" t="s">
        <v>46</v>
      </c>
      <c r="Q126" s="102" t="s">
        <v>46</v>
      </c>
      <c r="R126" s="554" t="s">
        <v>46</v>
      </c>
      <c r="S126" s="46" t="s">
        <v>304</v>
      </c>
      <c r="T126" s="46"/>
      <c r="U126" s="47" t="s">
        <v>355</v>
      </c>
      <c r="V126" s="46" t="s">
        <v>356</v>
      </c>
      <c r="W126" s="46"/>
      <c r="X126" s="48" t="s">
        <v>46</v>
      </c>
      <c r="Y126" s="385" t="s">
        <v>320</v>
      </c>
      <c r="Z126" s="49">
        <v>1197</v>
      </c>
      <c r="AA126" s="398" t="s">
        <v>705</v>
      </c>
      <c r="AB126" s="398"/>
      <c r="AC126" s="398"/>
      <c r="AD126" s="398"/>
      <c r="AE126" s="398"/>
      <c r="AF126" s="398"/>
      <c r="AG126" s="398"/>
      <c r="AH126" s="398"/>
      <c r="AI126" s="398"/>
      <c r="AJ126" s="398"/>
      <c r="AK126" s="398"/>
      <c r="AL126" s="398"/>
      <c r="AM126" s="398"/>
      <c r="AN126" s="398"/>
      <c r="AO126" s="398"/>
      <c r="AP126" s="398"/>
      <c r="AQ126" s="398"/>
      <c r="AR126" s="398"/>
      <c r="AS126" s="398"/>
      <c r="AT126" s="398"/>
      <c r="AU126" s="398"/>
      <c r="AV126" s="398"/>
      <c r="AW126" s="398"/>
      <c r="AX126" s="398"/>
      <c r="AY126" s="398"/>
      <c r="AZ126" s="398"/>
      <c r="BA126" s="398"/>
      <c r="BB126" s="544" t="str">
        <f t="shared" si="4"/>
        <v>n/a</v>
      </c>
    </row>
    <row r="127" spans="1:54" ht="22.2" customHeight="1" x14ac:dyDescent="0.3">
      <c r="A127" s="211"/>
      <c r="B127" s="724"/>
      <c r="C127" s="554" t="s">
        <v>684</v>
      </c>
      <c r="D127" s="39" t="str">
        <f>VLOOKUP(Z127,'[1]Démarches phares_30_9'!D$5:G$249,2,FALSE)</f>
        <v>Autorisation de sortie du territoire (AST) d'un mineur non accompagné par un titulaire de l'autorité parentale</v>
      </c>
      <c r="E127" s="99" t="s">
        <v>308</v>
      </c>
      <c r="F127" s="554" t="s">
        <v>41</v>
      </c>
      <c r="G127" s="106" t="s">
        <v>31</v>
      </c>
      <c r="H127" s="38" t="str">
        <f>VLOOKUP(Z127,'[1]Démarches phares_30_9'!D$5:G$249,4,FALSE)</f>
        <v>Non</v>
      </c>
      <c r="I127" s="38">
        <f t="shared" si="5"/>
        <v>0</v>
      </c>
      <c r="J127" s="102"/>
      <c r="K127" s="103">
        <v>2341537</v>
      </c>
      <c r="L127" s="104" t="str">
        <f t="shared" si="6"/>
        <v>n/a</v>
      </c>
      <c r="M127" s="105"/>
      <c r="N127" s="107" t="s">
        <v>46</v>
      </c>
      <c r="O127" s="102" t="s">
        <v>46</v>
      </c>
      <c r="P127" s="102" t="s">
        <v>46</v>
      </c>
      <c r="Q127" s="102" t="s">
        <v>46</v>
      </c>
      <c r="R127" s="554" t="s">
        <v>46</v>
      </c>
      <c r="S127" s="46" t="s">
        <v>304</v>
      </c>
      <c r="T127" s="46"/>
      <c r="U127" s="46" t="s">
        <v>324</v>
      </c>
      <c r="V127" s="46"/>
      <c r="W127" s="46"/>
      <c r="X127" s="48" t="s">
        <v>46</v>
      </c>
      <c r="Y127" s="46"/>
      <c r="Z127" s="49">
        <v>1208</v>
      </c>
      <c r="AA127" s="398"/>
      <c r="AB127" s="398"/>
      <c r="AC127" s="398"/>
      <c r="AD127" s="398"/>
      <c r="AE127" s="398"/>
      <c r="AF127" s="398"/>
      <c r="AG127" s="398"/>
      <c r="AH127" s="398"/>
      <c r="AI127" s="398"/>
      <c r="AJ127" s="398"/>
      <c r="AK127" s="398"/>
      <c r="AL127" s="398"/>
      <c r="AM127" s="398"/>
      <c r="AN127" s="398"/>
      <c r="AO127" s="398"/>
      <c r="AP127" s="398"/>
      <c r="AQ127" s="398"/>
      <c r="AR127" s="398"/>
      <c r="AS127" s="398"/>
      <c r="AT127" s="398"/>
      <c r="AU127" s="398"/>
      <c r="AV127" s="398"/>
      <c r="AW127" s="398"/>
      <c r="AX127" s="398"/>
      <c r="AY127" s="398"/>
      <c r="AZ127" s="398"/>
      <c r="BA127" s="398"/>
      <c r="BB127" s="544" t="str">
        <f t="shared" si="4"/>
        <v>n/a</v>
      </c>
    </row>
    <row r="128" spans="1:54" ht="22.2" customHeight="1" x14ac:dyDescent="0.3">
      <c r="A128" s="211"/>
      <c r="B128" s="724"/>
      <c r="C128" s="722" t="s">
        <v>685</v>
      </c>
      <c r="D128" s="39" t="str">
        <f>VLOOKUP(Z128,'[1]Démarches phares_30_9'!D$5:G$249,2,FALSE)</f>
        <v>Télépoints : consulter le solde des points du permis de conduire</v>
      </c>
      <c r="E128" s="99" t="s">
        <v>329</v>
      </c>
      <c r="F128" s="554" t="s">
        <v>38</v>
      </c>
      <c r="G128" s="101" t="s">
        <v>39</v>
      </c>
      <c r="H128" s="38" t="str">
        <f>VLOOKUP(Z128,'[1]Démarches phares_30_9'!D$5:G$249,4,FALSE)</f>
        <v>Oui</v>
      </c>
      <c r="I128" s="38">
        <f t="shared" si="5"/>
        <v>0</v>
      </c>
      <c r="J128" s="102" t="s">
        <v>39</v>
      </c>
      <c r="K128" s="103" t="s">
        <v>31</v>
      </c>
      <c r="L128" s="104" t="str">
        <f t="shared" si="6"/>
        <v>n/c</v>
      </c>
      <c r="M128" s="105"/>
      <c r="N128" s="105" t="s">
        <v>32</v>
      </c>
      <c r="O128" s="554" t="s">
        <v>38</v>
      </c>
      <c r="P128" s="554" t="s">
        <v>38</v>
      </c>
      <c r="Q128" s="554" t="s">
        <v>40</v>
      </c>
      <c r="R128" s="554">
        <v>0</v>
      </c>
      <c r="S128" s="46" t="s">
        <v>304</v>
      </c>
      <c r="T128" s="46"/>
      <c r="U128" s="88"/>
      <c r="V128" s="88"/>
      <c r="W128" s="46"/>
      <c r="X128" s="48" t="s">
        <v>31</v>
      </c>
      <c r="Y128" s="385" t="s">
        <v>330</v>
      </c>
      <c r="Z128" s="84">
        <v>1730</v>
      </c>
      <c r="AA128" s="504" t="s">
        <v>763</v>
      </c>
      <c r="AB128" s="504" t="s">
        <v>765</v>
      </c>
      <c r="AC128" s="504" t="s">
        <v>765</v>
      </c>
      <c r="AD128" s="504" t="s">
        <v>765</v>
      </c>
      <c r="AE128" s="504" t="s">
        <v>765</v>
      </c>
      <c r="AF128" s="504" t="s">
        <v>765</v>
      </c>
      <c r="AG128" s="504" t="s">
        <v>765</v>
      </c>
      <c r="AH128" s="504" t="s">
        <v>765</v>
      </c>
      <c r="AI128" s="504" t="s">
        <v>765</v>
      </c>
      <c r="AJ128" s="504" t="s">
        <v>765</v>
      </c>
      <c r="AK128" s="504" t="s">
        <v>765</v>
      </c>
      <c r="AL128" s="504" t="s">
        <v>765</v>
      </c>
      <c r="AM128" s="504" t="s">
        <v>765</v>
      </c>
      <c r="AN128" s="504" t="s">
        <v>765</v>
      </c>
      <c r="AO128" s="504" t="s">
        <v>765</v>
      </c>
      <c r="AP128" s="504" t="s">
        <v>765</v>
      </c>
      <c r="AQ128" s="504" t="s">
        <v>765</v>
      </c>
      <c r="AR128" s="504" t="s">
        <v>765</v>
      </c>
      <c r="AS128" s="504" t="s">
        <v>765</v>
      </c>
      <c r="AT128" s="504" t="s">
        <v>765</v>
      </c>
      <c r="AU128" s="504" t="s">
        <v>765</v>
      </c>
      <c r="AV128" s="504" t="s">
        <v>765</v>
      </c>
      <c r="AW128" s="504" t="s">
        <v>765</v>
      </c>
      <c r="AX128" s="504" t="s">
        <v>765</v>
      </c>
      <c r="AY128" s="504" t="s">
        <v>765</v>
      </c>
      <c r="AZ128" s="504" t="s">
        <v>765</v>
      </c>
      <c r="BA128" s="402" t="s">
        <v>795</v>
      </c>
      <c r="BB128" s="544" t="str">
        <f t="shared" si="4"/>
        <v>n/a</v>
      </c>
    </row>
    <row r="129" spans="1:54" ht="22.2" customHeight="1" x14ac:dyDescent="0.3">
      <c r="A129" s="211"/>
      <c r="B129" s="724"/>
      <c r="C129" s="722"/>
      <c r="D129" s="39" t="str">
        <f>VLOOKUP(Z129,'[1]Démarches phares_30_9'!D$5:G$249,2,FALSE)</f>
        <v>Consulter les résultats de son examen de permis de conduire</v>
      </c>
      <c r="E129" s="99" t="s">
        <v>329</v>
      </c>
      <c r="F129" s="554" t="s">
        <v>38</v>
      </c>
      <c r="G129" s="101" t="s">
        <v>39</v>
      </c>
      <c r="H129" s="38" t="str">
        <f>VLOOKUP(Z129,'[1]Démarches phares_30_9'!D$5:G$249,4,FALSE)</f>
        <v>Oui</v>
      </c>
      <c r="I129" s="38">
        <f t="shared" si="5"/>
        <v>0</v>
      </c>
      <c r="J129" s="102" t="s">
        <v>39</v>
      </c>
      <c r="K129" s="103">
        <v>2298820</v>
      </c>
      <c r="L129" s="104">
        <f t="shared" si="6"/>
        <v>1</v>
      </c>
      <c r="M129" s="105"/>
      <c r="N129" s="105" t="s">
        <v>32</v>
      </c>
      <c r="O129" s="554" t="s">
        <v>41</v>
      </c>
      <c r="P129" s="554" t="s">
        <v>38</v>
      </c>
      <c r="Q129" s="554" t="s">
        <v>40</v>
      </c>
      <c r="R129" s="554">
        <v>10</v>
      </c>
      <c r="S129" s="46" t="s">
        <v>304</v>
      </c>
      <c r="T129" s="46"/>
      <c r="U129" s="88" t="s">
        <v>382</v>
      </c>
      <c r="V129" s="88"/>
      <c r="W129" s="46"/>
      <c r="X129" s="375">
        <v>2298820</v>
      </c>
      <c r="Y129" s="53" t="s">
        <v>383</v>
      </c>
      <c r="Z129" s="84">
        <v>1803</v>
      </c>
      <c r="AA129" s="504" t="s">
        <v>763</v>
      </c>
      <c r="AB129" s="504" t="s">
        <v>764</v>
      </c>
      <c r="AC129" s="504" t="s">
        <v>765</v>
      </c>
      <c r="AD129" s="504" t="s">
        <v>765</v>
      </c>
      <c r="AE129" s="504" t="s">
        <v>765</v>
      </c>
      <c r="AF129" s="504" t="s">
        <v>765</v>
      </c>
      <c r="AG129" s="504" t="s">
        <v>765</v>
      </c>
      <c r="AH129" s="504" t="s">
        <v>765</v>
      </c>
      <c r="AI129" s="504" t="s">
        <v>765</v>
      </c>
      <c r="AJ129" s="504" t="s">
        <v>765</v>
      </c>
      <c r="AK129" s="504" t="s">
        <v>765</v>
      </c>
      <c r="AL129" s="504" t="s">
        <v>765</v>
      </c>
      <c r="AM129" s="504" t="s">
        <v>765</v>
      </c>
      <c r="AN129" s="504" t="s">
        <v>765</v>
      </c>
      <c r="AO129" s="504" t="s">
        <v>765</v>
      </c>
      <c r="AP129" s="504" t="s">
        <v>765</v>
      </c>
      <c r="AQ129" s="504" t="s">
        <v>765</v>
      </c>
      <c r="AR129" s="504" t="s">
        <v>765</v>
      </c>
      <c r="AS129" s="504" t="s">
        <v>765</v>
      </c>
      <c r="AT129" s="504" t="s">
        <v>765</v>
      </c>
      <c r="AU129" s="504" t="s">
        <v>765</v>
      </c>
      <c r="AV129" s="504" t="s">
        <v>765</v>
      </c>
      <c r="AW129" s="504" t="s">
        <v>765</v>
      </c>
      <c r="AX129" s="504" t="s">
        <v>765</v>
      </c>
      <c r="AY129" s="504" t="s">
        <v>765</v>
      </c>
      <c r="AZ129" s="504" t="s">
        <v>765</v>
      </c>
      <c r="BA129" s="402" t="s">
        <v>1018</v>
      </c>
      <c r="BB129" s="544">
        <f t="shared" si="4"/>
        <v>1</v>
      </c>
    </row>
    <row r="130" spans="1:54" ht="22.2" customHeight="1" x14ac:dyDescent="0.3">
      <c r="A130" s="211"/>
      <c r="B130" s="724"/>
      <c r="C130" s="722"/>
      <c r="D130" s="39" t="str">
        <f>VLOOKUP(Z130,'[1]Démarches phares_30_9'!D$5:G$249,2,FALSE)</f>
        <v>Inscription en ligne à l'examen du permis de conduire (première inscription, inscription à une nouvelle catégorie de permis, inscription suite à une invalidation ou à une suspension de permis)</v>
      </c>
      <c r="E130" s="99" t="s">
        <v>326</v>
      </c>
      <c r="F130" s="554" t="s">
        <v>38</v>
      </c>
      <c r="G130" s="101" t="s">
        <v>39</v>
      </c>
      <c r="H130" s="38" t="str">
        <f>VLOOKUP(Z130,'[1]Démarches phares_30_9'!D$5:G$249,4,FALSE)</f>
        <v>Oui</v>
      </c>
      <c r="I130" s="38">
        <f t="shared" si="5"/>
        <v>0</v>
      </c>
      <c r="J130" s="102" t="s">
        <v>39</v>
      </c>
      <c r="K130" s="103">
        <v>1429444</v>
      </c>
      <c r="L130" s="104">
        <f t="shared" si="6"/>
        <v>1</v>
      </c>
      <c r="M130" s="105"/>
      <c r="N130" s="105" t="s">
        <v>32</v>
      </c>
      <c r="O130" s="554" t="s">
        <v>38</v>
      </c>
      <c r="P130" s="554" t="s">
        <v>38</v>
      </c>
      <c r="Q130" s="554" t="s">
        <v>40</v>
      </c>
      <c r="R130" s="554">
        <v>0</v>
      </c>
      <c r="S130" s="46" t="s">
        <v>304</v>
      </c>
      <c r="T130" s="46"/>
      <c r="U130" s="46"/>
      <c r="V130" s="46"/>
      <c r="W130" s="46"/>
      <c r="X130" s="375">
        <v>1429444</v>
      </c>
      <c r="Y130" s="385" t="s">
        <v>327</v>
      </c>
      <c r="Z130" s="49">
        <v>1860</v>
      </c>
      <c r="AA130" s="504" t="s">
        <v>763</v>
      </c>
      <c r="AB130" s="504" t="s">
        <v>769</v>
      </c>
      <c r="AC130" s="504" t="s">
        <v>765</v>
      </c>
      <c r="AD130" s="504" t="s">
        <v>765</v>
      </c>
      <c r="AE130" s="504" t="s">
        <v>765</v>
      </c>
      <c r="AF130" s="504" t="s">
        <v>765</v>
      </c>
      <c r="AG130" s="504" t="s">
        <v>765</v>
      </c>
      <c r="AH130" s="504" t="s">
        <v>765</v>
      </c>
      <c r="AI130" s="504" t="s">
        <v>765</v>
      </c>
      <c r="AJ130" s="504" t="s">
        <v>765</v>
      </c>
      <c r="AK130" s="504" t="s">
        <v>765</v>
      </c>
      <c r="AL130" s="504" t="s">
        <v>764</v>
      </c>
      <c r="AM130" s="504" t="s">
        <v>764</v>
      </c>
      <c r="AN130" s="504" t="s">
        <v>765</v>
      </c>
      <c r="AO130" s="504" t="s">
        <v>765</v>
      </c>
      <c r="AP130" s="504" t="s">
        <v>765</v>
      </c>
      <c r="AQ130" s="504" t="s">
        <v>765</v>
      </c>
      <c r="AR130" s="504" t="s">
        <v>765</v>
      </c>
      <c r="AS130" s="504" t="s">
        <v>765</v>
      </c>
      <c r="AT130" s="504" t="s">
        <v>796</v>
      </c>
      <c r="AU130" s="504" t="s">
        <v>765</v>
      </c>
      <c r="AV130" s="504" t="s">
        <v>765</v>
      </c>
      <c r="AW130" s="504" t="s">
        <v>765</v>
      </c>
      <c r="AX130" s="504" t="s">
        <v>765</v>
      </c>
      <c r="AY130" s="504" t="s">
        <v>765</v>
      </c>
      <c r="AZ130" s="504" t="s">
        <v>765</v>
      </c>
      <c r="BA130" s="402" t="s">
        <v>797</v>
      </c>
      <c r="BB130" s="544">
        <f t="shared" si="4"/>
        <v>4</v>
      </c>
    </row>
    <row r="131" spans="1:54" ht="22.2" customHeight="1" x14ac:dyDescent="0.3">
      <c r="A131" s="211"/>
      <c r="B131" s="724"/>
      <c r="C131" s="722"/>
      <c r="D131" s="39" t="str">
        <f>VLOOKUP(Z131,'[1]Démarches phares_30_9'!D$5:G$249,2,FALSE)</f>
        <v>Demande de permis de conduire après réussite à l'examen</v>
      </c>
      <c r="E131" s="99" t="s">
        <v>329</v>
      </c>
      <c r="F131" s="554" t="s">
        <v>38</v>
      </c>
      <c r="G131" s="101" t="s">
        <v>39</v>
      </c>
      <c r="H131" s="38" t="str">
        <f>VLOOKUP(Z131,'[1]Démarches phares_30_9'!D$5:G$249,4,FALSE)</f>
        <v>Oui</v>
      </c>
      <c r="I131" s="38">
        <f t="shared" si="5"/>
        <v>0</v>
      </c>
      <c r="J131" s="102" t="s">
        <v>39</v>
      </c>
      <c r="K131" s="103">
        <v>1190721</v>
      </c>
      <c r="L131" s="104">
        <f t="shared" si="6"/>
        <v>1</v>
      </c>
      <c r="M131" s="105"/>
      <c r="N131" s="105" t="s">
        <v>32</v>
      </c>
      <c r="O131" s="554" t="s">
        <v>38</v>
      </c>
      <c r="P131" s="554" t="s">
        <v>38</v>
      </c>
      <c r="Q131" s="554" t="s">
        <v>40</v>
      </c>
      <c r="R131" s="554">
        <v>0</v>
      </c>
      <c r="S131" s="46" t="s">
        <v>304</v>
      </c>
      <c r="T131" s="46"/>
      <c r="U131" s="46"/>
      <c r="V131" s="46"/>
      <c r="W131" s="46"/>
      <c r="X131" s="375">
        <v>1190721</v>
      </c>
      <c r="Y131" s="53" t="s">
        <v>330</v>
      </c>
      <c r="Z131" s="49">
        <v>1861</v>
      </c>
      <c r="AA131" s="504" t="s">
        <v>763</v>
      </c>
      <c r="AB131" s="504" t="s">
        <v>769</v>
      </c>
      <c r="AC131" s="504" t="s">
        <v>765</v>
      </c>
      <c r="AD131" s="504" t="s">
        <v>765</v>
      </c>
      <c r="AE131" s="504" t="s">
        <v>765</v>
      </c>
      <c r="AF131" s="504" t="s">
        <v>765</v>
      </c>
      <c r="AG131" s="504" t="s">
        <v>765</v>
      </c>
      <c r="AH131" s="504" t="s">
        <v>765</v>
      </c>
      <c r="AI131" s="504" t="s">
        <v>765</v>
      </c>
      <c r="AJ131" s="504" t="s">
        <v>765</v>
      </c>
      <c r="AK131" s="504" t="s">
        <v>765</v>
      </c>
      <c r="AL131" s="504" t="s">
        <v>764</v>
      </c>
      <c r="AM131" s="504" t="s">
        <v>764</v>
      </c>
      <c r="AN131" s="504" t="s">
        <v>765</v>
      </c>
      <c r="AO131" s="504" t="s">
        <v>765</v>
      </c>
      <c r="AP131" s="504" t="s">
        <v>765</v>
      </c>
      <c r="AQ131" s="504" t="s">
        <v>765</v>
      </c>
      <c r="AR131" s="504" t="s">
        <v>765</v>
      </c>
      <c r="AS131" s="504" t="s">
        <v>765</v>
      </c>
      <c r="AT131" s="504" t="s">
        <v>796</v>
      </c>
      <c r="AU131" s="504" t="s">
        <v>765</v>
      </c>
      <c r="AV131" s="504" t="s">
        <v>765</v>
      </c>
      <c r="AW131" s="504" t="s">
        <v>765</v>
      </c>
      <c r="AX131" s="504" t="s">
        <v>765</v>
      </c>
      <c r="AY131" s="504" t="s">
        <v>765</v>
      </c>
      <c r="AZ131" s="504" t="s">
        <v>765</v>
      </c>
      <c r="BA131" s="402" t="s">
        <v>797</v>
      </c>
      <c r="BB131" s="544">
        <f t="shared" si="4"/>
        <v>4</v>
      </c>
    </row>
    <row r="132" spans="1:54" ht="22.2" customHeight="1" x14ac:dyDescent="0.3">
      <c r="A132" s="211"/>
      <c r="B132" s="724"/>
      <c r="C132" s="722"/>
      <c r="D132" s="39" t="str">
        <f>VLOOKUP(Z132,'[1]Démarches phares_30_9'!D$5:G$249,2,FALSE)</f>
        <v>Demande de renouvellement du permis de conduire en cas de perte, vol, détérioration, changement d'état-civil</v>
      </c>
      <c r="E132" s="99" t="s">
        <v>329</v>
      </c>
      <c r="F132" s="554" t="s">
        <v>38</v>
      </c>
      <c r="G132" s="101" t="s">
        <v>39</v>
      </c>
      <c r="H132" s="38" t="str">
        <f>VLOOKUP(Z132,'[1]Démarches phares_30_9'!D$5:G$249,4,FALSE)</f>
        <v>Oui</v>
      </c>
      <c r="I132" s="38">
        <f t="shared" si="5"/>
        <v>0</v>
      </c>
      <c r="J132" s="102" t="s">
        <v>39</v>
      </c>
      <c r="K132" s="103">
        <v>622500</v>
      </c>
      <c r="L132" s="104">
        <f t="shared" si="6"/>
        <v>1</v>
      </c>
      <c r="M132" s="105"/>
      <c r="N132" s="105" t="s">
        <v>32</v>
      </c>
      <c r="O132" s="554" t="s">
        <v>38</v>
      </c>
      <c r="P132" s="554" t="s">
        <v>38</v>
      </c>
      <c r="Q132" s="554" t="s">
        <v>40</v>
      </c>
      <c r="R132" s="554">
        <v>2</v>
      </c>
      <c r="S132" s="46" t="s">
        <v>304</v>
      </c>
      <c r="T132" s="46"/>
      <c r="U132" s="46"/>
      <c r="V132" s="46"/>
      <c r="W132" s="46"/>
      <c r="X132" s="375">
        <v>622500</v>
      </c>
      <c r="Y132" s="53" t="s">
        <v>327</v>
      </c>
      <c r="Z132" s="49">
        <v>1862</v>
      </c>
      <c r="AA132" s="504" t="s">
        <v>763</v>
      </c>
      <c r="AB132" s="504" t="s">
        <v>769</v>
      </c>
      <c r="AC132" s="504" t="s">
        <v>765</v>
      </c>
      <c r="AD132" s="504" t="s">
        <v>765</v>
      </c>
      <c r="AE132" s="504" t="s">
        <v>765</v>
      </c>
      <c r="AF132" s="504" t="s">
        <v>765</v>
      </c>
      <c r="AG132" s="504" t="s">
        <v>765</v>
      </c>
      <c r="AH132" s="504" t="s">
        <v>765</v>
      </c>
      <c r="AI132" s="504" t="s">
        <v>765</v>
      </c>
      <c r="AJ132" s="504" t="s">
        <v>765</v>
      </c>
      <c r="AK132" s="504" t="s">
        <v>765</v>
      </c>
      <c r="AL132" s="504" t="s">
        <v>764</v>
      </c>
      <c r="AM132" s="504" t="s">
        <v>764</v>
      </c>
      <c r="AN132" s="504" t="s">
        <v>765</v>
      </c>
      <c r="AO132" s="504" t="s">
        <v>765</v>
      </c>
      <c r="AP132" s="504" t="s">
        <v>765</v>
      </c>
      <c r="AQ132" s="504" t="s">
        <v>765</v>
      </c>
      <c r="AR132" s="504" t="s">
        <v>765</v>
      </c>
      <c r="AS132" s="504" t="s">
        <v>765</v>
      </c>
      <c r="AT132" s="504" t="s">
        <v>765</v>
      </c>
      <c r="AU132" s="504" t="s">
        <v>765</v>
      </c>
      <c r="AV132" s="504" t="s">
        <v>765</v>
      </c>
      <c r="AW132" s="504" t="s">
        <v>765</v>
      </c>
      <c r="AX132" s="504" t="s">
        <v>765</v>
      </c>
      <c r="AY132" s="504" t="s">
        <v>765</v>
      </c>
      <c r="AZ132" s="504" t="s">
        <v>765</v>
      </c>
      <c r="BA132" s="402" t="s">
        <v>798</v>
      </c>
      <c r="BB132" s="544">
        <f t="shared" si="4"/>
        <v>4</v>
      </c>
    </row>
    <row r="133" spans="1:54" ht="22.2" customHeight="1" x14ac:dyDescent="0.3">
      <c r="A133" s="211"/>
      <c r="B133" s="724"/>
      <c r="C133" s="722"/>
      <c r="D133" s="39" t="str">
        <f>VLOOKUP(Z133,'[1]Démarches phares_30_9'!D$5:G$249,2,FALSE)</f>
        <v>Demande de renouvellement du permis de conduire après expiration du titre</v>
      </c>
      <c r="E133" s="99" t="s">
        <v>329</v>
      </c>
      <c r="F133" s="554" t="s">
        <v>38</v>
      </c>
      <c r="G133" s="101" t="s">
        <v>39</v>
      </c>
      <c r="H133" s="38" t="str">
        <f>VLOOKUP(Z133,'[1]Démarches phares_30_9'!D$5:G$249,4,FALSE)</f>
        <v>Oui</v>
      </c>
      <c r="I133" s="38">
        <f t="shared" si="5"/>
        <v>0</v>
      </c>
      <c r="J133" s="102" t="s">
        <v>39</v>
      </c>
      <c r="K133" s="103">
        <v>497677</v>
      </c>
      <c r="L133" s="104">
        <f t="shared" si="6"/>
        <v>1</v>
      </c>
      <c r="M133" s="105"/>
      <c r="N133" s="105" t="s">
        <v>32</v>
      </c>
      <c r="O133" s="554" t="s">
        <v>38</v>
      </c>
      <c r="P133" s="554" t="s">
        <v>38</v>
      </c>
      <c r="Q133" s="554" t="s">
        <v>40</v>
      </c>
      <c r="R133" s="554">
        <v>0</v>
      </c>
      <c r="S133" s="46" t="s">
        <v>304</v>
      </c>
      <c r="T133" s="46"/>
      <c r="U133" s="46"/>
      <c r="V133" s="46"/>
      <c r="W133" s="46"/>
      <c r="X133" s="375">
        <v>497677</v>
      </c>
      <c r="Y133" s="53" t="s">
        <v>330</v>
      </c>
      <c r="Z133" s="49">
        <v>1864</v>
      </c>
      <c r="AA133" s="504" t="s">
        <v>763</v>
      </c>
      <c r="AB133" s="504" t="s">
        <v>769</v>
      </c>
      <c r="AC133" s="504" t="s">
        <v>765</v>
      </c>
      <c r="AD133" s="504" t="s">
        <v>765</v>
      </c>
      <c r="AE133" s="504" t="s">
        <v>765</v>
      </c>
      <c r="AF133" s="504" t="s">
        <v>765</v>
      </c>
      <c r="AG133" s="504" t="s">
        <v>765</v>
      </c>
      <c r="AH133" s="504" t="s">
        <v>765</v>
      </c>
      <c r="AI133" s="504" t="s">
        <v>765</v>
      </c>
      <c r="AJ133" s="504" t="s">
        <v>765</v>
      </c>
      <c r="AK133" s="504" t="s">
        <v>765</v>
      </c>
      <c r="AL133" s="504" t="s">
        <v>764</v>
      </c>
      <c r="AM133" s="504" t="s">
        <v>764</v>
      </c>
      <c r="AN133" s="504" t="s">
        <v>765</v>
      </c>
      <c r="AO133" s="504" t="s">
        <v>765</v>
      </c>
      <c r="AP133" s="504" t="s">
        <v>765</v>
      </c>
      <c r="AQ133" s="504" t="s">
        <v>765</v>
      </c>
      <c r="AR133" s="504" t="s">
        <v>765</v>
      </c>
      <c r="AS133" s="504" t="s">
        <v>765</v>
      </c>
      <c r="AT133" s="504" t="s">
        <v>765</v>
      </c>
      <c r="AU133" s="504" t="s">
        <v>765</v>
      </c>
      <c r="AV133" s="504" t="s">
        <v>765</v>
      </c>
      <c r="AW133" s="504" t="s">
        <v>765</v>
      </c>
      <c r="AX133" s="504" t="s">
        <v>765</v>
      </c>
      <c r="AY133" s="504" t="s">
        <v>765</v>
      </c>
      <c r="AZ133" s="504" t="s">
        <v>765</v>
      </c>
      <c r="BA133" s="402" t="s">
        <v>799</v>
      </c>
      <c r="BB133" s="544">
        <f t="shared" si="4"/>
        <v>4</v>
      </c>
    </row>
    <row r="134" spans="1:54" ht="22.2" customHeight="1" x14ac:dyDescent="0.3">
      <c r="A134" s="211"/>
      <c r="B134" s="724"/>
      <c r="C134" s="722"/>
      <c r="D134" s="39" t="str">
        <f>VLOOKUP(Z134,'[1]Démarches phares_30_9'!D$5:G$249,2,FALSE)</f>
        <v>Pré-demande de permis de conduire international</v>
      </c>
      <c r="E134" s="99" t="s">
        <v>329</v>
      </c>
      <c r="F134" s="554" t="s">
        <v>38</v>
      </c>
      <c r="G134" s="101" t="s">
        <v>39</v>
      </c>
      <c r="H134" s="38" t="str">
        <f>VLOOKUP(Z134,'[1]Démarches phares_30_9'!D$5:G$249,4,FALSE)</f>
        <v>Oui</v>
      </c>
      <c r="I134" s="38">
        <f t="shared" si="5"/>
        <v>0</v>
      </c>
      <c r="J134" s="102" t="s">
        <v>39</v>
      </c>
      <c r="K134" s="103">
        <v>300000</v>
      </c>
      <c r="L134" s="104">
        <f t="shared" si="6"/>
        <v>1</v>
      </c>
      <c r="M134" s="105"/>
      <c r="N134" s="105" t="s">
        <v>32</v>
      </c>
      <c r="O134" s="554" t="s">
        <v>38</v>
      </c>
      <c r="P134" s="554" t="s">
        <v>38</v>
      </c>
      <c r="Q134" s="554" t="s">
        <v>40</v>
      </c>
      <c r="R134" s="554">
        <v>0</v>
      </c>
      <c r="S134" s="46" t="s">
        <v>304</v>
      </c>
      <c r="T134" s="46"/>
      <c r="U134" s="46" t="s">
        <v>353</v>
      </c>
      <c r="V134" s="46"/>
      <c r="W134" s="46"/>
      <c r="X134" s="375">
        <v>300000</v>
      </c>
      <c r="Y134" s="53" t="s">
        <v>330</v>
      </c>
      <c r="Z134" s="49">
        <v>1866</v>
      </c>
      <c r="AA134" s="504" t="s">
        <v>763</v>
      </c>
      <c r="AB134" s="504" t="s">
        <v>769</v>
      </c>
      <c r="AC134" s="504" t="s">
        <v>765</v>
      </c>
      <c r="AD134" s="504" t="s">
        <v>765</v>
      </c>
      <c r="AE134" s="504" t="s">
        <v>765</v>
      </c>
      <c r="AF134" s="504" t="s">
        <v>765</v>
      </c>
      <c r="AG134" s="504" t="s">
        <v>765</v>
      </c>
      <c r="AH134" s="504" t="s">
        <v>765</v>
      </c>
      <c r="AI134" s="504" t="s">
        <v>765</v>
      </c>
      <c r="AJ134" s="504" t="s">
        <v>765</v>
      </c>
      <c r="AK134" s="504" t="s">
        <v>765</v>
      </c>
      <c r="AL134" s="504" t="s">
        <v>764</v>
      </c>
      <c r="AM134" s="504" t="s">
        <v>764</v>
      </c>
      <c r="AN134" s="504" t="s">
        <v>765</v>
      </c>
      <c r="AO134" s="504" t="s">
        <v>765</v>
      </c>
      <c r="AP134" s="504" t="s">
        <v>765</v>
      </c>
      <c r="AQ134" s="504" t="s">
        <v>765</v>
      </c>
      <c r="AR134" s="504" t="s">
        <v>765</v>
      </c>
      <c r="AS134" s="504" t="s">
        <v>765</v>
      </c>
      <c r="AT134" s="504" t="s">
        <v>765</v>
      </c>
      <c r="AU134" s="504" t="s">
        <v>765</v>
      </c>
      <c r="AV134" s="504" t="s">
        <v>765</v>
      </c>
      <c r="AW134" s="504" t="s">
        <v>765</v>
      </c>
      <c r="AX134" s="504" t="s">
        <v>765</v>
      </c>
      <c r="AY134" s="504" t="s">
        <v>765</v>
      </c>
      <c r="AZ134" s="504" t="s">
        <v>765</v>
      </c>
      <c r="BA134" s="402" t="s">
        <v>800</v>
      </c>
      <c r="BB134" s="544">
        <f t="shared" si="4"/>
        <v>4</v>
      </c>
    </row>
    <row r="135" spans="1:54" ht="22.2" customHeight="1" x14ac:dyDescent="0.3">
      <c r="A135" s="211"/>
      <c r="B135" s="724"/>
      <c r="C135" s="722"/>
      <c r="D135" s="39" t="str">
        <f>VLOOKUP(Z135,'[1]Démarches phares_30_9'!D$5:G$249,2,FALSE)</f>
        <v>Demande de permis de conduire après suspension, invalidation et annulation dont AM après perte de droits</v>
      </c>
      <c r="E135" s="99" t="s">
        <v>329</v>
      </c>
      <c r="F135" s="554" t="s">
        <v>38</v>
      </c>
      <c r="G135" s="101" t="s">
        <v>39</v>
      </c>
      <c r="H135" s="38" t="str">
        <f>VLOOKUP(Z135,'[1]Démarches phares_30_9'!D$5:G$249,4,FALSE)</f>
        <v>Oui</v>
      </c>
      <c r="I135" s="38">
        <f t="shared" si="5"/>
        <v>0</v>
      </c>
      <c r="J135" s="102" t="s">
        <v>39</v>
      </c>
      <c r="K135" s="103">
        <v>265081</v>
      </c>
      <c r="L135" s="104">
        <f t="shared" si="6"/>
        <v>1</v>
      </c>
      <c r="M135" s="105"/>
      <c r="N135" s="105" t="s">
        <v>32</v>
      </c>
      <c r="O135" s="554" t="s">
        <v>38</v>
      </c>
      <c r="P135" s="554" t="s">
        <v>38</v>
      </c>
      <c r="Q135" s="554" t="s">
        <v>40</v>
      </c>
      <c r="R135" s="554">
        <v>0</v>
      </c>
      <c r="S135" s="46" t="s">
        <v>304</v>
      </c>
      <c r="T135" s="46"/>
      <c r="U135" s="46"/>
      <c r="V135" s="46"/>
      <c r="W135" s="46"/>
      <c r="X135" s="375">
        <v>265081</v>
      </c>
      <c r="Y135" s="53" t="s">
        <v>330</v>
      </c>
      <c r="Z135" s="49">
        <v>1244</v>
      </c>
      <c r="AA135" s="504" t="s">
        <v>763</v>
      </c>
      <c r="AB135" s="504" t="s">
        <v>769</v>
      </c>
      <c r="AC135" s="504" t="s">
        <v>765</v>
      </c>
      <c r="AD135" s="504" t="s">
        <v>765</v>
      </c>
      <c r="AE135" s="504" t="s">
        <v>765</v>
      </c>
      <c r="AF135" s="504" t="s">
        <v>765</v>
      </c>
      <c r="AG135" s="504" t="s">
        <v>765</v>
      </c>
      <c r="AH135" s="504" t="s">
        <v>765</v>
      </c>
      <c r="AI135" s="504" t="s">
        <v>765</v>
      </c>
      <c r="AJ135" s="504" t="s">
        <v>765</v>
      </c>
      <c r="AK135" s="504" t="s">
        <v>765</v>
      </c>
      <c r="AL135" s="504" t="s">
        <v>764</v>
      </c>
      <c r="AM135" s="504" t="s">
        <v>764</v>
      </c>
      <c r="AN135" s="504" t="s">
        <v>765</v>
      </c>
      <c r="AO135" s="504" t="s">
        <v>765</v>
      </c>
      <c r="AP135" s="504" t="s">
        <v>765</v>
      </c>
      <c r="AQ135" s="504" t="s">
        <v>765</v>
      </c>
      <c r="AR135" s="504" t="s">
        <v>765</v>
      </c>
      <c r="AS135" s="504" t="s">
        <v>765</v>
      </c>
      <c r="AT135" s="504" t="s">
        <v>765</v>
      </c>
      <c r="AU135" s="504" t="s">
        <v>765</v>
      </c>
      <c r="AV135" s="504" t="s">
        <v>765</v>
      </c>
      <c r="AW135" s="504" t="s">
        <v>765</v>
      </c>
      <c r="AX135" s="504" t="s">
        <v>765</v>
      </c>
      <c r="AY135" s="504" t="s">
        <v>765</v>
      </c>
      <c r="AZ135" s="504" t="s">
        <v>765</v>
      </c>
      <c r="BA135" s="402" t="s">
        <v>800</v>
      </c>
      <c r="BB135" s="544">
        <f t="shared" si="4"/>
        <v>4</v>
      </c>
    </row>
    <row r="136" spans="1:54" ht="22.2" customHeight="1" x14ac:dyDescent="0.3">
      <c r="A136" s="211"/>
      <c r="B136" s="724"/>
      <c r="C136" s="722" t="s">
        <v>686</v>
      </c>
      <c r="D136" s="39" t="str">
        <f>VLOOKUP(Z136,'[1]Démarches phares_30_9'!D$5:G$249,2,FALSE)</f>
        <v>Pré-plainte en ligne</v>
      </c>
      <c r="E136" s="99" t="s">
        <v>343</v>
      </c>
      <c r="F136" s="554" t="s">
        <v>38</v>
      </c>
      <c r="G136" s="101" t="s">
        <v>39</v>
      </c>
      <c r="H136" s="38" t="str">
        <f>VLOOKUP(Z136,'[1]Démarches phares_30_9'!D$5:G$249,4,FALSE)</f>
        <v>Oui</v>
      </c>
      <c r="I136" s="38">
        <f t="shared" si="5"/>
        <v>0</v>
      </c>
      <c r="J136" s="102" t="s">
        <v>39</v>
      </c>
      <c r="K136" s="103">
        <v>470000</v>
      </c>
      <c r="L136" s="104">
        <f t="shared" si="6"/>
        <v>1</v>
      </c>
      <c r="M136" s="105"/>
      <c r="N136" s="105" t="s">
        <v>32</v>
      </c>
      <c r="O136" s="554" t="s">
        <v>41</v>
      </c>
      <c r="P136" s="554" t="s">
        <v>41</v>
      </c>
      <c r="Q136" s="554" t="s">
        <v>41</v>
      </c>
      <c r="R136" s="554">
        <v>9</v>
      </c>
      <c r="S136" s="46" t="s">
        <v>304</v>
      </c>
      <c r="T136" s="46"/>
      <c r="U136" s="46"/>
      <c r="V136" s="46"/>
      <c r="W136" s="46"/>
      <c r="X136" s="375">
        <v>470000</v>
      </c>
      <c r="Y136" s="385" t="s">
        <v>344</v>
      </c>
      <c r="Z136" s="49">
        <v>1198</v>
      </c>
      <c r="AA136" s="504" t="s">
        <v>763</v>
      </c>
      <c r="AB136" s="504" t="s">
        <v>764</v>
      </c>
      <c r="AC136" s="504" t="s">
        <v>765</v>
      </c>
      <c r="AD136" s="504" t="s">
        <v>765</v>
      </c>
      <c r="AE136" s="504" t="s">
        <v>765</v>
      </c>
      <c r="AF136" s="504" t="s">
        <v>765</v>
      </c>
      <c r="AG136" s="504" t="s">
        <v>765</v>
      </c>
      <c r="AH136" s="504" t="s">
        <v>765</v>
      </c>
      <c r="AI136" s="504" t="s">
        <v>765</v>
      </c>
      <c r="AJ136" s="504" t="s">
        <v>765</v>
      </c>
      <c r="AK136" s="504" t="s">
        <v>765</v>
      </c>
      <c r="AL136" s="504" t="s">
        <v>765</v>
      </c>
      <c r="AM136" s="504" t="s">
        <v>764</v>
      </c>
      <c r="AN136" s="504" t="s">
        <v>765</v>
      </c>
      <c r="AO136" s="504" t="s">
        <v>765</v>
      </c>
      <c r="AP136" s="504" t="s">
        <v>765</v>
      </c>
      <c r="AQ136" s="504" t="s">
        <v>765</v>
      </c>
      <c r="AR136" s="504" t="s">
        <v>765</v>
      </c>
      <c r="AS136" s="504" t="s">
        <v>765</v>
      </c>
      <c r="AT136" s="504" t="s">
        <v>765</v>
      </c>
      <c r="AU136" s="504" t="s">
        <v>765</v>
      </c>
      <c r="AV136" s="504" t="s">
        <v>765</v>
      </c>
      <c r="AW136" s="504" t="s">
        <v>765</v>
      </c>
      <c r="AX136" s="504" t="s">
        <v>765</v>
      </c>
      <c r="AY136" s="504" t="s">
        <v>765</v>
      </c>
      <c r="AZ136" s="504" t="s">
        <v>765</v>
      </c>
      <c r="BA136" s="402" t="s">
        <v>801</v>
      </c>
      <c r="BB136" s="544">
        <f t="shared" ref="BB136:BB199" si="7">IF(F136="non","n/a",IF(AA136="vu","Non mesuré",IF(AA136="","non mesuré",(IF(COUNTIF(AB136:AZ136,"na")=25,"n/a",((COUNTIF(AB136,"ko")*AB$7)+(COUNTIF(AC136,"ko")*AC$7)+(COUNTIF(AD136,"ko")*AD$7)+(COUNTIF(AE136,"ko")*AE$7)+(COUNTIF(AF136,"ko")*AF$7)+(COUNTIF(AG136,"ko")*AG$7)+(COUNTIF(AH136,"ko")*AH$7)+(COUNTIF(AI136,"ko")*AI$7)+(COUNTIF(AJ136,"ko")*AJ$7)+(COUNTIF(AK136,"ko")*AK$7)+(COUNTIF(AL136,"ko")*AL$7)+(COUNTIF(AM136,"ko")*AM$7)+(COUNTIF(AN136,"ko")*AN$7)+(COUNTIF(AO136,"ko")*AO$7)+(COUNTIF(AP136,"ko")*AP$7)+(COUNTIF(AQ136,"ko")*AQ$7)+(COUNTIF(AR136,"ko")*AR$7)+(COUNTIF(AS136,"ko")*AS$7)+(COUNTIF(AT136,"ko")*AT$7)+(COUNTIF(AU136,"ko")*AU$7)+(COUNTIF(AV136,"ko")*AV$7)+(COUNTIF(AW136,"ko")*AW$7)+(COUNTIF(AX136,"ko")*AX$7)+(COUNTIF(AY136,"ko")*AY$7)+(COUNTIF(AZ136,"ko")*AZ$7)))))))</f>
        <v>2</v>
      </c>
    </row>
    <row r="137" spans="1:54" ht="22.2" customHeight="1" x14ac:dyDescent="0.3">
      <c r="A137" s="211"/>
      <c r="B137" s="724"/>
      <c r="C137" s="722"/>
      <c r="D137" s="39" t="str">
        <f>VLOOKUP(Z137,'[1]Démarches phares_30_9'!D$5:G$249,2,FALSE)</f>
        <v xml:space="preserve">Signaler une utilisation frauduleuse de sa carte bancaire en ligne. </v>
      </c>
      <c r="E137" s="99" t="s">
        <v>346</v>
      </c>
      <c r="F137" s="554" t="s">
        <v>38</v>
      </c>
      <c r="G137" s="101" t="s">
        <v>39</v>
      </c>
      <c r="H137" s="38" t="str">
        <f>VLOOKUP(Z137,'[1]Démarches phares_30_9'!D$5:G$249,4,FALSE)</f>
        <v>Oui</v>
      </c>
      <c r="I137" s="38">
        <f t="shared" ref="I137:I200" si="8">IF(H137&lt;&gt;F137,1,0)</f>
        <v>0</v>
      </c>
      <c r="J137" s="102" t="s">
        <v>39</v>
      </c>
      <c r="K137" s="103">
        <v>332147</v>
      </c>
      <c r="L137" s="104">
        <f t="shared" si="6"/>
        <v>0.54192872432989003</v>
      </c>
      <c r="M137" s="105"/>
      <c r="N137" s="105" t="s">
        <v>32</v>
      </c>
      <c r="O137" s="554" t="s">
        <v>38</v>
      </c>
      <c r="P137" s="554" t="s">
        <v>38</v>
      </c>
      <c r="Q137" s="554" t="s">
        <v>40</v>
      </c>
      <c r="R137" s="554">
        <v>9</v>
      </c>
      <c r="S137" s="46" t="s">
        <v>304</v>
      </c>
      <c r="T137" s="46"/>
      <c r="U137" s="46" t="s">
        <v>347</v>
      </c>
      <c r="V137" s="46"/>
      <c r="W137" s="46" t="s">
        <v>336</v>
      </c>
      <c r="X137" s="375">
        <v>180000</v>
      </c>
      <c r="Y137" s="385" t="s">
        <v>348</v>
      </c>
      <c r="Z137" s="49">
        <v>1865</v>
      </c>
      <c r="AA137" s="504" t="s">
        <v>763</v>
      </c>
      <c r="AB137" s="504" t="s">
        <v>769</v>
      </c>
      <c r="AC137" s="504" t="s">
        <v>765</v>
      </c>
      <c r="AD137" s="504" t="s">
        <v>765</v>
      </c>
      <c r="AE137" s="504" t="s">
        <v>765</v>
      </c>
      <c r="AF137" s="504" t="s">
        <v>765</v>
      </c>
      <c r="AG137" s="504" t="s">
        <v>765</v>
      </c>
      <c r="AH137" s="504" t="s">
        <v>765</v>
      </c>
      <c r="AI137" s="504" t="s">
        <v>765</v>
      </c>
      <c r="AJ137" s="504" t="s">
        <v>765</v>
      </c>
      <c r="AK137" s="504" t="s">
        <v>765</v>
      </c>
      <c r="AL137" s="504" t="s">
        <v>765</v>
      </c>
      <c r="AM137" s="504" t="s">
        <v>769</v>
      </c>
      <c r="AN137" s="504" t="s">
        <v>765</v>
      </c>
      <c r="AO137" s="504" t="s">
        <v>765</v>
      </c>
      <c r="AP137" s="504" t="s">
        <v>765</v>
      </c>
      <c r="AQ137" s="504" t="s">
        <v>765</v>
      </c>
      <c r="AR137" s="504" t="s">
        <v>765</v>
      </c>
      <c r="AS137" s="504" t="s">
        <v>765</v>
      </c>
      <c r="AT137" s="504" t="s">
        <v>765</v>
      </c>
      <c r="AU137" s="504" t="s">
        <v>765</v>
      </c>
      <c r="AV137" s="504" t="s">
        <v>765</v>
      </c>
      <c r="AW137" s="504" t="s">
        <v>765</v>
      </c>
      <c r="AX137" s="504" t="s">
        <v>765</v>
      </c>
      <c r="AY137" s="504" t="s">
        <v>765</v>
      </c>
      <c r="AZ137" s="504" t="s">
        <v>765</v>
      </c>
      <c r="BA137" s="402" t="s">
        <v>802</v>
      </c>
      <c r="BB137" s="544">
        <f t="shared" si="7"/>
        <v>0</v>
      </c>
    </row>
    <row r="138" spans="1:54" ht="22.2" customHeight="1" x14ac:dyDescent="0.3">
      <c r="A138" s="211"/>
      <c r="B138" s="724"/>
      <c r="C138" s="722"/>
      <c r="D138" s="39" t="str">
        <f>VLOOKUP(Z138,'[1]Démarches phares_30_9'!D$5:G$249,2,FALSE)</f>
        <v>Dépôt de plainte en ligne pour escroqueries commises  sur Internet (THESEE)</v>
      </c>
      <c r="E138" s="99" t="s">
        <v>363</v>
      </c>
      <c r="F138" s="554" t="s">
        <v>41</v>
      </c>
      <c r="G138" s="363">
        <v>43800</v>
      </c>
      <c r="H138" s="38" t="str">
        <f>VLOOKUP(Z138,'[1]Démarches phares_30_9'!D$5:G$249,4,FALSE)</f>
        <v>Non</v>
      </c>
      <c r="I138" s="38">
        <f t="shared" si="8"/>
        <v>0</v>
      </c>
      <c r="J138" s="109">
        <v>43800</v>
      </c>
      <c r="K138" s="103">
        <v>160000</v>
      </c>
      <c r="L138" s="104" t="str">
        <f t="shared" si="6"/>
        <v>n/a</v>
      </c>
      <c r="M138" s="105"/>
      <c r="N138" s="107" t="s">
        <v>46</v>
      </c>
      <c r="O138" s="102" t="s">
        <v>46</v>
      </c>
      <c r="P138" s="102" t="s">
        <v>46</v>
      </c>
      <c r="Q138" s="102" t="s">
        <v>46</v>
      </c>
      <c r="R138" s="554" t="s">
        <v>46</v>
      </c>
      <c r="S138" s="46" t="s">
        <v>304</v>
      </c>
      <c r="T138" s="46"/>
      <c r="U138" s="47" t="s">
        <v>364</v>
      </c>
      <c r="V138" s="46"/>
      <c r="W138" s="46"/>
      <c r="X138" s="48" t="s">
        <v>46</v>
      </c>
      <c r="Y138" s="46"/>
      <c r="Z138" s="49">
        <v>1975</v>
      </c>
      <c r="AA138" s="398"/>
      <c r="AB138" s="398"/>
      <c r="AC138" s="398"/>
      <c r="AD138" s="398"/>
      <c r="AE138" s="398"/>
      <c r="AF138" s="398"/>
      <c r="AG138" s="398"/>
      <c r="AH138" s="398"/>
      <c r="AI138" s="398"/>
      <c r="AJ138" s="398"/>
      <c r="AK138" s="398"/>
      <c r="AL138" s="398"/>
      <c r="AM138" s="398"/>
      <c r="AN138" s="398"/>
      <c r="AO138" s="398"/>
      <c r="AP138" s="398"/>
      <c r="AQ138" s="398"/>
      <c r="AR138" s="398"/>
      <c r="AS138" s="398"/>
      <c r="AT138" s="398"/>
      <c r="AU138" s="398"/>
      <c r="AV138" s="398"/>
      <c r="AW138" s="398"/>
      <c r="AX138" s="398"/>
      <c r="AY138" s="398"/>
      <c r="AZ138" s="398"/>
      <c r="BA138" s="403"/>
      <c r="BB138" s="544" t="str">
        <f t="shared" si="7"/>
        <v>n/a</v>
      </c>
    </row>
    <row r="139" spans="1:54" ht="22.2" customHeight="1" x14ac:dyDescent="0.3">
      <c r="A139" s="211"/>
      <c r="B139" s="724"/>
      <c r="C139" s="722" t="s">
        <v>687</v>
      </c>
      <c r="D139" s="39" t="str">
        <f>VLOOKUP(Z139,'[1]Démarches phares_30_9'!D$5:G$249,2,FALSE)</f>
        <v>Demande de carte nationale d’identité  : première demande, renouvellement (perte, vol, 
expiration, détérioration du titre), modification (rectification, changement d'état civil, adresse)</v>
      </c>
      <c r="E139" s="99" t="s">
        <v>308</v>
      </c>
      <c r="F139" s="554" t="s">
        <v>38</v>
      </c>
      <c r="G139" s="101" t="s">
        <v>39</v>
      </c>
      <c r="H139" s="38" t="str">
        <f>VLOOKUP(Z139,'[1]Démarches phares_30_9'!D$5:G$249,4,FALSE)</f>
        <v>Oui</v>
      </c>
      <c r="I139" s="38">
        <f t="shared" si="8"/>
        <v>0</v>
      </c>
      <c r="J139" s="102" t="s">
        <v>39</v>
      </c>
      <c r="K139" s="103">
        <v>4975047</v>
      </c>
      <c r="L139" s="104">
        <f t="shared" si="6"/>
        <v>0.34962664674323679</v>
      </c>
      <c r="M139" s="105"/>
      <c r="N139" s="105" t="s">
        <v>32</v>
      </c>
      <c r="O139" s="554" t="s">
        <v>38</v>
      </c>
      <c r="P139" s="554" t="s">
        <v>38</v>
      </c>
      <c r="Q139" s="554" t="s">
        <v>40</v>
      </c>
      <c r="R139" s="554" t="s">
        <v>31</v>
      </c>
      <c r="S139" s="46" t="s">
        <v>304</v>
      </c>
      <c r="T139" s="46"/>
      <c r="U139" s="46" t="s">
        <v>309</v>
      </c>
      <c r="V139" s="46"/>
      <c r="W139" s="46"/>
      <c r="X139" s="375">
        <v>1739409</v>
      </c>
      <c r="Y139" s="385" t="s">
        <v>310</v>
      </c>
      <c r="Z139" s="49">
        <v>1776</v>
      </c>
      <c r="AA139" s="504" t="s">
        <v>763</v>
      </c>
      <c r="AB139" s="504" t="s">
        <v>769</v>
      </c>
      <c r="AC139" s="504" t="s">
        <v>769</v>
      </c>
      <c r="AD139" s="504" t="s">
        <v>765</v>
      </c>
      <c r="AE139" s="504" t="s">
        <v>765</v>
      </c>
      <c r="AF139" s="504" t="s">
        <v>765</v>
      </c>
      <c r="AG139" s="504" t="s">
        <v>765</v>
      </c>
      <c r="AH139" s="504" t="s">
        <v>765</v>
      </c>
      <c r="AI139" s="504" t="s">
        <v>765</v>
      </c>
      <c r="AJ139" s="504" t="s">
        <v>765</v>
      </c>
      <c r="AK139" s="504" t="s">
        <v>765</v>
      </c>
      <c r="AL139" s="504" t="s">
        <v>765</v>
      </c>
      <c r="AM139" s="504" t="s">
        <v>764</v>
      </c>
      <c r="AN139" s="504" t="s">
        <v>765</v>
      </c>
      <c r="AO139" s="504" t="s">
        <v>765</v>
      </c>
      <c r="AP139" s="504" t="s">
        <v>765</v>
      </c>
      <c r="AQ139" s="504" t="s">
        <v>765</v>
      </c>
      <c r="AR139" s="504" t="s">
        <v>765</v>
      </c>
      <c r="AS139" s="504" t="s">
        <v>765</v>
      </c>
      <c r="AT139" s="504" t="s">
        <v>765</v>
      </c>
      <c r="AU139" s="504" t="s">
        <v>765</v>
      </c>
      <c r="AV139" s="504" t="s">
        <v>765</v>
      </c>
      <c r="AW139" s="504" t="s">
        <v>765</v>
      </c>
      <c r="AX139" s="504" t="s">
        <v>765</v>
      </c>
      <c r="AY139" s="504" t="s">
        <v>765</v>
      </c>
      <c r="AZ139" s="504" t="s">
        <v>765</v>
      </c>
      <c r="BA139" s="402" t="s">
        <v>803</v>
      </c>
      <c r="BB139" s="544">
        <f t="shared" si="7"/>
        <v>1</v>
      </c>
    </row>
    <row r="140" spans="1:54" ht="22.2" customHeight="1" x14ac:dyDescent="0.3">
      <c r="A140" s="211"/>
      <c r="B140" s="724"/>
      <c r="C140" s="722"/>
      <c r="D140" s="39" t="str">
        <f>VLOOKUP(Z140,'[1]Démarches phares_30_9'!D$5:G$249,2,FALSE)</f>
        <v>Demande de passeport  : première demande, renouvellement (perte, vol, expiration, détérioration du titre), modification (rectification, changement d'état civil, adresse)</v>
      </c>
      <c r="E140" s="99" t="s">
        <v>308</v>
      </c>
      <c r="F140" s="554" t="s">
        <v>38</v>
      </c>
      <c r="G140" s="101" t="s">
        <v>39</v>
      </c>
      <c r="H140" s="38" t="str">
        <f>VLOOKUP(Z140,'[1]Démarches phares_30_9'!D$5:G$249,4,FALSE)</f>
        <v>Oui</v>
      </c>
      <c r="I140" s="38">
        <f t="shared" si="8"/>
        <v>0</v>
      </c>
      <c r="J140" s="102" t="s">
        <v>39</v>
      </c>
      <c r="K140" s="103">
        <v>4212251</v>
      </c>
      <c r="L140" s="104">
        <f t="shared" si="6"/>
        <v>0.37748842602209604</v>
      </c>
      <c r="M140" s="105"/>
      <c r="N140" s="105" t="s">
        <v>32</v>
      </c>
      <c r="O140" s="554" t="s">
        <v>38</v>
      </c>
      <c r="P140" s="554" t="s">
        <v>38</v>
      </c>
      <c r="Q140" s="554" t="s">
        <v>40</v>
      </c>
      <c r="R140" s="554" t="s">
        <v>31</v>
      </c>
      <c r="S140" s="46" t="s">
        <v>304</v>
      </c>
      <c r="T140" s="46"/>
      <c r="U140" s="46" t="s">
        <v>315</v>
      </c>
      <c r="V140" s="46"/>
      <c r="W140" s="46"/>
      <c r="X140" s="375">
        <v>1590076</v>
      </c>
      <c r="Y140" s="53" t="s">
        <v>316</v>
      </c>
      <c r="Z140" s="49">
        <v>1732</v>
      </c>
      <c r="AA140" s="504" t="s">
        <v>763</v>
      </c>
      <c r="AB140" s="504" t="s">
        <v>769</v>
      </c>
      <c r="AC140" s="504" t="s">
        <v>769</v>
      </c>
      <c r="AD140" s="504" t="s">
        <v>765</v>
      </c>
      <c r="AE140" s="504" t="s">
        <v>765</v>
      </c>
      <c r="AF140" s="504" t="s">
        <v>765</v>
      </c>
      <c r="AG140" s="504" t="s">
        <v>765</v>
      </c>
      <c r="AH140" s="504" t="s">
        <v>765</v>
      </c>
      <c r="AI140" s="504" t="s">
        <v>765</v>
      </c>
      <c r="AJ140" s="504" t="s">
        <v>765</v>
      </c>
      <c r="AK140" s="504" t="s">
        <v>765</v>
      </c>
      <c r="AL140" s="504" t="s">
        <v>765</v>
      </c>
      <c r="AM140" s="504" t="s">
        <v>764</v>
      </c>
      <c r="AN140" s="504" t="s">
        <v>765</v>
      </c>
      <c r="AO140" s="504"/>
      <c r="AP140" s="504"/>
      <c r="AQ140" s="504"/>
      <c r="AR140" s="504"/>
      <c r="AS140" s="504"/>
      <c r="AT140" s="504"/>
      <c r="AU140" s="504"/>
      <c r="AV140" s="504"/>
      <c r="AW140" s="504"/>
      <c r="AX140" s="504"/>
      <c r="AY140" s="504"/>
      <c r="AZ140" s="504"/>
      <c r="BA140" s="402" t="s">
        <v>803</v>
      </c>
      <c r="BB140" s="544">
        <f t="shared" si="7"/>
        <v>1</v>
      </c>
    </row>
    <row r="141" spans="1:54" ht="22.2" customHeight="1" x14ac:dyDescent="0.3">
      <c r="A141" s="211"/>
      <c r="B141" s="724"/>
      <c r="C141" s="722" t="s">
        <v>690</v>
      </c>
      <c r="D141" s="39" t="str">
        <f>VLOOKUP(Z141,'[1]Démarches phares_30_9'!D$5:G$249,2,FALSE)</f>
        <v>Autres demandes concernant l’immatriculation de véhicule</v>
      </c>
      <c r="E141" s="99" t="s">
        <v>326</v>
      </c>
      <c r="F141" s="554" t="s">
        <v>38</v>
      </c>
      <c r="G141" s="101" t="s">
        <v>39</v>
      </c>
      <c r="H141" s="38" t="str">
        <f>VLOOKUP(Z141,'[1]Démarches phares_30_9'!D$5:G$249,4,FALSE)</f>
        <v>Oui</v>
      </c>
      <c r="I141" s="38">
        <f t="shared" si="8"/>
        <v>0</v>
      </c>
      <c r="J141" s="102" t="s">
        <v>39</v>
      </c>
      <c r="K141" s="103">
        <v>10724465</v>
      </c>
      <c r="L141" s="104">
        <f t="shared" si="6"/>
        <v>1</v>
      </c>
      <c r="M141" s="105"/>
      <c r="N141" s="105" t="s">
        <v>32</v>
      </c>
      <c r="O141" s="554" t="s">
        <v>38</v>
      </c>
      <c r="P141" s="554" t="s">
        <v>38</v>
      </c>
      <c r="Q141" s="554" t="s">
        <v>40</v>
      </c>
      <c r="R141" s="554">
        <v>2</v>
      </c>
      <c r="S141" s="46" t="s">
        <v>304</v>
      </c>
      <c r="T141" s="46"/>
      <c r="U141" s="47" t="s">
        <v>366</v>
      </c>
      <c r="V141" s="46" t="s">
        <v>367</v>
      </c>
      <c r="W141" s="46"/>
      <c r="X141" s="375">
        <v>10724465</v>
      </c>
      <c r="Y141" s="404" t="s">
        <v>368</v>
      </c>
      <c r="Z141" s="49">
        <v>1894</v>
      </c>
      <c r="AA141" s="504" t="s">
        <v>763</v>
      </c>
      <c r="AB141" s="504" t="s">
        <v>769</v>
      </c>
      <c r="AC141" s="504" t="s">
        <v>769</v>
      </c>
      <c r="AD141" s="504" t="s">
        <v>765</v>
      </c>
      <c r="AE141" s="504" t="s">
        <v>765</v>
      </c>
      <c r="AF141" s="504" t="s">
        <v>765</v>
      </c>
      <c r="AG141" s="504" t="s">
        <v>765</v>
      </c>
      <c r="AH141" s="504" t="s">
        <v>765</v>
      </c>
      <c r="AI141" s="504" t="s">
        <v>765</v>
      </c>
      <c r="AJ141" s="504" t="s">
        <v>765</v>
      </c>
      <c r="AK141" s="504" t="s">
        <v>765</v>
      </c>
      <c r="AL141" s="504" t="s">
        <v>765</v>
      </c>
      <c r="AM141" s="504" t="s">
        <v>765</v>
      </c>
      <c r="AN141" s="504" t="s">
        <v>765</v>
      </c>
      <c r="AO141" s="504"/>
      <c r="AP141" s="504"/>
      <c r="AQ141" s="504"/>
      <c r="AR141" s="504"/>
      <c r="AS141" s="504"/>
      <c r="AT141" s="504"/>
      <c r="AU141" s="504"/>
      <c r="AV141" s="504"/>
      <c r="AW141" s="504"/>
      <c r="AX141" s="504"/>
      <c r="AY141" s="504"/>
      <c r="AZ141" s="504"/>
      <c r="BA141" s="402" t="s">
        <v>804</v>
      </c>
      <c r="BB141" s="544">
        <f t="shared" si="7"/>
        <v>0</v>
      </c>
    </row>
    <row r="142" spans="1:54" ht="22.2" customHeight="1" x14ac:dyDescent="0.3">
      <c r="A142" s="211"/>
      <c r="B142" s="724"/>
      <c r="C142" s="722"/>
      <c r="D142" s="39" t="str">
        <f>VLOOKUP(Z142,'[1]Démarches phares_30_9'!D$5:G$249,2,FALSE)</f>
        <v>Demande de certificat de situation administrative (non gage)</v>
      </c>
      <c r="E142" s="99" t="s">
        <v>326</v>
      </c>
      <c r="F142" s="554" t="s">
        <v>38</v>
      </c>
      <c r="G142" s="101" t="s">
        <v>39</v>
      </c>
      <c r="H142" s="38" t="str">
        <f>VLOOKUP(Z142,'[1]Démarches phares_30_9'!D$5:G$249,4,FALSE)</f>
        <v>Oui</v>
      </c>
      <c r="I142" s="38">
        <f t="shared" si="8"/>
        <v>0</v>
      </c>
      <c r="J142" s="102" t="s">
        <v>39</v>
      </c>
      <c r="K142" s="103">
        <v>8204189</v>
      </c>
      <c r="L142" s="104">
        <f t="shared" si="6"/>
        <v>1</v>
      </c>
      <c r="M142" s="105"/>
      <c r="N142" s="105" t="s">
        <v>32</v>
      </c>
      <c r="O142" s="554" t="s">
        <v>38</v>
      </c>
      <c r="P142" s="554" t="s">
        <v>38</v>
      </c>
      <c r="Q142" s="554" t="s">
        <v>41</v>
      </c>
      <c r="R142" s="554">
        <v>-2</v>
      </c>
      <c r="S142" s="46" t="s">
        <v>304</v>
      </c>
      <c r="T142" s="46"/>
      <c r="U142" s="88" t="s">
        <v>369</v>
      </c>
      <c r="V142" s="88"/>
      <c r="W142" s="46"/>
      <c r="X142" s="375">
        <v>8204189</v>
      </c>
      <c r="Y142" s="405" t="s">
        <v>370</v>
      </c>
      <c r="Z142" s="49">
        <v>1291</v>
      </c>
      <c r="AA142" s="504" t="s">
        <v>763</v>
      </c>
      <c r="AB142" s="504" t="s">
        <v>764</v>
      </c>
      <c r="AC142" s="504" t="s">
        <v>765</v>
      </c>
      <c r="AD142" s="504" t="s">
        <v>765</v>
      </c>
      <c r="AE142" s="504" t="s">
        <v>765</v>
      </c>
      <c r="AF142" s="504" t="s">
        <v>765</v>
      </c>
      <c r="AG142" s="504" t="s">
        <v>765</v>
      </c>
      <c r="AH142" s="504" t="s">
        <v>765</v>
      </c>
      <c r="AI142" s="504" t="s">
        <v>765</v>
      </c>
      <c r="AJ142" s="504" t="s">
        <v>765</v>
      </c>
      <c r="AK142" s="504" t="s">
        <v>765</v>
      </c>
      <c r="AL142" s="504" t="s">
        <v>764</v>
      </c>
      <c r="AM142" s="504" t="s">
        <v>764</v>
      </c>
      <c r="AN142" s="504" t="s">
        <v>765</v>
      </c>
      <c r="AO142" s="504" t="s">
        <v>764</v>
      </c>
      <c r="AP142" s="504" t="s">
        <v>764</v>
      </c>
      <c r="AQ142" s="504" t="s">
        <v>765</v>
      </c>
      <c r="AR142" s="504" t="s">
        <v>765</v>
      </c>
      <c r="AS142" s="504" t="s">
        <v>765</v>
      </c>
      <c r="AT142" s="504" t="s">
        <v>765</v>
      </c>
      <c r="AU142" s="504" t="s">
        <v>765</v>
      </c>
      <c r="AV142" s="504" t="s">
        <v>765</v>
      </c>
      <c r="AW142" s="504" t="s">
        <v>765</v>
      </c>
      <c r="AX142" s="504" t="s">
        <v>765</v>
      </c>
      <c r="AY142" s="504" t="s">
        <v>765</v>
      </c>
      <c r="AZ142" s="504" t="s">
        <v>765</v>
      </c>
      <c r="BA142" s="402" t="s">
        <v>805</v>
      </c>
      <c r="BB142" s="544">
        <f t="shared" si="7"/>
        <v>7</v>
      </c>
    </row>
    <row r="143" spans="1:54" ht="22.2" customHeight="1" x14ac:dyDescent="0.3">
      <c r="A143" s="211"/>
      <c r="B143" s="724"/>
      <c r="C143" s="722"/>
      <c r="D143" s="39" t="str">
        <f>VLOOKUP(Z143,'[1]Démarches phares_30_9'!D$5:G$249,2,FALSE)</f>
        <v>Déclaration de cession d'un véhicule</v>
      </c>
      <c r="E143" s="99" t="s">
        <v>326</v>
      </c>
      <c r="F143" s="554" t="s">
        <v>38</v>
      </c>
      <c r="G143" s="101" t="s">
        <v>39</v>
      </c>
      <c r="H143" s="38" t="str">
        <f>VLOOKUP(Z143,'[1]Démarches phares_30_9'!D$5:G$249,4,FALSE)</f>
        <v>Oui</v>
      </c>
      <c r="I143" s="38">
        <f t="shared" si="8"/>
        <v>0</v>
      </c>
      <c r="J143" s="102" t="s">
        <v>39</v>
      </c>
      <c r="K143" s="103">
        <v>7630373</v>
      </c>
      <c r="L143" s="104">
        <f t="shared" si="6"/>
        <v>1</v>
      </c>
      <c r="M143" s="105"/>
      <c r="N143" s="105" t="s">
        <v>32</v>
      </c>
      <c r="O143" s="554" t="s">
        <v>38</v>
      </c>
      <c r="P143" s="554" t="s">
        <v>38</v>
      </c>
      <c r="Q143" s="554" t="s">
        <v>40</v>
      </c>
      <c r="R143" s="554">
        <v>-2</v>
      </c>
      <c r="S143" s="46" t="s">
        <v>304</v>
      </c>
      <c r="T143" s="46"/>
      <c r="U143" s="88" t="s">
        <v>372</v>
      </c>
      <c r="V143" s="88"/>
      <c r="W143" s="46"/>
      <c r="X143" s="375">
        <v>7630373</v>
      </c>
      <c r="Y143" s="404" t="s">
        <v>368</v>
      </c>
      <c r="Z143" s="84">
        <v>1258</v>
      </c>
      <c r="AA143" s="504" t="s">
        <v>763</v>
      </c>
      <c r="AB143" s="504" t="s">
        <v>769</v>
      </c>
      <c r="AC143" s="504" t="s">
        <v>765</v>
      </c>
      <c r="AD143" s="504" t="s">
        <v>765</v>
      </c>
      <c r="AE143" s="504" t="s">
        <v>765</v>
      </c>
      <c r="AF143" s="504" t="s">
        <v>765</v>
      </c>
      <c r="AG143" s="504" t="s">
        <v>765</v>
      </c>
      <c r="AH143" s="504" t="s">
        <v>765</v>
      </c>
      <c r="AI143" s="504" t="s">
        <v>765</v>
      </c>
      <c r="AJ143" s="504" t="s">
        <v>765</v>
      </c>
      <c r="AK143" s="504" t="s">
        <v>765</v>
      </c>
      <c r="AL143" s="504" t="s">
        <v>765</v>
      </c>
      <c r="AM143" s="504" t="s">
        <v>765</v>
      </c>
      <c r="AN143" s="504" t="s">
        <v>765</v>
      </c>
      <c r="AO143" s="504" t="s">
        <v>764</v>
      </c>
      <c r="AP143" s="504" t="s">
        <v>765</v>
      </c>
      <c r="AQ143" s="504" t="s">
        <v>765</v>
      </c>
      <c r="AR143" s="504" t="s">
        <v>765</v>
      </c>
      <c r="AS143" s="504" t="s">
        <v>765</v>
      </c>
      <c r="AT143" s="504" t="s">
        <v>765</v>
      </c>
      <c r="AU143" s="504" t="s">
        <v>765</v>
      </c>
      <c r="AV143" s="504" t="s">
        <v>765</v>
      </c>
      <c r="AW143" s="504" t="s">
        <v>765</v>
      </c>
      <c r="AX143" s="504" t="s">
        <v>765</v>
      </c>
      <c r="AY143" s="504" t="s">
        <v>765</v>
      </c>
      <c r="AZ143" s="504" t="s">
        <v>765</v>
      </c>
      <c r="BA143" s="402" t="s">
        <v>806</v>
      </c>
      <c r="BB143" s="544">
        <f t="shared" si="7"/>
        <v>1</v>
      </c>
    </row>
    <row r="144" spans="1:54" ht="22.2" customHeight="1" x14ac:dyDescent="0.3">
      <c r="A144" s="211"/>
      <c r="B144" s="724"/>
      <c r="C144" s="722"/>
      <c r="D144" s="39" t="str">
        <f>VLOOKUP(Z144,'[1]Démarches phares_30_9'!D$5:G$249,2,FALSE)</f>
        <v>Demande de certificat d'immatriculation d'un véhicule d'occasion immatriculé en france (changement de titulaire du véhicule)</v>
      </c>
      <c r="E144" s="99" t="s">
        <v>326</v>
      </c>
      <c r="F144" s="554" t="s">
        <v>38</v>
      </c>
      <c r="G144" s="101" t="s">
        <v>39</v>
      </c>
      <c r="H144" s="38" t="str">
        <f>VLOOKUP(Z144,'[1]Démarches phares_30_9'!D$5:G$249,4,FALSE)</f>
        <v>Oui</v>
      </c>
      <c r="I144" s="38">
        <f t="shared" si="8"/>
        <v>0</v>
      </c>
      <c r="J144" s="102" t="s">
        <v>39</v>
      </c>
      <c r="K144" s="103">
        <v>7156568</v>
      </c>
      <c r="L144" s="104">
        <f t="shared" si="6"/>
        <v>1</v>
      </c>
      <c r="M144" s="105"/>
      <c r="N144" s="105">
        <v>0.12</v>
      </c>
      <c r="O144" s="554" t="s">
        <v>38</v>
      </c>
      <c r="P144" s="554" t="s">
        <v>38</v>
      </c>
      <c r="Q144" s="554" t="s">
        <v>40</v>
      </c>
      <c r="R144" s="554" t="s">
        <v>31</v>
      </c>
      <c r="S144" s="46" t="s">
        <v>304</v>
      </c>
      <c r="T144" s="46"/>
      <c r="U144" s="88" t="s">
        <v>373</v>
      </c>
      <c r="V144" s="88"/>
      <c r="W144" s="46"/>
      <c r="X144" s="375">
        <v>7156568</v>
      </c>
      <c r="Y144" s="385" t="s">
        <v>368</v>
      </c>
      <c r="Z144" s="84">
        <v>1901</v>
      </c>
      <c r="AA144" s="504" t="s">
        <v>763</v>
      </c>
      <c r="AB144" s="504" t="s">
        <v>769</v>
      </c>
      <c r="AC144" s="504" t="s">
        <v>765</v>
      </c>
      <c r="AD144" s="504" t="s">
        <v>765</v>
      </c>
      <c r="AE144" s="504" t="s">
        <v>765</v>
      </c>
      <c r="AF144" s="504" t="s">
        <v>765</v>
      </c>
      <c r="AG144" s="504" t="s">
        <v>765</v>
      </c>
      <c r="AH144" s="504" t="s">
        <v>765</v>
      </c>
      <c r="AI144" s="504" t="s">
        <v>765</v>
      </c>
      <c r="AJ144" s="504" t="s">
        <v>765</v>
      </c>
      <c r="AK144" s="504" t="s">
        <v>765</v>
      </c>
      <c r="AL144" s="504" t="s">
        <v>765</v>
      </c>
      <c r="AM144" s="504" t="s">
        <v>765</v>
      </c>
      <c r="AN144" s="504" t="s">
        <v>765</v>
      </c>
      <c r="AO144" s="504" t="s">
        <v>764</v>
      </c>
      <c r="AP144" s="504" t="s">
        <v>765</v>
      </c>
      <c r="AQ144" s="504" t="s">
        <v>765</v>
      </c>
      <c r="AR144" s="504" t="s">
        <v>765</v>
      </c>
      <c r="AS144" s="504" t="s">
        <v>765</v>
      </c>
      <c r="AT144" s="504" t="s">
        <v>765</v>
      </c>
      <c r="AU144" s="504" t="s">
        <v>765</v>
      </c>
      <c r="AV144" s="504" t="s">
        <v>765</v>
      </c>
      <c r="AW144" s="504" t="s">
        <v>765</v>
      </c>
      <c r="AX144" s="504" t="s">
        <v>765</v>
      </c>
      <c r="AY144" s="504" t="s">
        <v>765</v>
      </c>
      <c r="AZ144" s="504" t="s">
        <v>765</v>
      </c>
      <c r="BA144" s="402" t="s">
        <v>806</v>
      </c>
      <c r="BB144" s="544">
        <f t="shared" si="7"/>
        <v>1</v>
      </c>
    </row>
    <row r="145" spans="1:54" ht="22.2" customHeight="1" x14ac:dyDescent="0.3">
      <c r="A145" s="211"/>
      <c r="B145" s="724"/>
      <c r="C145" s="722"/>
      <c r="D145" s="39" t="str">
        <f>VLOOKUP(Z145,'[1]Démarches phares_30_9'!D$5:G$249,2,FALSE)</f>
        <v>Demande de certificat d'immatriculation d'un véhicule neuf  (carte grise)</v>
      </c>
      <c r="E145" s="99" t="s">
        <v>326</v>
      </c>
      <c r="F145" s="554" t="s">
        <v>38</v>
      </c>
      <c r="G145" s="101" t="s">
        <v>39</v>
      </c>
      <c r="H145" s="38" t="str">
        <f>VLOOKUP(Z145,'[1]Démarches phares_30_9'!D$5:G$249,4,FALSE)</f>
        <v>Oui</v>
      </c>
      <c r="I145" s="38">
        <f t="shared" si="8"/>
        <v>0</v>
      </c>
      <c r="J145" s="102" t="s">
        <v>39</v>
      </c>
      <c r="K145" s="103">
        <v>1839648</v>
      </c>
      <c r="L145" s="104">
        <f t="shared" si="6"/>
        <v>1</v>
      </c>
      <c r="M145" s="105"/>
      <c r="N145" s="105" t="s">
        <v>32</v>
      </c>
      <c r="O145" s="554" t="s">
        <v>38</v>
      </c>
      <c r="P145" s="554" t="s">
        <v>38</v>
      </c>
      <c r="Q145" s="554" t="s">
        <v>40</v>
      </c>
      <c r="R145" s="554">
        <v>0</v>
      </c>
      <c r="S145" s="46" t="s">
        <v>304</v>
      </c>
      <c r="T145" s="46"/>
      <c r="U145" s="88" t="s">
        <v>375</v>
      </c>
      <c r="V145" s="88"/>
      <c r="W145" s="46"/>
      <c r="X145" s="376">
        <v>1839648</v>
      </c>
      <c r="Y145" s="406" t="s">
        <v>376</v>
      </c>
      <c r="Z145" s="84">
        <v>1261</v>
      </c>
      <c r="AA145" s="504" t="s">
        <v>763</v>
      </c>
      <c r="AB145" s="504" t="s">
        <v>765</v>
      </c>
      <c r="AC145" s="504" t="s">
        <v>765</v>
      </c>
      <c r="AD145" s="504" t="s">
        <v>765</v>
      </c>
      <c r="AE145" s="504" t="s">
        <v>765</v>
      </c>
      <c r="AF145" s="504" t="s">
        <v>765</v>
      </c>
      <c r="AG145" s="504" t="s">
        <v>765</v>
      </c>
      <c r="AH145" s="504" t="s">
        <v>765</v>
      </c>
      <c r="AI145" s="504" t="s">
        <v>765</v>
      </c>
      <c r="AJ145" s="504" t="s">
        <v>765</v>
      </c>
      <c r="AK145" s="504" t="s">
        <v>765</v>
      </c>
      <c r="AL145" s="504" t="s">
        <v>765</v>
      </c>
      <c r="AM145" s="504" t="s">
        <v>765</v>
      </c>
      <c r="AN145" s="504" t="s">
        <v>765</v>
      </c>
      <c r="AO145" s="504" t="s">
        <v>765</v>
      </c>
      <c r="AP145" s="504" t="s">
        <v>765</v>
      </c>
      <c r="AQ145" s="504" t="s">
        <v>765</v>
      </c>
      <c r="AR145" s="504" t="s">
        <v>765</v>
      </c>
      <c r="AS145" s="504" t="s">
        <v>765</v>
      </c>
      <c r="AT145" s="504" t="s">
        <v>765</v>
      </c>
      <c r="AU145" s="504" t="s">
        <v>765</v>
      </c>
      <c r="AV145" s="504" t="s">
        <v>765</v>
      </c>
      <c r="AW145" s="504" t="s">
        <v>765</v>
      </c>
      <c r="AX145" s="504" t="s">
        <v>765</v>
      </c>
      <c r="AY145" s="504" t="s">
        <v>765</v>
      </c>
      <c r="AZ145" s="504" t="s">
        <v>765</v>
      </c>
      <c r="BA145" s="402" t="s">
        <v>1019</v>
      </c>
      <c r="BB145" s="544" t="str">
        <f t="shared" si="7"/>
        <v>n/a</v>
      </c>
    </row>
    <row r="146" spans="1:54" ht="22.2" customHeight="1" x14ac:dyDescent="0.3">
      <c r="A146" s="211"/>
      <c r="B146" s="724"/>
      <c r="C146" s="722"/>
      <c r="D146" s="39" t="str">
        <f>VLOOKUP(Z146,'[1]Démarches phares_30_9'!D$5:G$249,2,FALSE)</f>
        <v>Déclaration de changement d'adresse sur le certificat d'immatriculation</v>
      </c>
      <c r="E146" s="99" t="s">
        <v>326</v>
      </c>
      <c r="F146" s="554" t="s">
        <v>38</v>
      </c>
      <c r="G146" s="101" t="s">
        <v>39</v>
      </c>
      <c r="H146" s="38" t="str">
        <f>VLOOKUP(Z146,'[1]Démarches phares_30_9'!D$5:G$249,4,FALSE)</f>
        <v>Oui</v>
      </c>
      <c r="I146" s="38">
        <f t="shared" si="8"/>
        <v>0</v>
      </c>
      <c r="J146" s="102" t="s">
        <v>39</v>
      </c>
      <c r="K146" s="103">
        <v>1810381</v>
      </c>
      <c r="L146" s="104">
        <f t="shared" si="6"/>
        <v>1</v>
      </c>
      <c r="M146" s="105">
        <v>0.14000000000000001</v>
      </c>
      <c r="N146" s="105" t="s">
        <v>32</v>
      </c>
      <c r="O146" s="554" t="s">
        <v>38</v>
      </c>
      <c r="P146" s="554" t="s">
        <v>38</v>
      </c>
      <c r="Q146" s="554" t="s">
        <v>40</v>
      </c>
      <c r="R146" s="554">
        <v>0</v>
      </c>
      <c r="S146" s="46" t="s">
        <v>304</v>
      </c>
      <c r="T146" s="46"/>
      <c r="U146" s="88" t="s">
        <v>378</v>
      </c>
      <c r="V146" s="88"/>
      <c r="W146" s="46"/>
      <c r="X146" s="375">
        <v>1810381</v>
      </c>
      <c r="Y146" s="404" t="s">
        <v>368</v>
      </c>
      <c r="Z146" s="84">
        <v>1731</v>
      </c>
      <c r="AA146" s="504" t="s">
        <v>763</v>
      </c>
      <c r="AB146" s="504" t="s">
        <v>769</v>
      </c>
      <c r="AC146" s="504" t="s">
        <v>765</v>
      </c>
      <c r="AD146" s="504" t="s">
        <v>765</v>
      </c>
      <c r="AE146" s="504" t="s">
        <v>765</v>
      </c>
      <c r="AF146" s="504" t="s">
        <v>765</v>
      </c>
      <c r="AG146" s="504" t="s">
        <v>765</v>
      </c>
      <c r="AH146" s="504" t="s">
        <v>765</v>
      </c>
      <c r="AI146" s="504" t="s">
        <v>765</v>
      </c>
      <c r="AJ146" s="504" t="s">
        <v>765</v>
      </c>
      <c r="AK146" s="504" t="s">
        <v>765</v>
      </c>
      <c r="AL146" s="504" t="s">
        <v>765</v>
      </c>
      <c r="AM146" s="504" t="s">
        <v>765</v>
      </c>
      <c r="AN146" s="504" t="s">
        <v>765</v>
      </c>
      <c r="AO146" s="504" t="s">
        <v>765</v>
      </c>
      <c r="AP146" s="504" t="s">
        <v>765</v>
      </c>
      <c r="AQ146" s="504" t="s">
        <v>765</v>
      </c>
      <c r="AR146" s="504" t="s">
        <v>765</v>
      </c>
      <c r="AS146" s="504" t="s">
        <v>765</v>
      </c>
      <c r="AT146" s="504" t="s">
        <v>765</v>
      </c>
      <c r="AU146" s="504" t="s">
        <v>765</v>
      </c>
      <c r="AV146" s="504" t="s">
        <v>765</v>
      </c>
      <c r="AW146" s="504" t="s">
        <v>765</v>
      </c>
      <c r="AX146" s="504" t="s">
        <v>765</v>
      </c>
      <c r="AY146" s="504" t="s">
        <v>765</v>
      </c>
      <c r="AZ146" s="504" t="s">
        <v>765</v>
      </c>
      <c r="BA146" s="402" t="s">
        <v>806</v>
      </c>
      <c r="BB146" s="544">
        <f t="shared" si="7"/>
        <v>0</v>
      </c>
    </row>
    <row r="147" spans="1:54" ht="22.2" customHeight="1" x14ac:dyDescent="0.3">
      <c r="A147" s="211"/>
      <c r="B147" s="724"/>
      <c r="C147" s="722"/>
      <c r="D147" s="39" t="str">
        <f>VLOOKUP(Z147,'[1]Démarches phares_30_9'!D$5:G$249,2,FALSE)</f>
        <v>Consulter l’historique officiel et la situation administrative d’un véhicule d’occasion : Histovec</v>
      </c>
      <c r="E147" s="99" t="s">
        <v>329</v>
      </c>
      <c r="F147" s="554" t="s">
        <v>38</v>
      </c>
      <c r="G147" s="101" t="s">
        <v>39</v>
      </c>
      <c r="H147" s="38" t="str">
        <f>VLOOKUP(Z147,'[1]Démarches phares_30_9'!D$5:G$249,4,FALSE)</f>
        <v>Oui</v>
      </c>
      <c r="I147" s="38">
        <f t="shared" si="8"/>
        <v>0</v>
      </c>
      <c r="J147" s="102" t="s">
        <v>39</v>
      </c>
      <c r="K147" s="103">
        <v>320000</v>
      </c>
      <c r="L147" s="104">
        <f t="shared" si="6"/>
        <v>1</v>
      </c>
      <c r="M147" s="105"/>
      <c r="N147" s="105" t="s">
        <v>32</v>
      </c>
      <c r="O147" s="554" t="s">
        <v>41</v>
      </c>
      <c r="P147" s="554" t="s">
        <v>38</v>
      </c>
      <c r="Q147" s="554" t="s">
        <v>40</v>
      </c>
      <c r="R147" s="554">
        <v>7</v>
      </c>
      <c r="S147" s="46" t="s">
        <v>304</v>
      </c>
      <c r="T147" s="46"/>
      <c r="U147" s="110" t="s">
        <v>384</v>
      </c>
      <c r="V147" s="88"/>
      <c r="W147" s="46"/>
      <c r="X147" s="375">
        <v>320000</v>
      </c>
      <c r="Y147" s="407" t="s">
        <v>385</v>
      </c>
      <c r="Z147" s="84">
        <v>1867</v>
      </c>
      <c r="AA147" s="504" t="s">
        <v>763</v>
      </c>
      <c r="AB147" s="504" t="s">
        <v>764</v>
      </c>
      <c r="AC147" s="504" t="s">
        <v>765</v>
      </c>
      <c r="AD147" s="504" t="s">
        <v>765</v>
      </c>
      <c r="AE147" s="504" t="s">
        <v>765</v>
      </c>
      <c r="AF147" s="504" t="s">
        <v>765</v>
      </c>
      <c r="AG147" s="504" t="s">
        <v>765</v>
      </c>
      <c r="AH147" s="504" t="s">
        <v>765</v>
      </c>
      <c r="AI147" s="504" t="s">
        <v>765</v>
      </c>
      <c r="AJ147" s="504" t="s">
        <v>765</v>
      </c>
      <c r="AK147" s="504" t="s">
        <v>765</v>
      </c>
      <c r="AL147" s="504" t="s">
        <v>765</v>
      </c>
      <c r="AM147" s="504" t="s">
        <v>765</v>
      </c>
      <c r="AN147" s="504" t="s">
        <v>765</v>
      </c>
      <c r="AO147" s="504" t="s">
        <v>765</v>
      </c>
      <c r="AP147" s="504" t="s">
        <v>765</v>
      </c>
      <c r="AQ147" s="504" t="s">
        <v>765</v>
      </c>
      <c r="AR147" s="504" t="s">
        <v>765</v>
      </c>
      <c r="AS147" s="504" t="s">
        <v>765</v>
      </c>
      <c r="AT147" s="504" t="s">
        <v>765</v>
      </c>
      <c r="AU147" s="504" t="s">
        <v>765</v>
      </c>
      <c r="AV147" s="504" t="s">
        <v>765</v>
      </c>
      <c r="AW147" s="504" t="s">
        <v>765</v>
      </c>
      <c r="AX147" s="504" t="s">
        <v>765</v>
      </c>
      <c r="AY147" s="504" t="s">
        <v>765</v>
      </c>
      <c r="AZ147" s="504" t="s">
        <v>765</v>
      </c>
      <c r="BA147" s="402" t="s">
        <v>807</v>
      </c>
      <c r="BB147" s="544">
        <f t="shared" si="7"/>
        <v>1</v>
      </c>
    </row>
    <row r="148" spans="1:54" ht="22.2" customHeight="1" x14ac:dyDescent="0.3">
      <c r="A148" s="211"/>
      <c r="B148" s="724"/>
      <c r="C148" s="722"/>
      <c r="D148" s="39" t="str">
        <f>VLOOKUP(Z148,'[1]Démarches phares_30_9'!D$5:G$249,2,FALSE)</f>
        <v>Demande de renouvellement du certificat d'immatriculation (carte grise) suite à perte, vol ou détérioration du titre</v>
      </c>
      <c r="E148" s="99" t="s">
        <v>326</v>
      </c>
      <c r="F148" s="554" t="s">
        <v>38</v>
      </c>
      <c r="G148" s="101" t="s">
        <v>39</v>
      </c>
      <c r="H148" s="38" t="str">
        <f>VLOOKUP(Z148,'[1]Démarches phares_30_9'!D$5:G$249,4,FALSE)</f>
        <v>Oui</v>
      </c>
      <c r="I148" s="38">
        <f t="shared" si="8"/>
        <v>0</v>
      </c>
      <c r="J148" s="102" t="s">
        <v>39</v>
      </c>
      <c r="K148" s="103">
        <v>312805</v>
      </c>
      <c r="L148" s="104">
        <f t="shared" si="6"/>
        <v>1</v>
      </c>
      <c r="M148" s="105"/>
      <c r="N148" s="105" t="s">
        <v>32</v>
      </c>
      <c r="O148" s="554" t="s">
        <v>38</v>
      </c>
      <c r="P148" s="554" t="s">
        <v>38</v>
      </c>
      <c r="Q148" s="554" t="s">
        <v>40</v>
      </c>
      <c r="R148" s="554" t="s">
        <v>31</v>
      </c>
      <c r="S148" s="46" t="s">
        <v>304</v>
      </c>
      <c r="T148" s="46"/>
      <c r="U148" s="88"/>
      <c r="V148" s="88"/>
      <c r="W148" s="46"/>
      <c r="X148" s="375">
        <v>312805</v>
      </c>
      <c r="Y148" s="405" t="s">
        <v>368</v>
      </c>
      <c r="Z148" s="84">
        <v>1946</v>
      </c>
      <c r="AA148" s="504" t="s">
        <v>763</v>
      </c>
      <c r="AB148" s="504" t="s">
        <v>769</v>
      </c>
      <c r="AC148" s="504" t="s">
        <v>765</v>
      </c>
      <c r="AD148" s="504" t="s">
        <v>765</v>
      </c>
      <c r="AE148" s="504" t="s">
        <v>765</v>
      </c>
      <c r="AF148" s="504" t="s">
        <v>765</v>
      </c>
      <c r="AG148" s="504" t="s">
        <v>765</v>
      </c>
      <c r="AH148" s="504" t="s">
        <v>765</v>
      </c>
      <c r="AI148" s="504" t="s">
        <v>765</v>
      </c>
      <c r="AJ148" s="504" t="s">
        <v>765</v>
      </c>
      <c r="AK148" s="504" t="s">
        <v>765</v>
      </c>
      <c r="AL148" s="504" t="s">
        <v>765</v>
      </c>
      <c r="AM148" s="504" t="s">
        <v>765</v>
      </c>
      <c r="AN148" s="504" t="s">
        <v>765</v>
      </c>
      <c r="AO148" s="504" t="s">
        <v>764</v>
      </c>
      <c r="AP148" s="504" t="s">
        <v>765</v>
      </c>
      <c r="AQ148" s="504" t="s">
        <v>765</v>
      </c>
      <c r="AR148" s="504" t="s">
        <v>765</v>
      </c>
      <c r="AS148" s="504" t="s">
        <v>765</v>
      </c>
      <c r="AT148" s="504" t="s">
        <v>765</v>
      </c>
      <c r="AU148" s="504" t="s">
        <v>765</v>
      </c>
      <c r="AV148" s="504" t="s">
        <v>765</v>
      </c>
      <c r="AW148" s="504" t="s">
        <v>765</v>
      </c>
      <c r="AX148" s="504" t="s">
        <v>765</v>
      </c>
      <c r="AY148" s="504" t="s">
        <v>765</v>
      </c>
      <c r="AZ148" s="504" t="s">
        <v>765</v>
      </c>
      <c r="BA148" s="402" t="s">
        <v>806</v>
      </c>
      <c r="BB148" s="544">
        <f t="shared" si="7"/>
        <v>1</v>
      </c>
    </row>
    <row r="149" spans="1:54" ht="22.2" customHeight="1" x14ac:dyDescent="0.3">
      <c r="A149" s="211"/>
      <c r="B149" s="724"/>
      <c r="C149" s="723" t="s">
        <v>689</v>
      </c>
      <c r="D149" s="39" t="str">
        <f>VLOOKUP(Z149,'[1]Démarches phares_30_9'!D$5:G$249,2,FALSE)</f>
        <v>Contestation d’avis de contravention et désignation de conducteur (infractions relevées par radars ou Pve)</v>
      </c>
      <c r="E149" s="99" t="s">
        <v>303</v>
      </c>
      <c r="F149" s="554" t="s">
        <v>38</v>
      </c>
      <c r="G149" s="101" t="s">
        <v>39</v>
      </c>
      <c r="H149" s="38" t="str">
        <f>VLOOKUP(Z149,'[1]Démarches phares_30_9'!D$5:G$249,4,FALSE)</f>
        <v>Oui</v>
      </c>
      <c r="I149" s="38">
        <f t="shared" si="8"/>
        <v>0</v>
      </c>
      <c r="J149" s="102" t="s">
        <v>39</v>
      </c>
      <c r="K149" s="103">
        <v>7973138</v>
      </c>
      <c r="L149" s="104">
        <f t="shared" si="6"/>
        <v>0.44314346496950136</v>
      </c>
      <c r="M149" s="105"/>
      <c r="N149" s="105" t="s">
        <v>32</v>
      </c>
      <c r="O149" s="554" t="s">
        <v>41</v>
      </c>
      <c r="P149" s="554" t="s">
        <v>38</v>
      </c>
      <c r="Q149" s="554" t="s">
        <v>40</v>
      </c>
      <c r="R149" s="554">
        <v>9</v>
      </c>
      <c r="S149" s="46" t="s">
        <v>304</v>
      </c>
      <c r="T149" s="46"/>
      <c r="U149" s="46"/>
      <c r="V149" s="46"/>
      <c r="W149" s="47" t="s">
        <v>305</v>
      </c>
      <c r="X149" s="375">
        <v>3533244</v>
      </c>
      <c r="Y149" s="385" t="s">
        <v>306</v>
      </c>
      <c r="Z149" s="49">
        <v>1821</v>
      </c>
      <c r="AA149" s="504" t="s">
        <v>763</v>
      </c>
      <c r="AB149" s="504" t="s">
        <v>764</v>
      </c>
      <c r="AC149" s="504" t="s">
        <v>765</v>
      </c>
      <c r="AD149" s="504" t="s">
        <v>765</v>
      </c>
      <c r="AE149" s="504" t="s">
        <v>765</v>
      </c>
      <c r="AF149" s="504" t="s">
        <v>765</v>
      </c>
      <c r="AG149" s="504" t="s">
        <v>765</v>
      </c>
      <c r="AH149" s="504" t="s">
        <v>765</v>
      </c>
      <c r="AI149" s="504" t="s">
        <v>765</v>
      </c>
      <c r="AJ149" s="504" t="s">
        <v>765</v>
      </c>
      <c r="AK149" s="504" t="s">
        <v>765</v>
      </c>
      <c r="AL149" s="504" t="s">
        <v>765</v>
      </c>
      <c r="AM149" s="504" t="s">
        <v>765</v>
      </c>
      <c r="AN149" s="504" t="s">
        <v>765</v>
      </c>
      <c r="AO149" s="504" t="s">
        <v>765</v>
      </c>
      <c r="AP149" s="504" t="s">
        <v>765</v>
      </c>
      <c r="AQ149" s="504" t="s">
        <v>765</v>
      </c>
      <c r="AR149" s="504" t="s">
        <v>765</v>
      </c>
      <c r="AS149" s="504" t="s">
        <v>765</v>
      </c>
      <c r="AT149" s="504" t="s">
        <v>765</v>
      </c>
      <c r="AU149" s="504" t="s">
        <v>765</v>
      </c>
      <c r="AV149" s="504" t="s">
        <v>765</v>
      </c>
      <c r="AW149" s="504" t="s">
        <v>765</v>
      </c>
      <c r="AX149" s="504" t="s">
        <v>765</v>
      </c>
      <c r="AY149" s="504" t="s">
        <v>765</v>
      </c>
      <c r="AZ149" s="504" t="s">
        <v>765</v>
      </c>
      <c r="BA149" s="402" t="s">
        <v>808</v>
      </c>
      <c r="BB149" s="544">
        <f t="shared" si="7"/>
        <v>1</v>
      </c>
    </row>
    <row r="150" spans="1:54" ht="22.2" customHeight="1" x14ac:dyDescent="0.3">
      <c r="A150" s="211"/>
      <c r="B150" s="724"/>
      <c r="C150" s="723"/>
      <c r="D150" s="39" t="str">
        <f>VLOOKUP(Z150,'[1]Démarches phares_30_9'!D$5:G$249,2,FALSE)</f>
        <v>Consulter et suivre son dossier d'infraction routière</v>
      </c>
      <c r="E150" s="99" t="s">
        <v>303</v>
      </c>
      <c r="F150" s="554" t="s">
        <v>38</v>
      </c>
      <c r="G150" s="101" t="s">
        <v>39</v>
      </c>
      <c r="H150" s="38" t="str">
        <f>VLOOKUP(Z150,'[1]Démarches phares_30_9'!D$5:G$249,4,FALSE)</f>
        <v>Oui</v>
      </c>
      <c r="I150" s="38">
        <f t="shared" si="8"/>
        <v>0</v>
      </c>
      <c r="J150" s="102" t="s">
        <v>39</v>
      </c>
      <c r="K150" s="103">
        <v>2834661</v>
      </c>
      <c r="L150" s="104">
        <f t="shared" si="6"/>
        <v>1</v>
      </c>
      <c r="M150" s="105"/>
      <c r="N150" s="105" t="s">
        <v>32</v>
      </c>
      <c r="O150" s="554" t="s">
        <v>41</v>
      </c>
      <c r="P150" s="554" t="s">
        <v>38</v>
      </c>
      <c r="Q150" s="554" t="s">
        <v>40</v>
      </c>
      <c r="R150" s="554">
        <v>9</v>
      </c>
      <c r="S150" s="46" t="s">
        <v>304</v>
      </c>
      <c r="T150" s="46"/>
      <c r="U150" s="46"/>
      <c r="V150" s="46"/>
      <c r="W150" s="47" t="s">
        <v>305</v>
      </c>
      <c r="X150" s="375">
        <v>2834661</v>
      </c>
      <c r="Y150" s="385" t="s">
        <v>322</v>
      </c>
      <c r="Z150" s="49">
        <v>1822</v>
      </c>
      <c r="AA150" s="504" t="s">
        <v>763</v>
      </c>
      <c r="AB150" s="504" t="s">
        <v>764</v>
      </c>
      <c r="AC150" s="504" t="s">
        <v>765</v>
      </c>
      <c r="AD150" s="504" t="s">
        <v>765</v>
      </c>
      <c r="AE150" s="504" t="s">
        <v>765</v>
      </c>
      <c r="AF150" s="504" t="s">
        <v>765</v>
      </c>
      <c r="AG150" s="504" t="s">
        <v>765</v>
      </c>
      <c r="AH150" s="504" t="s">
        <v>765</v>
      </c>
      <c r="AI150" s="504" t="s">
        <v>765</v>
      </c>
      <c r="AJ150" s="504" t="s">
        <v>765</v>
      </c>
      <c r="AK150" s="504" t="s">
        <v>765</v>
      </c>
      <c r="AL150" s="504" t="s">
        <v>765</v>
      </c>
      <c r="AM150" s="504" t="s">
        <v>765</v>
      </c>
      <c r="AN150" s="504" t="s">
        <v>765</v>
      </c>
      <c r="AO150" s="504" t="s">
        <v>765</v>
      </c>
      <c r="AP150" s="504" t="s">
        <v>765</v>
      </c>
      <c r="AQ150" s="504" t="s">
        <v>765</v>
      </c>
      <c r="AR150" s="504" t="s">
        <v>765</v>
      </c>
      <c r="AS150" s="504" t="s">
        <v>765</v>
      </c>
      <c r="AT150" s="504" t="s">
        <v>765</v>
      </c>
      <c r="AU150" s="504" t="s">
        <v>765</v>
      </c>
      <c r="AV150" s="504" t="s">
        <v>765</v>
      </c>
      <c r="AW150" s="504" t="s">
        <v>765</v>
      </c>
      <c r="AX150" s="504" t="s">
        <v>765</v>
      </c>
      <c r="AY150" s="504" t="s">
        <v>765</v>
      </c>
      <c r="AZ150" s="504" t="s">
        <v>765</v>
      </c>
      <c r="BA150" s="402" t="s">
        <v>809</v>
      </c>
      <c r="BB150" s="544">
        <f t="shared" si="7"/>
        <v>1</v>
      </c>
    </row>
    <row r="151" spans="1:54" ht="22.2" customHeight="1" x14ac:dyDescent="0.3">
      <c r="A151" s="211"/>
      <c r="B151" s="724"/>
      <c r="C151" s="554" t="s">
        <v>688</v>
      </c>
      <c r="D151" s="39" t="str">
        <f>VLOOKUP(Z151,'[1]Démarches phares_30_9'!D$5:G$249,2,FALSE)</f>
        <v xml:space="preserve">Demande d'autorisation d'un système de vidéoprotection </v>
      </c>
      <c r="E151" s="99" t="s">
        <v>350</v>
      </c>
      <c r="F151" s="554" t="s">
        <v>38</v>
      </c>
      <c r="G151" s="101" t="s">
        <v>39</v>
      </c>
      <c r="H151" s="38" t="str">
        <f>VLOOKUP(Z151,'[1]Démarches phares_30_9'!D$5:G$249,4,FALSE)</f>
        <v>Oui</v>
      </c>
      <c r="I151" s="38">
        <f t="shared" si="8"/>
        <v>0</v>
      </c>
      <c r="J151" s="102" t="s">
        <v>39</v>
      </c>
      <c r="K151" s="103">
        <v>322639</v>
      </c>
      <c r="L151" s="104">
        <f t="shared" si="6"/>
        <v>0.44515077222530447</v>
      </c>
      <c r="M151" s="105"/>
      <c r="N151" s="105" t="s">
        <v>32</v>
      </c>
      <c r="O151" s="554" t="s">
        <v>41</v>
      </c>
      <c r="P151" s="554" t="s">
        <v>41</v>
      </c>
      <c r="Q151" s="554" t="s">
        <v>41</v>
      </c>
      <c r="R151" s="554">
        <v>9</v>
      </c>
      <c r="S151" s="46" t="s">
        <v>304</v>
      </c>
      <c r="T151" s="46"/>
      <c r="U151" s="46"/>
      <c r="V151" s="46"/>
      <c r="W151" s="46"/>
      <c r="X151" s="375">
        <v>143623</v>
      </c>
      <c r="Y151" s="385" t="s">
        <v>351</v>
      </c>
      <c r="Z151" s="49">
        <v>1268</v>
      </c>
      <c r="AA151" s="504" t="s">
        <v>763</v>
      </c>
      <c r="AB151" s="504" t="s">
        <v>764</v>
      </c>
      <c r="AC151" s="504" t="s">
        <v>765</v>
      </c>
      <c r="AD151" s="504" t="s">
        <v>765</v>
      </c>
      <c r="AE151" s="504" t="s">
        <v>765</v>
      </c>
      <c r="AF151" s="504" t="s">
        <v>765</v>
      </c>
      <c r="AG151" s="504" t="s">
        <v>765</v>
      </c>
      <c r="AH151" s="504" t="s">
        <v>765</v>
      </c>
      <c r="AI151" s="504" t="s">
        <v>765</v>
      </c>
      <c r="AJ151" s="504" t="s">
        <v>765</v>
      </c>
      <c r="AK151" s="504" t="s">
        <v>765</v>
      </c>
      <c r="AL151" s="504" t="s">
        <v>765</v>
      </c>
      <c r="AM151" s="504" t="s">
        <v>765</v>
      </c>
      <c r="AN151" s="504" t="s">
        <v>765</v>
      </c>
      <c r="AO151" s="504" t="s">
        <v>764</v>
      </c>
      <c r="AP151" s="504" t="s">
        <v>765</v>
      </c>
      <c r="AQ151" s="504" t="s">
        <v>765</v>
      </c>
      <c r="AR151" s="504" t="s">
        <v>765</v>
      </c>
      <c r="AS151" s="504" t="s">
        <v>765</v>
      </c>
      <c r="AT151" s="504" t="s">
        <v>765</v>
      </c>
      <c r="AU151" s="504" t="s">
        <v>765</v>
      </c>
      <c r="AV151" s="504" t="s">
        <v>765</v>
      </c>
      <c r="AW151" s="504" t="s">
        <v>765</v>
      </c>
      <c r="AX151" s="504" t="s">
        <v>765</v>
      </c>
      <c r="AY151" s="504" t="s">
        <v>765</v>
      </c>
      <c r="AZ151" s="504" t="s">
        <v>765</v>
      </c>
      <c r="BA151" s="402" t="s">
        <v>810</v>
      </c>
      <c r="BB151" s="544">
        <f t="shared" si="7"/>
        <v>2</v>
      </c>
    </row>
    <row r="152" spans="1:54" ht="22.2" customHeight="1" x14ac:dyDescent="0.3">
      <c r="A152" s="211"/>
      <c r="B152" s="721" t="s">
        <v>386</v>
      </c>
      <c r="C152" s="656" t="s">
        <v>387</v>
      </c>
      <c r="D152" s="39" t="str">
        <f>VLOOKUP(Z152,'[1]Démarches phares_30_9'!D$5:G$249,2,FALSE)</f>
        <v>Paiement impôts des particuliers (IR, TH, TF, CAP)</v>
      </c>
      <c r="E152" s="112" t="s">
        <v>389</v>
      </c>
      <c r="F152" s="111" t="s">
        <v>38</v>
      </c>
      <c r="G152" s="113" t="s">
        <v>39</v>
      </c>
      <c r="H152" s="38" t="str">
        <f>VLOOKUP(Z152,'[1]Démarches phares_30_9'!D$5:G$249,4,FALSE)</f>
        <v>Oui</v>
      </c>
      <c r="I152" s="38">
        <f t="shared" si="8"/>
        <v>0</v>
      </c>
      <c r="J152" s="114" t="s">
        <v>390</v>
      </c>
      <c r="K152" s="115">
        <v>349000000</v>
      </c>
      <c r="L152" s="116">
        <f t="shared" si="6"/>
        <v>0.94</v>
      </c>
      <c r="M152" s="117"/>
      <c r="N152" s="117" t="s">
        <v>32</v>
      </c>
      <c r="O152" s="111" t="s">
        <v>38</v>
      </c>
      <c r="P152" s="111" t="s">
        <v>38</v>
      </c>
      <c r="Q152" s="111" t="s">
        <v>38</v>
      </c>
      <c r="R152" s="111">
        <v>9</v>
      </c>
      <c r="S152" s="46" t="s">
        <v>391</v>
      </c>
      <c r="T152" s="46" t="s">
        <v>392</v>
      </c>
      <c r="U152" s="46" t="s">
        <v>393</v>
      </c>
      <c r="V152" s="46"/>
      <c r="W152" s="46"/>
      <c r="X152" s="375">
        <v>328060000</v>
      </c>
      <c r="Y152" s="53" t="s">
        <v>394</v>
      </c>
      <c r="Z152" s="49">
        <v>824</v>
      </c>
      <c r="AA152" s="398" t="s">
        <v>763</v>
      </c>
      <c r="AB152" s="398" t="s">
        <v>769</v>
      </c>
      <c r="AC152" s="398" t="s">
        <v>765</v>
      </c>
      <c r="AD152" s="398" t="s">
        <v>765</v>
      </c>
      <c r="AE152" s="398" t="s">
        <v>765</v>
      </c>
      <c r="AF152" s="398" t="s">
        <v>769</v>
      </c>
      <c r="AG152" s="398" t="s">
        <v>769</v>
      </c>
      <c r="AH152" s="398" t="s">
        <v>769</v>
      </c>
      <c r="AI152" s="398" t="s">
        <v>765</v>
      </c>
      <c r="AJ152" s="398" t="s">
        <v>765</v>
      </c>
      <c r="AK152" s="398" t="s">
        <v>765</v>
      </c>
      <c r="AL152" s="398" t="s">
        <v>765</v>
      </c>
      <c r="AM152" s="398" t="s">
        <v>765</v>
      </c>
      <c r="AN152" s="398" t="s">
        <v>765</v>
      </c>
      <c r="AO152" s="398"/>
      <c r="AP152" s="398"/>
      <c r="AQ152" s="398"/>
      <c r="AR152" s="398"/>
      <c r="AS152" s="398"/>
      <c r="AT152" s="398"/>
      <c r="AU152" s="398"/>
      <c r="AV152" s="398"/>
      <c r="AW152" s="398"/>
      <c r="AX152" s="398"/>
      <c r="AY152" s="398"/>
      <c r="AZ152" s="398"/>
      <c r="BA152" s="399"/>
      <c r="BB152" s="544">
        <f t="shared" si="7"/>
        <v>0</v>
      </c>
    </row>
    <row r="153" spans="1:54" ht="22.2" customHeight="1" x14ac:dyDescent="0.3">
      <c r="A153" s="211"/>
      <c r="B153" s="721"/>
      <c r="C153" s="656"/>
      <c r="D153" s="39" t="str">
        <f>VLOOKUP(Z153,'[1]Démarches phares_30_9'!D$5:G$249,2,FALSE)</f>
        <v>Déclaration impôt sur le revenu</v>
      </c>
      <c r="E153" s="112" t="s">
        <v>389</v>
      </c>
      <c r="F153" s="111" t="s">
        <v>38</v>
      </c>
      <c r="G153" s="113" t="s">
        <v>39</v>
      </c>
      <c r="H153" s="38" t="str">
        <f>VLOOKUP(Z153,'[1]Démarches phares_30_9'!D$5:G$249,4,FALSE)</f>
        <v>Oui</v>
      </c>
      <c r="I153" s="38">
        <f t="shared" si="8"/>
        <v>0</v>
      </c>
      <c r="J153" s="114" t="s">
        <v>395</v>
      </c>
      <c r="K153" s="115">
        <v>37239908</v>
      </c>
      <c r="L153" s="116">
        <f t="shared" si="6"/>
        <v>0.64999999462941749</v>
      </c>
      <c r="M153" s="117">
        <v>0.82</v>
      </c>
      <c r="N153" s="117">
        <v>0.83</v>
      </c>
      <c r="O153" s="111" t="s">
        <v>38</v>
      </c>
      <c r="P153" s="111" t="s">
        <v>38</v>
      </c>
      <c r="Q153" s="111" t="s">
        <v>38</v>
      </c>
      <c r="R153" s="111">
        <v>9</v>
      </c>
      <c r="S153" s="46" t="s">
        <v>391</v>
      </c>
      <c r="T153" s="46" t="s">
        <v>392</v>
      </c>
      <c r="U153" s="46"/>
      <c r="V153" s="46"/>
      <c r="W153" s="47" t="s">
        <v>396</v>
      </c>
      <c r="X153" s="375">
        <v>24205940</v>
      </c>
      <c r="Y153" s="53" t="s">
        <v>397</v>
      </c>
      <c r="Z153" s="49">
        <v>823</v>
      </c>
      <c r="AA153" s="398" t="s">
        <v>763</v>
      </c>
      <c r="AB153" s="398" t="s">
        <v>769</v>
      </c>
      <c r="AC153" s="398" t="s">
        <v>765</v>
      </c>
      <c r="AD153" s="398" t="s">
        <v>765</v>
      </c>
      <c r="AE153" s="398" t="s">
        <v>765</v>
      </c>
      <c r="AF153" s="398" t="s">
        <v>765</v>
      </c>
      <c r="AG153" s="398" t="s">
        <v>765</v>
      </c>
      <c r="AH153" s="398" t="s">
        <v>765</v>
      </c>
      <c r="AI153" s="398" t="s">
        <v>765</v>
      </c>
      <c r="AJ153" s="398" t="s">
        <v>765</v>
      </c>
      <c r="AK153" s="398" t="s">
        <v>765</v>
      </c>
      <c r="AL153" s="398" t="s">
        <v>765</v>
      </c>
      <c r="AM153" s="398" t="s">
        <v>765</v>
      </c>
      <c r="AN153" s="398" t="s">
        <v>765</v>
      </c>
      <c r="AO153" s="398"/>
      <c r="AP153" s="398"/>
      <c r="AQ153" s="398"/>
      <c r="AR153" s="398"/>
      <c r="AS153" s="398"/>
      <c r="AT153" s="398"/>
      <c r="AU153" s="398"/>
      <c r="AV153" s="398"/>
      <c r="AW153" s="398"/>
      <c r="AX153" s="398"/>
      <c r="AY153" s="398"/>
      <c r="AZ153" s="398"/>
      <c r="BA153" s="399" t="s">
        <v>1040</v>
      </c>
      <c r="BB153" s="544">
        <f t="shared" si="7"/>
        <v>0</v>
      </c>
    </row>
    <row r="154" spans="1:54" ht="22.2" customHeight="1" x14ac:dyDescent="0.3">
      <c r="A154" s="211"/>
      <c r="B154" s="721"/>
      <c r="C154" s="656"/>
      <c r="D154" s="39" t="str">
        <f>VLOOKUP(Z154,'[1]Démarches phares_30_9'!D$5:G$249,2,FALSE)</f>
        <v>Recensement de la population (OMER)</v>
      </c>
      <c r="E154" s="112" t="s">
        <v>399</v>
      </c>
      <c r="F154" s="111" t="s">
        <v>38</v>
      </c>
      <c r="G154" s="113" t="s">
        <v>39</v>
      </c>
      <c r="H154" s="38" t="str">
        <f>VLOOKUP(Z154,'[1]Démarches phares_30_9'!D$5:G$249,4,FALSE)</f>
        <v>Oui</v>
      </c>
      <c r="I154" s="38">
        <f t="shared" si="8"/>
        <v>0</v>
      </c>
      <c r="J154" s="111">
        <v>2015</v>
      </c>
      <c r="K154" s="115">
        <v>4050000</v>
      </c>
      <c r="L154" s="116">
        <f t="shared" si="6"/>
        <v>0.46913580246913578</v>
      </c>
      <c r="M154" s="117"/>
      <c r="N154" s="117" t="s">
        <v>32</v>
      </c>
      <c r="O154" s="114" t="s">
        <v>46</v>
      </c>
      <c r="P154" s="111" t="s">
        <v>41</v>
      </c>
      <c r="Q154" s="111" t="s">
        <v>41</v>
      </c>
      <c r="R154" s="111">
        <v>9</v>
      </c>
      <c r="S154" s="46" t="s">
        <v>391</v>
      </c>
      <c r="T154" s="46" t="s">
        <v>392</v>
      </c>
      <c r="U154" s="46" t="s">
        <v>400</v>
      </c>
      <c r="V154" s="46"/>
      <c r="W154" s="46" t="s">
        <v>401</v>
      </c>
      <c r="X154" s="375">
        <v>1900000</v>
      </c>
      <c r="Y154" s="385" t="s">
        <v>402</v>
      </c>
      <c r="Z154" s="49">
        <v>848</v>
      </c>
      <c r="AA154" s="398" t="s">
        <v>759</v>
      </c>
      <c r="AB154" s="398"/>
      <c r="AC154" s="398"/>
      <c r="AD154" s="398"/>
      <c r="AE154" s="398"/>
      <c r="AF154" s="398"/>
      <c r="AG154" s="398"/>
      <c r="AH154" s="398"/>
      <c r="AI154" s="398"/>
      <c r="AJ154" s="398"/>
      <c r="AK154" s="398"/>
      <c r="AL154" s="398"/>
      <c r="AM154" s="398"/>
      <c r="AN154" s="398"/>
      <c r="AO154" s="398"/>
      <c r="AP154" s="398"/>
      <c r="AQ154" s="398"/>
      <c r="AR154" s="398"/>
      <c r="AS154" s="398"/>
      <c r="AT154" s="398"/>
      <c r="AU154" s="398"/>
      <c r="AV154" s="398"/>
      <c r="AW154" s="398"/>
      <c r="AX154" s="398"/>
      <c r="AY154" s="398"/>
      <c r="AZ154" s="398"/>
      <c r="BA154" s="399" t="s">
        <v>812</v>
      </c>
      <c r="BB154" s="544" t="str">
        <f t="shared" si="7"/>
        <v>Non mesuré</v>
      </c>
    </row>
    <row r="155" spans="1:54" ht="22.2" customHeight="1" x14ac:dyDescent="0.3">
      <c r="A155" s="211"/>
      <c r="B155" s="721"/>
      <c r="C155" s="656" t="s">
        <v>403</v>
      </c>
      <c r="D155" s="39" t="str">
        <f>VLOOKUP(Z155,'[1]Démarches phares_30_9'!D$5:G$249,2,FALSE)</f>
        <v>Paiement amendes (Amendes)</v>
      </c>
      <c r="E155" s="112" t="s">
        <v>389</v>
      </c>
      <c r="F155" s="111" t="s">
        <v>38</v>
      </c>
      <c r="G155" s="113" t="s">
        <v>39</v>
      </c>
      <c r="H155" s="38" t="str">
        <f>VLOOKUP(Z155,'[1]Démarches phares_30_9'!D$5:G$249,4,FALSE)</f>
        <v>Oui</v>
      </c>
      <c r="I155" s="38">
        <f t="shared" si="8"/>
        <v>0</v>
      </c>
      <c r="J155" s="119">
        <v>2013</v>
      </c>
      <c r="K155" s="115">
        <v>18720381</v>
      </c>
      <c r="L155" s="116">
        <f t="shared" si="6"/>
        <v>0.58999995780000414</v>
      </c>
      <c r="M155" s="117"/>
      <c r="N155" s="117" t="s">
        <v>32</v>
      </c>
      <c r="O155" s="114" t="s">
        <v>46</v>
      </c>
      <c r="P155" s="111" t="s">
        <v>38</v>
      </c>
      <c r="Q155" s="111" t="s">
        <v>41</v>
      </c>
      <c r="R155" s="111">
        <v>6</v>
      </c>
      <c r="S155" s="46" t="s">
        <v>391</v>
      </c>
      <c r="T155" s="46" t="s">
        <v>405</v>
      </c>
      <c r="U155" s="46" t="s">
        <v>406</v>
      </c>
      <c r="V155" s="46"/>
      <c r="W155" s="46" t="s">
        <v>401</v>
      </c>
      <c r="X155" s="375">
        <v>11045024</v>
      </c>
      <c r="Y155" s="385" t="s">
        <v>407</v>
      </c>
      <c r="Z155" s="49">
        <v>840</v>
      </c>
      <c r="AA155" s="398" t="s">
        <v>763</v>
      </c>
      <c r="AB155" s="398" t="s">
        <v>769</v>
      </c>
      <c r="AC155" s="398" t="s">
        <v>765</v>
      </c>
      <c r="AD155" s="398" t="s">
        <v>765</v>
      </c>
      <c r="AE155" s="398" t="s">
        <v>765</v>
      </c>
      <c r="AF155" s="398" t="s">
        <v>765</v>
      </c>
      <c r="AG155" s="398" t="s">
        <v>765</v>
      </c>
      <c r="AH155" s="398" t="s">
        <v>765</v>
      </c>
      <c r="AI155" s="398" t="s">
        <v>765</v>
      </c>
      <c r="AJ155" s="398" t="s">
        <v>765</v>
      </c>
      <c r="AK155" s="398" t="s">
        <v>765</v>
      </c>
      <c r="AL155" s="398" t="s">
        <v>765</v>
      </c>
      <c r="AM155" s="398" t="s">
        <v>765</v>
      </c>
      <c r="AN155" s="398" t="s">
        <v>765</v>
      </c>
      <c r="AO155" s="398"/>
      <c r="AP155" s="398"/>
      <c r="AQ155" s="398"/>
      <c r="AR155" s="398"/>
      <c r="AS155" s="398"/>
      <c r="AT155" s="398"/>
      <c r="AU155" s="398"/>
      <c r="AV155" s="398"/>
      <c r="AW155" s="398"/>
      <c r="AX155" s="398"/>
      <c r="AY155" s="398"/>
      <c r="AZ155" s="398"/>
      <c r="BA155" s="399"/>
      <c r="BB155" s="544">
        <f t="shared" si="7"/>
        <v>0</v>
      </c>
    </row>
    <row r="156" spans="1:54" ht="22.2" customHeight="1" x14ac:dyDescent="0.3">
      <c r="A156" s="211"/>
      <c r="B156" s="721"/>
      <c r="C156" s="656"/>
      <c r="D156" s="39" t="str">
        <f>VLOOKUP(Z156,'[1]Démarches phares_30_9'!D$5:G$249,2,FALSE)</f>
        <v>Achat de timbre fiscal  (Timbre fiscal)</v>
      </c>
      <c r="E156" s="112" t="s">
        <v>389</v>
      </c>
      <c r="F156" s="111" t="s">
        <v>38</v>
      </c>
      <c r="G156" s="113" t="s">
        <v>39</v>
      </c>
      <c r="H156" s="38" t="str">
        <f>VLOOKUP(Z156,'[1]Démarches phares_30_9'!D$5:G$249,4,FALSE)</f>
        <v>Oui</v>
      </c>
      <c r="I156" s="38">
        <f t="shared" si="8"/>
        <v>0</v>
      </c>
      <c r="J156" s="119">
        <v>2015</v>
      </c>
      <c r="K156" s="115">
        <v>6300000</v>
      </c>
      <c r="L156" s="116">
        <f t="shared" si="6"/>
        <v>0.91</v>
      </c>
      <c r="M156" s="117"/>
      <c r="N156" s="117" t="s">
        <v>32</v>
      </c>
      <c r="O156" s="114" t="s">
        <v>46</v>
      </c>
      <c r="P156" s="111" t="s">
        <v>38</v>
      </c>
      <c r="Q156" s="111" t="s">
        <v>41</v>
      </c>
      <c r="R156" s="111">
        <v>9</v>
      </c>
      <c r="S156" s="46" t="s">
        <v>391</v>
      </c>
      <c r="T156" s="46" t="s">
        <v>405</v>
      </c>
      <c r="U156" s="46" t="s">
        <v>409</v>
      </c>
      <c r="V156" s="46"/>
      <c r="W156" s="46"/>
      <c r="X156" s="375">
        <v>5733000</v>
      </c>
      <c r="Y156" s="46" t="s">
        <v>410</v>
      </c>
      <c r="Z156" s="49">
        <v>841</v>
      </c>
      <c r="AA156" s="398" t="s">
        <v>763</v>
      </c>
      <c r="AB156" s="398" t="s">
        <v>765</v>
      </c>
      <c r="AC156" s="398" t="s">
        <v>765</v>
      </c>
      <c r="AD156" s="398" t="s">
        <v>765</v>
      </c>
      <c r="AE156" s="398" t="s">
        <v>765</v>
      </c>
      <c r="AF156" s="398" t="s">
        <v>765</v>
      </c>
      <c r="AG156" s="398" t="s">
        <v>765</v>
      </c>
      <c r="AH156" s="398" t="s">
        <v>765</v>
      </c>
      <c r="AI156" s="398" t="s">
        <v>765</v>
      </c>
      <c r="AJ156" s="398" t="s">
        <v>765</v>
      </c>
      <c r="AK156" s="398" t="s">
        <v>765</v>
      </c>
      <c r="AL156" s="398" t="s">
        <v>765</v>
      </c>
      <c r="AM156" s="398" t="s">
        <v>765</v>
      </c>
      <c r="AN156" s="398" t="s">
        <v>765</v>
      </c>
      <c r="AO156" s="398" t="s">
        <v>765</v>
      </c>
      <c r="AP156" s="398" t="s">
        <v>765</v>
      </c>
      <c r="AQ156" s="398" t="s">
        <v>765</v>
      </c>
      <c r="AR156" s="398" t="s">
        <v>765</v>
      </c>
      <c r="AS156" s="398" t="s">
        <v>765</v>
      </c>
      <c r="AT156" s="398" t="s">
        <v>765</v>
      </c>
      <c r="AU156" s="398" t="s">
        <v>765</v>
      </c>
      <c r="AV156" s="398" t="s">
        <v>765</v>
      </c>
      <c r="AW156" s="398" t="s">
        <v>765</v>
      </c>
      <c r="AX156" s="398" t="s">
        <v>765</v>
      </c>
      <c r="AY156" s="398" t="s">
        <v>765</v>
      </c>
      <c r="AZ156" s="398" t="s">
        <v>765</v>
      </c>
      <c r="BA156" s="399"/>
      <c r="BB156" s="544" t="str">
        <f t="shared" si="7"/>
        <v>n/a</v>
      </c>
    </row>
    <row r="157" spans="1:54" ht="22.2" customHeight="1" x14ac:dyDescent="0.3">
      <c r="A157" s="211"/>
      <c r="B157" s="721"/>
      <c r="C157" s="553" t="s">
        <v>411</v>
      </c>
      <c r="D157" s="39" t="str">
        <f>VLOOKUP(Z157,'[1]Démarches phares_30_9'!D$5:G$249,2,FALSE)</f>
        <v>Détaxe électronique pour les touristes : visualisation des bordereaux par les opérateurs de détaxe connectés au système en EDI, contrôle du statut actuel du bordereau pour les opérateurs chargés du remboursement de la TVA (PABLO-O)</v>
      </c>
      <c r="E157" s="120" t="s">
        <v>413</v>
      </c>
      <c r="F157" s="111" t="s">
        <v>38</v>
      </c>
      <c r="G157" s="113" t="s">
        <v>39</v>
      </c>
      <c r="H157" s="38" t="str">
        <f>VLOOKUP(Z157,'[1]Démarches phares_30_9'!D$5:G$249,4,FALSE)</f>
        <v>Oui</v>
      </c>
      <c r="I157" s="38">
        <f t="shared" si="8"/>
        <v>0</v>
      </c>
      <c r="J157" s="119">
        <v>2013</v>
      </c>
      <c r="K157" s="115">
        <v>5200000</v>
      </c>
      <c r="L157" s="116">
        <f t="shared" si="6"/>
        <v>1</v>
      </c>
      <c r="M157" s="117"/>
      <c r="N157" s="117" t="s">
        <v>32</v>
      </c>
      <c r="O157" s="114" t="s">
        <v>46</v>
      </c>
      <c r="P157" s="111" t="s">
        <v>41</v>
      </c>
      <c r="Q157" s="111" t="s">
        <v>38</v>
      </c>
      <c r="R157" s="111">
        <v>7</v>
      </c>
      <c r="S157" s="46" t="s">
        <v>391</v>
      </c>
      <c r="T157" s="46" t="s">
        <v>414</v>
      </c>
      <c r="U157" s="47" t="s">
        <v>415</v>
      </c>
      <c r="V157" s="46"/>
      <c r="W157" s="46"/>
      <c r="X157" s="375">
        <v>5200000</v>
      </c>
      <c r="Y157" s="53" t="s">
        <v>416</v>
      </c>
      <c r="Z157" s="49">
        <v>800</v>
      </c>
      <c r="AA157" s="398" t="s">
        <v>759</v>
      </c>
      <c r="AB157" s="398"/>
      <c r="AC157" s="398"/>
      <c r="AD157" s="398"/>
      <c r="AE157" s="398"/>
      <c r="AF157" s="398"/>
      <c r="AG157" s="398"/>
      <c r="AH157" s="398"/>
      <c r="AI157" s="398"/>
      <c r="AJ157" s="398"/>
      <c r="AK157" s="398"/>
      <c r="AL157" s="398"/>
      <c r="AM157" s="398"/>
      <c r="AN157" s="398"/>
      <c r="AO157" s="398"/>
      <c r="AP157" s="398"/>
      <c r="AQ157" s="398"/>
      <c r="AR157" s="398"/>
      <c r="AS157" s="398"/>
      <c r="AT157" s="398"/>
      <c r="AU157" s="398"/>
      <c r="AV157" s="398"/>
      <c r="AW157" s="398"/>
      <c r="AX157" s="398"/>
      <c r="AY157" s="398"/>
      <c r="AZ157" s="398"/>
      <c r="BA157" s="399" t="s">
        <v>813</v>
      </c>
      <c r="BB157" s="544" t="str">
        <f t="shared" si="7"/>
        <v>Non mesuré</v>
      </c>
    </row>
    <row r="158" spans="1:54" ht="22.2" customHeight="1" x14ac:dyDescent="0.3">
      <c r="A158" s="211"/>
      <c r="B158" s="721"/>
      <c r="C158" s="656" t="s">
        <v>417</v>
      </c>
      <c r="D158" s="39" t="str">
        <f>VLOOKUP(Z158,'[1]Démarches phares_30_9'!D$5:G$249,2,FALSE)</f>
        <v>Consultation du tarif douanier communautaire (droits de douane et réglementation en vigueur pour une marchandise) (base TARIC)</v>
      </c>
      <c r="E158" s="112" t="s">
        <v>419</v>
      </c>
      <c r="F158" s="111" t="s">
        <v>38</v>
      </c>
      <c r="G158" s="113" t="s">
        <v>39</v>
      </c>
      <c r="H158" s="38" t="str">
        <f>VLOOKUP(Z158,'[1]Démarches phares_30_9'!D$5:G$249,4,FALSE)</f>
        <v>Oui</v>
      </c>
      <c r="I158" s="38">
        <f t="shared" si="8"/>
        <v>0</v>
      </c>
      <c r="J158" s="119">
        <v>2005</v>
      </c>
      <c r="K158" s="115">
        <v>122000000</v>
      </c>
      <c r="L158" s="116">
        <f t="shared" si="6"/>
        <v>1</v>
      </c>
      <c r="M158" s="117"/>
      <c r="N158" s="117" t="s">
        <v>32</v>
      </c>
      <c r="O158" s="114" t="s">
        <v>46</v>
      </c>
      <c r="P158" s="111" t="s">
        <v>41</v>
      </c>
      <c r="Q158" s="111" t="s">
        <v>38</v>
      </c>
      <c r="R158" s="111">
        <v>9</v>
      </c>
      <c r="S158" s="46" t="s">
        <v>391</v>
      </c>
      <c r="T158" s="46" t="s">
        <v>417</v>
      </c>
      <c r="U158" s="46" t="s">
        <v>420</v>
      </c>
      <c r="V158" s="46"/>
      <c r="W158" s="46"/>
      <c r="X158" s="375">
        <v>122000000</v>
      </c>
      <c r="Y158" s="385" t="s">
        <v>416</v>
      </c>
      <c r="Z158" s="49">
        <v>769</v>
      </c>
      <c r="AA158" s="398" t="s">
        <v>763</v>
      </c>
      <c r="AB158" s="398" t="s">
        <v>765</v>
      </c>
      <c r="AC158" s="398" t="s">
        <v>765</v>
      </c>
      <c r="AD158" s="398" t="s">
        <v>765</v>
      </c>
      <c r="AE158" s="398" t="s">
        <v>765</v>
      </c>
      <c r="AF158" s="398" t="s">
        <v>765</v>
      </c>
      <c r="AG158" s="398" t="s">
        <v>765</v>
      </c>
      <c r="AH158" s="398" t="s">
        <v>765</v>
      </c>
      <c r="AI158" s="398" t="s">
        <v>765</v>
      </c>
      <c r="AJ158" s="398" t="s">
        <v>765</v>
      </c>
      <c r="AK158" s="398" t="s">
        <v>765</v>
      </c>
      <c r="AL158" s="398" t="s">
        <v>765</v>
      </c>
      <c r="AM158" s="398" t="s">
        <v>765</v>
      </c>
      <c r="AN158" s="398" t="s">
        <v>765</v>
      </c>
      <c r="AO158" s="398" t="s">
        <v>765</v>
      </c>
      <c r="AP158" s="398" t="s">
        <v>765</v>
      </c>
      <c r="AQ158" s="398" t="s">
        <v>765</v>
      </c>
      <c r="AR158" s="398" t="s">
        <v>765</v>
      </c>
      <c r="AS158" s="398" t="s">
        <v>765</v>
      </c>
      <c r="AT158" s="398" t="s">
        <v>765</v>
      </c>
      <c r="AU158" s="398" t="s">
        <v>765</v>
      </c>
      <c r="AV158" s="398" t="s">
        <v>765</v>
      </c>
      <c r="AW158" s="398" t="s">
        <v>765</v>
      </c>
      <c r="AX158" s="398" t="s">
        <v>765</v>
      </c>
      <c r="AY158" s="398" t="s">
        <v>765</v>
      </c>
      <c r="AZ158" s="398" t="s">
        <v>765</v>
      </c>
      <c r="BA158" s="399" t="s">
        <v>814</v>
      </c>
      <c r="BB158" s="544" t="str">
        <f t="shared" si="7"/>
        <v>n/a</v>
      </c>
    </row>
    <row r="159" spans="1:54" ht="22.2" customHeight="1" x14ac:dyDescent="0.3">
      <c r="A159" s="211"/>
      <c r="B159" s="721"/>
      <c r="C159" s="656"/>
      <c r="D159" s="39" t="str">
        <f>VLOOKUP(Z159,'[1]Démarches phares_30_9'!D$5:G$249,2,FALSE)</f>
        <v>Consultation du plan cadastral</v>
      </c>
      <c r="E159" s="112" t="s">
        <v>389</v>
      </c>
      <c r="F159" s="111" t="s">
        <v>38</v>
      </c>
      <c r="G159" s="113" t="s">
        <v>39</v>
      </c>
      <c r="H159" s="38" t="str">
        <f>VLOOKUP(Z159,'[1]Démarches phares_30_9'!D$5:G$249,4,FALSE)</f>
        <v>Oui</v>
      </c>
      <c r="I159" s="38">
        <f t="shared" si="8"/>
        <v>0</v>
      </c>
      <c r="J159" s="119">
        <v>2008</v>
      </c>
      <c r="K159" s="115">
        <v>20000000</v>
      </c>
      <c r="L159" s="116">
        <f t="shared" si="6"/>
        <v>1</v>
      </c>
      <c r="M159" s="117"/>
      <c r="N159" s="117" t="s">
        <v>32</v>
      </c>
      <c r="O159" s="114" t="s">
        <v>46</v>
      </c>
      <c r="P159" s="111" t="s">
        <v>41</v>
      </c>
      <c r="Q159" s="111" t="s">
        <v>41</v>
      </c>
      <c r="R159" s="111">
        <v>9</v>
      </c>
      <c r="S159" s="46" t="s">
        <v>391</v>
      </c>
      <c r="T159" s="46" t="s">
        <v>417</v>
      </c>
      <c r="U159" s="46"/>
      <c r="V159" s="46"/>
      <c r="W159" s="46"/>
      <c r="X159" s="375">
        <v>20000000</v>
      </c>
      <c r="Y159" s="46" t="s">
        <v>422</v>
      </c>
      <c r="Z159" s="49">
        <v>1868</v>
      </c>
      <c r="AA159" s="398" t="s">
        <v>763</v>
      </c>
      <c r="AB159" s="398" t="s">
        <v>765</v>
      </c>
      <c r="AC159" s="398" t="s">
        <v>765</v>
      </c>
      <c r="AD159" s="398" t="s">
        <v>765</v>
      </c>
      <c r="AE159" s="398" t="s">
        <v>765</v>
      </c>
      <c r="AF159" s="398" t="s">
        <v>765</v>
      </c>
      <c r="AG159" s="398" t="s">
        <v>765</v>
      </c>
      <c r="AH159" s="398" t="s">
        <v>765</v>
      </c>
      <c r="AI159" s="398" t="s">
        <v>765</v>
      </c>
      <c r="AJ159" s="398" t="s">
        <v>765</v>
      </c>
      <c r="AK159" s="398" t="s">
        <v>765</v>
      </c>
      <c r="AL159" s="398" t="s">
        <v>765</v>
      </c>
      <c r="AM159" s="398" t="s">
        <v>765</v>
      </c>
      <c r="AN159" s="398" t="s">
        <v>765</v>
      </c>
      <c r="AO159" s="398" t="s">
        <v>765</v>
      </c>
      <c r="AP159" s="398" t="s">
        <v>765</v>
      </c>
      <c r="AQ159" s="398" t="s">
        <v>765</v>
      </c>
      <c r="AR159" s="398" t="s">
        <v>765</v>
      </c>
      <c r="AS159" s="398" t="s">
        <v>765</v>
      </c>
      <c r="AT159" s="398" t="s">
        <v>765</v>
      </c>
      <c r="AU159" s="398" t="s">
        <v>765</v>
      </c>
      <c r="AV159" s="398" t="s">
        <v>765</v>
      </c>
      <c r="AW159" s="398" t="s">
        <v>765</v>
      </c>
      <c r="AX159" s="398" t="s">
        <v>765</v>
      </c>
      <c r="AY159" s="398" t="s">
        <v>765</v>
      </c>
      <c r="AZ159" s="398" t="s">
        <v>765</v>
      </c>
      <c r="BA159" s="399"/>
      <c r="BB159" s="544" t="str">
        <f t="shared" si="7"/>
        <v>n/a</v>
      </c>
    </row>
    <row r="160" spans="1:54" ht="22.2" customHeight="1" x14ac:dyDescent="0.3">
      <c r="A160" s="211"/>
      <c r="B160" s="721"/>
      <c r="C160" s="656"/>
      <c r="D160" s="39" t="str">
        <f>VLOOKUP(Z160,'[1]Démarches phares_30_9'!D$5:G$249,2,FALSE)</f>
        <v>Recherche, consultation de brevets  (Base brevets)</v>
      </c>
      <c r="E160" s="112" t="s">
        <v>424</v>
      </c>
      <c r="F160" s="111" t="s">
        <v>38</v>
      </c>
      <c r="G160" s="113" t="s">
        <v>39</v>
      </c>
      <c r="H160" s="38" t="str">
        <f>VLOOKUP(Z160,'[1]Démarches phares_30_9'!D$5:G$249,4,FALSE)</f>
        <v>Oui</v>
      </c>
      <c r="I160" s="38">
        <f t="shared" si="8"/>
        <v>0</v>
      </c>
      <c r="J160" s="119">
        <v>2012</v>
      </c>
      <c r="K160" s="115">
        <v>723089</v>
      </c>
      <c r="L160" s="116">
        <f t="shared" si="6"/>
        <v>1</v>
      </c>
      <c r="M160" s="117"/>
      <c r="N160" s="117" t="s">
        <v>32</v>
      </c>
      <c r="O160" s="114" t="s">
        <v>46</v>
      </c>
      <c r="P160" s="111" t="s">
        <v>41</v>
      </c>
      <c r="Q160" s="111" t="s">
        <v>38</v>
      </c>
      <c r="R160" s="111">
        <v>8</v>
      </c>
      <c r="S160" s="46" t="s">
        <v>391</v>
      </c>
      <c r="T160" s="46" t="s">
        <v>417</v>
      </c>
      <c r="U160" s="47" t="s">
        <v>425</v>
      </c>
      <c r="V160" s="46"/>
      <c r="W160" s="46"/>
      <c r="X160" s="375">
        <v>723089</v>
      </c>
      <c r="Y160" s="385" t="s">
        <v>426</v>
      </c>
      <c r="Z160" s="49">
        <v>871</v>
      </c>
      <c r="AA160" s="398" t="s">
        <v>763</v>
      </c>
      <c r="AB160" s="398" t="s">
        <v>765</v>
      </c>
      <c r="AC160" s="398" t="s">
        <v>765</v>
      </c>
      <c r="AD160" s="398" t="s">
        <v>765</v>
      </c>
      <c r="AE160" s="398" t="s">
        <v>765</v>
      </c>
      <c r="AF160" s="398" t="s">
        <v>765</v>
      </c>
      <c r="AG160" s="398" t="s">
        <v>765</v>
      </c>
      <c r="AH160" s="398" t="s">
        <v>765</v>
      </c>
      <c r="AI160" s="398" t="s">
        <v>765</v>
      </c>
      <c r="AJ160" s="398" t="s">
        <v>765</v>
      </c>
      <c r="AK160" s="398" t="s">
        <v>765</v>
      </c>
      <c r="AL160" s="398" t="s">
        <v>765</v>
      </c>
      <c r="AM160" s="398" t="s">
        <v>765</v>
      </c>
      <c r="AN160" s="398" t="s">
        <v>765</v>
      </c>
      <c r="AO160" s="398" t="s">
        <v>765</v>
      </c>
      <c r="AP160" s="398" t="s">
        <v>765</v>
      </c>
      <c r="AQ160" s="398" t="s">
        <v>765</v>
      </c>
      <c r="AR160" s="398" t="s">
        <v>765</v>
      </c>
      <c r="AS160" s="398" t="s">
        <v>765</v>
      </c>
      <c r="AT160" s="398" t="s">
        <v>765</v>
      </c>
      <c r="AU160" s="398" t="s">
        <v>765</v>
      </c>
      <c r="AV160" s="398" t="s">
        <v>765</v>
      </c>
      <c r="AW160" s="398" t="s">
        <v>765</v>
      </c>
      <c r="AX160" s="398" t="s">
        <v>765</v>
      </c>
      <c r="AY160" s="398" t="s">
        <v>765</v>
      </c>
      <c r="AZ160" s="398" t="s">
        <v>765</v>
      </c>
      <c r="BA160" s="399"/>
      <c r="BB160" s="544" t="str">
        <f t="shared" si="7"/>
        <v>n/a</v>
      </c>
    </row>
    <row r="161" spans="1:54" ht="22.2" customHeight="1" x14ac:dyDescent="0.3">
      <c r="A161" s="211"/>
      <c r="B161" s="721"/>
      <c r="C161" s="656"/>
      <c r="D161" s="39" t="str">
        <f>VLOOKUP(Z161,'[1]Démarches phares_30_9'!D$5:G$249,2,FALSE)</f>
        <v>Recherche, consultation des marques en vigueur en France (Base marques)</v>
      </c>
      <c r="E161" s="112" t="s">
        <v>428</v>
      </c>
      <c r="F161" s="111" t="s">
        <v>38</v>
      </c>
      <c r="G161" s="113" t="s">
        <v>39</v>
      </c>
      <c r="H161" s="38" t="str">
        <f>VLOOKUP(Z161,'[1]Démarches phares_30_9'!D$5:G$249,4,FALSE)</f>
        <v>Oui</v>
      </c>
      <c r="I161" s="38">
        <f t="shared" si="8"/>
        <v>0</v>
      </c>
      <c r="J161" s="119">
        <v>2012</v>
      </c>
      <c r="K161" s="115">
        <v>2390303</v>
      </c>
      <c r="L161" s="116">
        <f t="shared" si="6"/>
        <v>1</v>
      </c>
      <c r="M161" s="117"/>
      <c r="N161" s="117" t="s">
        <v>32</v>
      </c>
      <c r="O161" s="114" t="s">
        <v>46</v>
      </c>
      <c r="P161" s="111" t="s">
        <v>41</v>
      </c>
      <c r="Q161" s="111" t="s">
        <v>40</v>
      </c>
      <c r="R161" s="111">
        <v>8</v>
      </c>
      <c r="S161" s="46" t="s">
        <v>391</v>
      </c>
      <c r="T161" s="46" t="s">
        <v>417</v>
      </c>
      <c r="U161" s="47" t="s">
        <v>429</v>
      </c>
      <c r="V161" s="46"/>
      <c r="W161" s="46" t="s">
        <v>430</v>
      </c>
      <c r="X161" s="382">
        <v>2390303</v>
      </c>
      <c r="Y161" s="53" t="s">
        <v>431</v>
      </c>
      <c r="Z161" s="49">
        <v>870</v>
      </c>
      <c r="AA161" s="398" t="s">
        <v>763</v>
      </c>
      <c r="AB161" s="398" t="s">
        <v>765</v>
      </c>
      <c r="AC161" s="398" t="s">
        <v>765</v>
      </c>
      <c r="AD161" s="398" t="s">
        <v>765</v>
      </c>
      <c r="AE161" s="398" t="s">
        <v>765</v>
      </c>
      <c r="AF161" s="398" t="s">
        <v>765</v>
      </c>
      <c r="AG161" s="398" t="s">
        <v>765</v>
      </c>
      <c r="AH161" s="398" t="s">
        <v>765</v>
      </c>
      <c r="AI161" s="398" t="s">
        <v>765</v>
      </c>
      <c r="AJ161" s="398" t="s">
        <v>765</v>
      </c>
      <c r="AK161" s="398" t="s">
        <v>765</v>
      </c>
      <c r="AL161" s="398" t="s">
        <v>765</v>
      </c>
      <c r="AM161" s="398" t="s">
        <v>765</v>
      </c>
      <c r="AN161" s="398" t="s">
        <v>765</v>
      </c>
      <c r="AO161" s="398" t="s">
        <v>765</v>
      </c>
      <c r="AP161" s="398" t="s">
        <v>765</v>
      </c>
      <c r="AQ161" s="398" t="s">
        <v>765</v>
      </c>
      <c r="AR161" s="398" t="s">
        <v>765</v>
      </c>
      <c r="AS161" s="398" t="s">
        <v>765</v>
      </c>
      <c r="AT161" s="398" t="s">
        <v>765</v>
      </c>
      <c r="AU161" s="398" t="s">
        <v>765</v>
      </c>
      <c r="AV161" s="398" t="s">
        <v>765</v>
      </c>
      <c r="AW161" s="398" t="s">
        <v>765</v>
      </c>
      <c r="AX161" s="398" t="s">
        <v>765</v>
      </c>
      <c r="AY161" s="398" t="s">
        <v>765</v>
      </c>
      <c r="AZ161" s="398" t="s">
        <v>765</v>
      </c>
      <c r="BA161" s="399"/>
      <c r="BB161" s="544" t="str">
        <f t="shared" si="7"/>
        <v>n/a</v>
      </c>
    </row>
    <row r="162" spans="1:54" ht="22.2" customHeight="1" x14ac:dyDescent="0.3">
      <c r="A162" s="211"/>
      <c r="B162" s="721"/>
      <c r="C162" s="656"/>
      <c r="D162" s="39" t="str">
        <f>VLOOKUP(Z162,'[1]Démarches phares_30_9'!D$5:G$249,2,FALSE)</f>
        <v>Recherche, consultation de modèles (Base dessins et modeles)</v>
      </c>
      <c r="E162" s="112" t="s">
        <v>432</v>
      </c>
      <c r="F162" s="111" t="s">
        <v>38</v>
      </c>
      <c r="G162" s="113" t="s">
        <v>39</v>
      </c>
      <c r="H162" s="38" t="str">
        <f>VLOOKUP(Z162,'[1]Démarches phares_30_9'!D$5:G$249,4,FALSE)</f>
        <v>Oui</v>
      </c>
      <c r="I162" s="38">
        <f t="shared" si="8"/>
        <v>0</v>
      </c>
      <c r="J162" s="119">
        <v>2012</v>
      </c>
      <c r="K162" s="115">
        <v>67151</v>
      </c>
      <c r="L162" s="116">
        <f t="shared" si="6"/>
        <v>1</v>
      </c>
      <c r="M162" s="117"/>
      <c r="N162" s="117" t="s">
        <v>32</v>
      </c>
      <c r="O162" s="114" t="s">
        <v>46</v>
      </c>
      <c r="P162" s="111" t="s">
        <v>41</v>
      </c>
      <c r="Q162" s="111" t="s">
        <v>38</v>
      </c>
      <c r="R162" s="111">
        <v>6</v>
      </c>
      <c r="S162" s="46" t="s">
        <v>391</v>
      </c>
      <c r="T162" s="46" t="s">
        <v>417</v>
      </c>
      <c r="U162" s="47" t="s">
        <v>433</v>
      </c>
      <c r="V162" s="46"/>
      <c r="W162" s="46"/>
      <c r="X162" s="382">
        <v>67151</v>
      </c>
      <c r="Y162" s="46" t="s">
        <v>426</v>
      </c>
      <c r="Z162" s="49">
        <v>872</v>
      </c>
      <c r="AA162" s="398" t="s">
        <v>763</v>
      </c>
      <c r="AB162" s="398" t="s">
        <v>765</v>
      </c>
      <c r="AC162" s="398" t="s">
        <v>765</v>
      </c>
      <c r="AD162" s="398" t="s">
        <v>765</v>
      </c>
      <c r="AE162" s="398" t="s">
        <v>765</v>
      </c>
      <c r="AF162" s="398" t="s">
        <v>765</v>
      </c>
      <c r="AG162" s="398" t="s">
        <v>765</v>
      </c>
      <c r="AH162" s="398" t="s">
        <v>765</v>
      </c>
      <c r="AI162" s="398" t="s">
        <v>765</v>
      </c>
      <c r="AJ162" s="398" t="s">
        <v>765</v>
      </c>
      <c r="AK162" s="398" t="s">
        <v>765</v>
      </c>
      <c r="AL162" s="398" t="s">
        <v>765</v>
      </c>
      <c r="AM162" s="398" t="s">
        <v>765</v>
      </c>
      <c r="AN162" s="398" t="s">
        <v>765</v>
      </c>
      <c r="AO162" s="398" t="s">
        <v>765</v>
      </c>
      <c r="AP162" s="398" t="s">
        <v>765</v>
      </c>
      <c r="AQ162" s="398" t="s">
        <v>765</v>
      </c>
      <c r="AR162" s="398" t="s">
        <v>765</v>
      </c>
      <c r="AS162" s="398" t="s">
        <v>765</v>
      </c>
      <c r="AT162" s="398" t="s">
        <v>765</v>
      </c>
      <c r="AU162" s="398" t="s">
        <v>765</v>
      </c>
      <c r="AV162" s="398" t="s">
        <v>765</v>
      </c>
      <c r="AW162" s="398" t="s">
        <v>765</v>
      </c>
      <c r="AX162" s="398" t="s">
        <v>765</v>
      </c>
      <c r="AY162" s="398" t="s">
        <v>765</v>
      </c>
      <c r="AZ162" s="398" t="s">
        <v>765</v>
      </c>
      <c r="BA162" s="399"/>
      <c r="BB162" s="544" t="str">
        <f t="shared" si="7"/>
        <v>n/a</v>
      </c>
    </row>
    <row r="163" spans="1:54" ht="22.2" customHeight="1" x14ac:dyDescent="0.3">
      <c r="A163" s="211"/>
      <c r="B163" s="721"/>
      <c r="C163" s="656" t="s">
        <v>434</v>
      </c>
      <c r="D163" s="39" t="str">
        <f>VLOOKUP(Z163,'[1]Démarches phares_30_9'!D$5:G$249,2,FALSE)</f>
        <v>Déclaration TVA, paiement, demandes remboursement (TéléTVA)</v>
      </c>
      <c r="E163" s="112" t="s">
        <v>389</v>
      </c>
      <c r="F163" s="111" t="s">
        <v>38</v>
      </c>
      <c r="G163" s="113" t="s">
        <v>39</v>
      </c>
      <c r="H163" s="38" t="str">
        <f>VLOOKUP(Z163,'[1]Démarches phares_30_9'!D$5:G$249,4,FALSE)</f>
        <v>Oui</v>
      </c>
      <c r="I163" s="38">
        <f t="shared" si="8"/>
        <v>0</v>
      </c>
      <c r="J163" s="119">
        <v>2001</v>
      </c>
      <c r="K163" s="115" t="s">
        <v>31</v>
      </c>
      <c r="L163" s="116" t="str">
        <f t="shared" si="6"/>
        <v>n/c</v>
      </c>
      <c r="M163" s="117"/>
      <c r="N163" s="117" t="s">
        <v>32</v>
      </c>
      <c r="O163" s="111" t="s">
        <v>38</v>
      </c>
      <c r="P163" s="111" t="s">
        <v>40</v>
      </c>
      <c r="Q163" s="111" t="s">
        <v>38</v>
      </c>
      <c r="R163" s="111">
        <v>10</v>
      </c>
      <c r="S163" s="46" t="s">
        <v>391</v>
      </c>
      <c r="T163" s="46" t="s">
        <v>436</v>
      </c>
      <c r="U163" s="46"/>
      <c r="V163" s="46"/>
      <c r="W163" s="46" t="s">
        <v>437</v>
      </c>
      <c r="X163" s="375">
        <v>27000000</v>
      </c>
      <c r="Y163" s="53" t="s">
        <v>397</v>
      </c>
      <c r="Z163" s="49">
        <v>831</v>
      </c>
      <c r="AA163" s="398" t="s">
        <v>759</v>
      </c>
      <c r="AB163" s="398"/>
      <c r="AC163" s="398"/>
      <c r="AD163" s="398"/>
      <c r="AE163" s="398"/>
      <c r="AF163" s="398"/>
      <c r="AG163" s="398"/>
      <c r="AH163" s="398"/>
      <c r="AI163" s="398"/>
      <c r="AJ163" s="398"/>
      <c r="AK163" s="398"/>
      <c r="AL163" s="398"/>
      <c r="AM163" s="398"/>
      <c r="AN163" s="398"/>
      <c r="AO163" s="398"/>
      <c r="AP163" s="398"/>
      <c r="AQ163" s="398"/>
      <c r="AR163" s="398"/>
      <c r="AS163" s="398"/>
      <c r="AT163" s="398"/>
      <c r="AU163" s="398"/>
      <c r="AV163" s="398"/>
      <c r="AW163" s="398"/>
      <c r="AX163" s="398"/>
      <c r="AY163" s="398"/>
      <c r="AZ163" s="398"/>
      <c r="BA163" s="399" t="s">
        <v>811</v>
      </c>
      <c r="BB163" s="544" t="str">
        <f t="shared" si="7"/>
        <v>Non mesuré</v>
      </c>
    </row>
    <row r="164" spans="1:54" ht="22.2" customHeight="1" x14ac:dyDescent="0.3">
      <c r="A164" s="211"/>
      <c r="B164" s="721"/>
      <c r="C164" s="656"/>
      <c r="D164" s="39" t="str">
        <f>VLOOKUP(Z164,'[1]Démarches phares_30_9'!D$5:G$249,2,FALSE)</f>
        <v>Prise en charge douanière des marchandises  (DELTA-P)</v>
      </c>
      <c r="E164" s="112" t="s">
        <v>419</v>
      </c>
      <c r="F164" s="111" t="s">
        <v>38</v>
      </c>
      <c r="G164" s="113" t="s">
        <v>39</v>
      </c>
      <c r="H164" s="38" t="str">
        <f>VLOOKUP(Z164,'[1]Démarches phares_30_9'!D$5:G$249,4,FALSE)</f>
        <v>Oui</v>
      </c>
      <c r="I164" s="38">
        <f t="shared" si="8"/>
        <v>0</v>
      </c>
      <c r="J164" s="119">
        <v>2012</v>
      </c>
      <c r="K164" s="115">
        <v>6000000</v>
      </c>
      <c r="L164" s="116" t="str">
        <f t="shared" si="6"/>
        <v>n/c</v>
      </c>
      <c r="M164" s="117"/>
      <c r="N164" s="117" t="s">
        <v>32</v>
      </c>
      <c r="O164" s="114" t="s">
        <v>46</v>
      </c>
      <c r="P164" s="111" t="s">
        <v>41</v>
      </c>
      <c r="Q164" s="111" t="s">
        <v>38</v>
      </c>
      <c r="R164" s="111">
        <v>9</v>
      </c>
      <c r="S164" s="46" t="s">
        <v>391</v>
      </c>
      <c r="T164" s="46" t="s">
        <v>436</v>
      </c>
      <c r="U164" s="46"/>
      <c r="V164" s="46"/>
      <c r="W164" s="46"/>
      <c r="X164" s="48" t="s">
        <v>31</v>
      </c>
      <c r="Y164" s="53" t="s">
        <v>416</v>
      </c>
      <c r="Z164" s="49">
        <v>764</v>
      </c>
      <c r="AA164" s="398" t="s">
        <v>763</v>
      </c>
      <c r="AB164" s="398" t="s">
        <v>765</v>
      </c>
      <c r="AC164" s="398" t="s">
        <v>765</v>
      </c>
      <c r="AD164" s="398" t="s">
        <v>765</v>
      </c>
      <c r="AE164" s="398" t="s">
        <v>765</v>
      </c>
      <c r="AF164" s="398" t="s">
        <v>765</v>
      </c>
      <c r="AG164" s="398" t="s">
        <v>765</v>
      </c>
      <c r="AH164" s="398" t="s">
        <v>765</v>
      </c>
      <c r="AI164" s="398" t="s">
        <v>765</v>
      </c>
      <c r="AJ164" s="398" t="s">
        <v>765</v>
      </c>
      <c r="AK164" s="398" t="s">
        <v>765</v>
      </c>
      <c r="AL164" s="398" t="s">
        <v>765</v>
      </c>
      <c r="AM164" s="398" t="s">
        <v>765</v>
      </c>
      <c r="AN164" s="398" t="s">
        <v>765</v>
      </c>
      <c r="AO164" s="398" t="s">
        <v>769</v>
      </c>
      <c r="AP164" s="398"/>
      <c r="AQ164" s="398"/>
      <c r="AR164" s="398" t="s">
        <v>769</v>
      </c>
      <c r="AS164" s="398" t="s">
        <v>769</v>
      </c>
      <c r="AT164" s="398"/>
      <c r="AU164" s="398"/>
      <c r="AV164" s="398"/>
      <c r="AW164" s="398"/>
      <c r="AX164" s="398"/>
      <c r="AY164" s="398"/>
      <c r="AZ164" s="398"/>
      <c r="BA164" s="399"/>
      <c r="BB164" s="544">
        <f t="shared" si="7"/>
        <v>0</v>
      </c>
    </row>
    <row r="165" spans="1:54" ht="22.2" customHeight="1" x14ac:dyDescent="0.3">
      <c r="A165" s="211"/>
      <c r="B165" s="721"/>
      <c r="C165" s="656"/>
      <c r="D165" s="39" t="str">
        <f>VLOOKUP(Z165,'[1]Démarches phares_30_9'!D$5:G$249,2,FALSE)</f>
        <v>Déclaration de résultat BIC, IS, BA pour régime RSI, BNC et RF des SCI déposant une 2072 C, TS (ACQUI EFI PRO)</v>
      </c>
      <c r="E165" s="112" t="s">
        <v>389</v>
      </c>
      <c r="F165" s="111" t="s">
        <v>38</v>
      </c>
      <c r="G165" s="113" t="s">
        <v>39</v>
      </c>
      <c r="H165" s="38" t="str">
        <f>VLOOKUP(Z165,'[1]Démarches phares_30_9'!D$5:G$249,4,FALSE)</f>
        <v>Oui</v>
      </c>
      <c r="I165" s="38">
        <f t="shared" si="8"/>
        <v>0</v>
      </c>
      <c r="J165" s="119">
        <v>2008</v>
      </c>
      <c r="K165" s="115" t="s">
        <v>31</v>
      </c>
      <c r="L165" s="116" t="str">
        <f t="shared" si="6"/>
        <v>n/c</v>
      </c>
      <c r="M165" s="117"/>
      <c r="N165" s="117" t="s">
        <v>32</v>
      </c>
      <c r="O165" s="111" t="s">
        <v>38</v>
      </c>
      <c r="P165" s="111" t="s">
        <v>40</v>
      </c>
      <c r="Q165" s="111" t="s">
        <v>38</v>
      </c>
      <c r="R165" s="111">
        <v>9</v>
      </c>
      <c r="S165" s="46" t="s">
        <v>391</v>
      </c>
      <c r="T165" s="46" t="s">
        <v>436</v>
      </c>
      <c r="U165" s="46"/>
      <c r="V165" s="46"/>
      <c r="W165" s="46" t="s">
        <v>437</v>
      </c>
      <c r="X165" s="375">
        <v>4100000</v>
      </c>
      <c r="Y165" s="53" t="s">
        <v>397</v>
      </c>
      <c r="Z165" s="49">
        <v>834</v>
      </c>
      <c r="AA165" s="398" t="s">
        <v>759</v>
      </c>
      <c r="AB165" s="398"/>
      <c r="AC165" s="398"/>
      <c r="AD165" s="398"/>
      <c r="AE165" s="398"/>
      <c r="AF165" s="398"/>
      <c r="AG165" s="398"/>
      <c r="AH165" s="398"/>
      <c r="AI165" s="398"/>
      <c r="AJ165" s="398"/>
      <c r="AK165" s="398"/>
      <c r="AL165" s="398"/>
      <c r="AM165" s="398"/>
      <c r="AN165" s="398"/>
      <c r="AO165" s="398"/>
      <c r="AP165" s="398"/>
      <c r="AQ165" s="398"/>
      <c r="AR165" s="398"/>
      <c r="AS165" s="398"/>
      <c r="AT165" s="398"/>
      <c r="AU165" s="398"/>
      <c r="AV165" s="398"/>
      <c r="AW165" s="398"/>
      <c r="AX165" s="398"/>
      <c r="AY165" s="398"/>
      <c r="AZ165" s="398"/>
      <c r="BA165" s="399" t="s">
        <v>811</v>
      </c>
      <c r="BB165" s="544" t="str">
        <f t="shared" si="7"/>
        <v>Non mesuré</v>
      </c>
    </row>
    <row r="166" spans="1:54" ht="22.2" customHeight="1" x14ac:dyDescent="0.3">
      <c r="A166" s="211"/>
      <c r="B166" s="721"/>
      <c r="C166" s="656"/>
      <c r="D166" s="39" t="str">
        <f>VLOOKUP(Z166,'[1]Démarches phares_30_9'!D$5:G$249,2,FALSE)</f>
        <v>Déclarations de contributions indirectes (alcool et tabacs) (CIEL)</v>
      </c>
      <c r="E166" s="112" t="s">
        <v>419</v>
      </c>
      <c r="F166" s="111" t="s">
        <v>38</v>
      </c>
      <c r="G166" s="113" t="s">
        <v>39</v>
      </c>
      <c r="H166" s="38" t="str">
        <f>VLOOKUP(Z166,'[1]Démarches phares_30_9'!D$5:G$249,4,FALSE)</f>
        <v>Oui</v>
      </c>
      <c r="I166" s="38">
        <f t="shared" si="8"/>
        <v>0</v>
      </c>
      <c r="J166" s="119">
        <v>2016</v>
      </c>
      <c r="K166" s="115">
        <v>460000</v>
      </c>
      <c r="L166" s="116">
        <f t="shared" si="6"/>
        <v>0.22</v>
      </c>
      <c r="M166" s="117"/>
      <c r="N166" s="117" t="s">
        <v>32</v>
      </c>
      <c r="O166" s="114" t="s">
        <v>46</v>
      </c>
      <c r="P166" s="111" t="s">
        <v>41</v>
      </c>
      <c r="Q166" s="111" t="s">
        <v>38</v>
      </c>
      <c r="R166" s="111">
        <v>7</v>
      </c>
      <c r="S166" s="46" t="s">
        <v>391</v>
      </c>
      <c r="T166" s="46" t="s">
        <v>436</v>
      </c>
      <c r="U166" s="46"/>
      <c r="V166" s="46"/>
      <c r="W166" s="46"/>
      <c r="X166" s="375">
        <v>101200</v>
      </c>
      <c r="Y166" s="53" t="s">
        <v>416</v>
      </c>
      <c r="Z166" s="49">
        <v>762</v>
      </c>
      <c r="AA166" s="398" t="s">
        <v>763</v>
      </c>
      <c r="AB166" s="398" t="s">
        <v>765</v>
      </c>
      <c r="AC166" s="398" t="s">
        <v>765</v>
      </c>
      <c r="AD166" s="398" t="s">
        <v>765</v>
      </c>
      <c r="AE166" s="398" t="s">
        <v>765</v>
      </c>
      <c r="AF166" s="398" t="s">
        <v>765</v>
      </c>
      <c r="AG166" s="398" t="s">
        <v>765</v>
      </c>
      <c r="AH166" s="398" t="s">
        <v>765</v>
      </c>
      <c r="AI166" s="398" t="s">
        <v>765</v>
      </c>
      <c r="AJ166" s="398" t="s">
        <v>765</v>
      </c>
      <c r="AK166" s="398" t="s">
        <v>765</v>
      </c>
      <c r="AL166" s="398" t="s">
        <v>765</v>
      </c>
      <c r="AM166" s="398" t="s">
        <v>765</v>
      </c>
      <c r="AN166" s="398" t="s">
        <v>765</v>
      </c>
      <c r="AO166" s="398" t="s">
        <v>769</v>
      </c>
      <c r="AP166" s="398"/>
      <c r="AQ166" s="398"/>
      <c r="AR166" s="398" t="s">
        <v>769</v>
      </c>
      <c r="AS166" s="398" t="s">
        <v>769</v>
      </c>
      <c r="AT166" s="398"/>
      <c r="AU166" s="398"/>
      <c r="AV166" s="398"/>
      <c r="AW166" s="398"/>
      <c r="AX166" s="398"/>
      <c r="AY166" s="398"/>
      <c r="AZ166" s="398"/>
      <c r="BA166" s="399" t="s">
        <v>815</v>
      </c>
      <c r="BB166" s="544">
        <f t="shared" si="7"/>
        <v>0</v>
      </c>
    </row>
    <row r="167" spans="1:54" ht="22.2" customHeight="1" x14ac:dyDescent="0.3">
      <c r="A167" s="211"/>
      <c r="B167" s="721"/>
      <c r="C167" s="656"/>
      <c r="D167" s="39" t="str">
        <f>VLOOKUP(Z167,'[1]Démarches phares_30_9'!D$5:G$249,2,FALSE)</f>
        <v>Envoi dématérialisé factures acheteurs publics (CHORUS Pro (Factures))</v>
      </c>
      <c r="E167" s="112" t="s">
        <v>442</v>
      </c>
      <c r="F167" s="111" t="s">
        <v>38</v>
      </c>
      <c r="G167" s="113" t="s">
        <v>39</v>
      </c>
      <c r="H167" s="38" t="str">
        <f>VLOOKUP(Z167,'[1]Démarches phares_30_9'!D$5:G$249,4,FALSE)</f>
        <v>Oui</v>
      </c>
      <c r="I167" s="38">
        <f t="shared" si="8"/>
        <v>0</v>
      </c>
      <c r="J167" s="119">
        <v>2017</v>
      </c>
      <c r="K167" s="115">
        <v>60000000</v>
      </c>
      <c r="L167" s="116">
        <f t="shared" si="6"/>
        <v>0.45</v>
      </c>
      <c r="M167" s="117"/>
      <c r="N167" s="117" t="s">
        <v>32</v>
      </c>
      <c r="O167" s="111" t="s">
        <v>38</v>
      </c>
      <c r="P167" s="111" t="s">
        <v>38</v>
      </c>
      <c r="Q167" s="111" t="s">
        <v>38</v>
      </c>
      <c r="R167" s="111">
        <v>2</v>
      </c>
      <c r="S167" s="46" t="s">
        <v>391</v>
      </c>
      <c r="T167" s="46" t="s">
        <v>436</v>
      </c>
      <c r="U167" s="46" t="s">
        <v>443</v>
      </c>
      <c r="V167" s="46"/>
      <c r="W167" s="46"/>
      <c r="X167" s="375">
        <v>27000000</v>
      </c>
      <c r="Y167" s="53" t="s">
        <v>444</v>
      </c>
      <c r="Z167" s="49">
        <v>753</v>
      </c>
      <c r="AA167" s="398" t="s">
        <v>763</v>
      </c>
      <c r="AB167" s="398" t="s">
        <v>765</v>
      </c>
      <c r="AC167" s="398" t="s">
        <v>765</v>
      </c>
      <c r="AD167" s="398" t="s">
        <v>765</v>
      </c>
      <c r="AE167" s="398" t="s">
        <v>765</v>
      </c>
      <c r="AF167" s="398" t="s">
        <v>765</v>
      </c>
      <c r="AG167" s="398" t="s">
        <v>765</v>
      </c>
      <c r="AH167" s="398" t="s">
        <v>765</v>
      </c>
      <c r="AI167" s="398" t="s">
        <v>765</v>
      </c>
      <c r="AJ167" s="398" t="s">
        <v>765</v>
      </c>
      <c r="AK167" s="398" t="s">
        <v>765</v>
      </c>
      <c r="AL167" s="398" t="s">
        <v>765</v>
      </c>
      <c r="AM167" s="398" t="s">
        <v>765</v>
      </c>
      <c r="AN167" s="398" t="s">
        <v>765</v>
      </c>
      <c r="AO167" s="398" t="s">
        <v>769</v>
      </c>
      <c r="AP167" s="398" t="s">
        <v>765</v>
      </c>
      <c r="AQ167" s="398" t="s">
        <v>765</v>
      </c>
      <c r="AR167" s="398" t="s">
        <v>765</v>
      </c>
      <c r="AS167" s="398" t="s">
        <v>765</v>
      </c>
      <c r="AT167" s="398" t="s">
        <v>765</v>
      </c>
      <c r="AU167" s="398" t="s">
        <v>765</v>
      </c>
      <c r="AV167" s="398" t="s">
        <v>765</v>
      </c>
      <c r="AW167" s="398" t="s">
        <v>765</v>
      </c>
      <c r="AX167" s="398" t="s">
        <v>765</v>
      </c>
      <c r="AY167" s="398" t="s">
        <v>765</v>
      </c>
      <c r="AZ167" s="398" t="s">
        <v>765</v>
      </c>
      <c r="BA167" s="399"/>
      <c r="BB167" s="544">
        <f t="shared" si="7"/>
        <v>0</v>
      </c>
    </row>
    <row r="168" spans="1:54" ht="22.2" customHeight="1" x14ac:dyDescent="0.3">
      <c r="A168" s="211"/>
      <c r="B168" s="721"/>
      <c r="C168" s="656"/>
      <c r="D168" s="39" t="str">
        <f>VLOOKUP(Z168,'[1]Démarches phares_30_9'!D$5:G$249,2,FALSE)</f>
        <v>Déclaration d’Échanges de Biens Intracommunautaires (DEB)</v>
      </c>
      <c r="E168" s="112" t="s">
        <v>419</v>
      </c>
      <c r="F168" s="111" t="s">
        <v>38</v>
      </c>
      <c r="G168" s="113" t="s">
        <v>39</v>
      </c>
      <c r="H168" s="38" t="str">
        <f>VLOOKUP(Z168,'[1]Démarches phares_30_9'!D$5:G$249,4,FALSE)</f>
        <v>Oui</v>
      </c>
      <c r="I168" s="38">
        <f t="shared" si="8"/>
        <v>0</v>
      </c>
      <c r="J168" s="119">
        <v>2008</v>
      </c>
      <c r="K168" s="115">
        <v>50000000</v>
      </c>
      <c r="L168" s="116">
        <f t="shared" si="6"/>
        <v>1</v>
      </c>
      <c r="M168" s="117"/>
      <c r="N168" s="117" t="s">
        <v>32</v>
      </c>
      <c r="O168" s="114" t="s">
        <v>46</v>
      </c>
      <c r="P168" s="111" t="s">
        <v>41</v>
      </c>
      <c r="Q168" s="111" t="s">
        <v>38</v>
      </c>
      <c r="R168" s="111">
        <v>7</v>
      </c>
      <c r="S168" s="46" t="s">
        <v>391</v>
      </c>
      <c r="T168" s="46" t="s">
        <v>436</v>
      </c>
      <c r="U168" s="46" t="s">
        <v>446</v>
      </c>
      <c r="V168" s="46" t="s">
        <v>447</v>
      </c>
      <c r="W168" s="46"/>
      <c r="X168" s="375">
        <v>50000000</v>
      </c>
      <c r="Y168" s="46" t="s">
        <v>448</v>
      </c>
      <c r="Z168" s="49">
        <v>813</v>
      </c>
      <c r="AA168" s="398" t="s">
        <v>763</v>
      </c>
      <c r="AB168" s="398" t="s">
        <v>765</v>
      </c>
      <c r="AC168" s="398" t="s">
        <v>765</v>
      </c>
      <c r="AD168" s="398" t="s">
        <v>765</v>
      </c>
      <c r="AE168" s="398" t="s">
        <v>765</v>
      </c>
      <c r="AF168" s="398" t="s">
        <v>765</v>
      </c>
      <c r="AG168" s="398" t="s">
        <v>765</v>
      </c>
      <c r="AH168" s="398" t="s">
        <v>765</v>
      </c>
      <c r="AI168" s="398" t="s">
        <v>765</v>
      </c>
      <c r="AJ168" s="398" t="s">
        <v>765</v>
      </c>
      <c r="AK168" s="398" t="s">
        <v>765</v>
      </c>
      <c r="AL168" s="398" t="s">
        <v>765</v>
      </c>
      <c r="AM168" s="398" t="s">
        <v>765</v>
      </c>
      <c r="AN168" s="398" t="s">
        <v>765</v>
      </c>
      <c r="AO168" s="398" t="s">
        <v>769</v>
      </c>
      <c r="AP168" s="398" t="s">
        <v>765</v>
      </c>
      <c r="AQ168" s="398" t="s">
        <v>765</v>
      </c>
      <c r="AR168" s="398" t="s">
        <v>769</v>
      </c>
      <c r="AS168" s="398" t="s">
        <v>765</v>
      </c>
      <c r="AT168" s="398" t="s">
        <v>769</v>
      </c>
      <c r="AU168" s="398" t="s">
        <v>765</v>
      </c>
      <c r="AV168" s="398" t="s">
        <v>765</v>
      </c>
      <c r="AW168" s="398" t="s">
        <v>765</v>
      </c>
      <c r="AX168" s="398" t="s">
        <v>765</v>
      </c>
      <c r="AY168" s="398" t="s">
        <v>765</v>
      </c>
      <c r="AZ168" s="398" t="s">
        <v>765</v>
      </c>
      <c r="BA168" s="399"/>
      <c r="BB168" s="544">
        <f t="shared" si="7"/>
        <v>0</v>
      </c>
    </row>
    <row r="169" spans="1:54" ht="22.2" customHeight="1" x14ac:dyDescent="0.3">
      <c r="A169" s="211"/>
      <c r="B169" s="721"/>
      <c r="C169" s="656"/>
      <c r="D169" s="39" t="str">
        <f>VLOOKUP(Z169,'[1]Démarches phares_30_9'!D$5:G$249,2,FALSE)</f>
        <v>Téléprocédure de dédouanement (remplace DELTA C et D) (DELTA-G)</v>
      </c>
      <c r="E169" s="112" t="s">
        <v>419</v>
      </c>
      <c r="F169" s="111" t="s">
        <v>38</v>
      </c>
      <c r="G169" s="113" t="s">
        <v>39</v>
      </c>
      <c r="H169" s="38" t="str">
        <f>VLOOKUP(Z169,'[1]Démarches phares_30_9'!D$5:G$249,4,FALSE)</f>
        <v>Oui</v>
      </c>
      <c r="I169" s="38">
        <f t="shared" si="8"/>
        <v>0</v>
      </c>
      <c r="J169" s="119">
        <v>2016</v>
      </c>
      <c r="K169" s="115">
        <v>10700000</v>
      </c>
      <c r="L169" s="116">
        <f t="shared" si="6"/>
        <v>0.93457943925233644</v>
      </c>
      <c r="M169" s="117"/>
      <c r="N169" s="117" t="s">
        <v>32</v>
      </c>
      <c r="O169" s="114" t="s">
        <v>46</v>
      </c>
      <c r="P169" s="111" t="s">
        <v>41</v>
      </c>
      <c r="Q169" s="111" t="s">
        <v>38</v>
      </c>
      <c r="R169" s="111">
        <v>9</v>
      </c>
      <c r="S169" s="46" t="s">
        <v>391</v>
      </c>
      <c r="T169" s="46" t="s">
        <v>436</v>
      </c>
      <c r="U169" s="46" t="s">
        <v>450</v>
      </c>
      <c r="V169" s="46"/>
      <c r="W169" s="46"/>
      <c r="X169" s="375">
        <v>10000000</v>
      </c>
      <c r="Y169" s="53" t="s">
        <v>416</v>
      </c>
      <c r="Z169" s="49">
        <v>763</v>
      </c>
      <c r="AA169" s="398" t="s">
        <v>763</v>
      </c>
      <c r="AB169" s="398" t="s">
        <v>765</v>
      </c>
      <c r="AC169" s="398" t="s">
        <v>765</v>
      </c>
      <c r="AD169" s="398" t="s">
        <v>765</v>
      </c>
      <c r="AE169" s="398" t="s">
        <v>765</v>
      </c>
      <c r="AF169" s="398" t="s">
        <v>765</v>
      </c>
      <c r="AG169" s="398" t="s">
        <v>765</v>
      </c>
      <c r="AH169" s="398" t="s">
        <v>765</v>
      </c>
      <c r="AI169" s="398" t="s">
        <v>765</v>
      </c>
      <c r="AJ169" s="398" t="s">
        <v>765</v>
      </c>
      <c r="AK169" s="398" t="s">
        <v>765</v>
      </c>
      <c r="AL169" s="398" t="s">
        <v>765</v>
      </c>
      <c r="AM169" s="398" t="s">
        <v>765</v>
      </c>
      <c r="AN169" s="398" t="s">
        <v>765</v>
      </c>
      <c r="AO169" s="398" t="s">
        <v>769</v>
      </c>
      <c r="AP169" s="398"/>
      <c r="AQ169" s="398"/>
      <c r="AR169" s="398" t="s">
        <v>769</v>
      </c>
      <c r="AS169" s="398" t="s">
        <v>769</v>
      </c>
      <c r="AT169" s="398"/>
      <c r="AU169" s="398"/>
      <c r="AV169" s="398"/>
      <c r="AW169" s="398"/>
      <c r="AX169" s="398"/>
      <c r="AY169" s="398"/>
      <c r="AZ169" s="398"/>
      <c r="BA169" s="399" t="s">
        <v>813</v>
      </c>
      <c r="BB169" s="544">
        <f t="shared" si="7"/>
        <v>0</v>
      </c>
    </row>
    <row r="170" spans="1:54" ht="22.2" customHeight="1" x14ac:dyDescent="0.3">
      <c r="A170" s="211"/>
      <c r="B170" s="721"/>
      <c r="C170" s="656"/>
      <c r="D170" s="39" t="str">
        <f>VLOOKUP(Z170,'[1]Démarches phares_30_9'!D$5:G$249,2,FALSE)</f>
        <v>Import Control System : prédéclaration des flux import du commerce international aux fins de sûreté/sécurité sur le territoire communautaire (ICS)</v>
      </c>
      <c r="E170" s="112" t="s">
        <v>419</v>
      </c>
      <c r="F170" s="111" t="s">
        <v>38</v>
      </c>
      <c r="G170" s="113" t="s">
        <v>39</v>
      </c>
      <c r="H170" s="38" t="str">
        <f>VLOOKUP(Z170,'[1]Démarches phares_30_9'!D$5:G$249,4,FALSE)</f>
        <v>Oui</v>
      </c>
      <c r="I170" s="38">
        <f t="shared" si="8"/>
        <v>0</v>
      </c>
      <c r="J170" s="119">
        <v>2011</v>
      </c>
      <c r="K170" s="115">
        <v>7000000</v>
      </c>
      <c r="L170" s="116">
        <f t="shared" si="6"/>
        <v>1</v>
      </c>
      <c r="M170" s="117"/>
      <c r="N170" s="117" t="s">
        <v>32</v>
      </c>
      <c r="O170" s="114" t="s">
        <v>46</v>
      </c>
      <c r="P170" s="114" t="s">
        <v>46</v>
      </c>
      <c r="Q170" s="111" t="s">
        <v>38</v>
      </c>
      <c r="R170" s="111">
        <v>10</v>
      </c>
      <c r="S170" s="46" t="s">
        <v>391</v>
      </c>
      <c r="T170" s="46" t="s">
        <v>436</v>
      </c>
      <c r="U170" s="46" t="s">
        <v>450</v>
      </c>
      <c r="V170" s="46"/>
      <c r="W170" s="46"/>
      <c r="X170" s="375">
        <v>7000000</v>
      </c>
      <c r="Y170" s="53" t="s">
        <v>416</v>
      </c>
      <c r="Z170" s="49">
        <v>768</v>
      </c>
      <c r="AA170" s="398" t="s">
        <v>763</v>
      </c>
      <c r="AB170" s="398" t="s">
        <v>765</v>
      </c>
      <c r="AC170" s="398" t="s">
        <v>765</v>
      </c>
      <c r="AD170" s="398" t="s">
        <v>765</v>
      </c>
      <c r="AE170" s="398" t="s">
        <v>765</v>
      </c>
      <c r="AF170" s="398" t="s">
        <v>765</v>
      </c>
      <c r="AG170" s="398" t="s">
        <v>765</v>
      </c>
      <c r="AH170" s="398" t="s">
        <v>765</v>
      </c>
      <c r="AI170" s="398" t="s">
        <v>765</v>
      </c>
      <c r="AJ170" s="398" t="s">
        <v>765</v>
      </c>
      <c r="AK170" s="398" t="s">
        <v>765</v>
      </c>
      <c r="AL170" s="398" t="s">
        <v>765</v>
      </c>
      <c r="AM170" s="398" t="s">
        <v>765</v>
      </c>
      <c r="AN170" s="398" t="s">
        <v>765</v>
      </c>
      <c r="AO170" s="398" t="s">
        <v>769</v>
      </c>
      <c r="AP170" s="398"/>
      <c r="AQ170" s="398"/>
      <c r="AR170" s="398" t="s">
        <v>769</v>
      </c>
      <c r="AS170" s="398" t="s">
        <v>769</v>
      </c>
      <c r="AT170" s="398"/>
      <c r="AU170" s="398"/>
      <c r="AV170" s="398"/>
      <c r="AW170" s="398"/>
      <c r="AX170" s="398"/>
      <c r="AY170" s="398"/>
      <c r="AZ170" s="398"/>
      <c r="BA170" s="399"/>
      <c r="BB170" s="544">
        <f t="shared" si="7"/>
        <v>0</v>
      </c>
    </row>
    <row r="171" spans="1:54" ht="22.2" customHeight="1" x14ac:dyDescent="0.3">
      <c r="A171" s="211"/>
      <c r="B171" s="721"/>
      <c r="C171" s="656"/>
      <c r="D171" s="39" t="str">
        <f>VLOOKUP(Z171,'[1]Démarches phares_30_9'!D$5:G$249,2,FALSE)</f>
        <v>Dédouanement du fret express à l'import (DELTA-eXpress)</v>
      </c>
      <c r="E171" s="112" t="s">
        <v>419</v>
      </c>
      <c r="F171" s="111" t="s">
        <v>38</v>
      </c>
      <c r="G171" s="113" t="s">
        <v>39</v>
      </c>
      <c r="H171" s="38" t="str">
        <f>VLOOKUP(Z171,'[1]Démarches phares_30_9'!D$5:G$249,4,FALSE)</f>
        <v>Oui</v>
      </c>
      <c r="I171" s="38">
        <f t="shared" si="8"/>
        <v>0</v>
      </c>
      <c r="J171" s="119">
        <v>2009</v>
      </c>
      <c r="K171" s="115">
        <v>8700000</v>
      </c>
      <c r="L171" s="116">
        <f t="shared" si="6"/>
        <v>1</v>
      </c>
      <c r="M171" s="117"/>
      <c r="N171" s="117" t="s">
        <v>32</v>
      </c>
      <c r="O171" s="114" t="s">
        <v>46</v>
      </c>
      <c r="P171" s="114" t="s">
        <v>46</v>
      </c>
      <c r="Q171" s="111" t="s">
        <v>38</v>
      </c>
      <c r="R171" s="111">
        <v>9</v>
      </c>
      <c r="S171" s="46" t="s">
        <v>391</v>
      </c>
      <c r="T171" s="46" t="s">
        <v>436</v>
      </c>
      <c r="U171" s="46" t="s">
        <v>453</v>
      </c>
      <c r="V171" s="46"/>
      <c r="W171" s="46"/>
      <c r="X171" s="375">
        <v>8700000</v>
      </c>
      <c r="Y171" s="53" t="s">
        <v>416</v>
      </c>
      <c r="Z171" s="49">
        <v>765</v>
      </c>
      <c r="AA171" s="398" t="s">
        <v>763</v>
      </c>
      <c r="AB171" s="398" t="s">
        <v>765</v>
      </c>
      <c r="AC171" s="398" t="s">
        <v>765</v>
      </c>
      <c r="AD171" s="398" t="s">
        <v>765</v>
      </c>
      <c r="AE171" s="398" t="s">
        <v>765</v>
      </c>
      <c r="AF171" s="398" t="s">
        <v>765</v>
      </c>
      <c r="AG171" s="398" t="s">
        <v>765</v>
      </c>
      <c r="AH171" s="398" t="s">
        <v>765</v>
      </c>
      <c r="AI171" s="398" t="s">
        <v>765</v>
      </c>
      <c r="AJ171" s="398" t="s">
        <v>765</v>
      </c>
      <c r="AK171" s="398" t="s">
        <v>765</v>
      </c>
      <c r="AL171" s="398" t="s">
        <v>765</v>
      </c>
      <c r="AM171" s="398" t="s">
        <v>765</v>
      </c>
      <c r="AN171" s="398" t="s">
        <v>765</v>
      </c>
      <c r="AO171" s="398" t="s">
        <v>769</v>
      </c>
      <c r="AP171" s="398"/>
      <c r="AQ171" s="398"/>
      <c r="AR171" s="398" t="s">
        <v>769</v>
      </c>
      <c r="AS171" s="398" t="s">
        <v>769</v>
      </c>
      <c r="AT171" s="398"/>
      <c r="AU171" s="398"/>
      <c r="AV171" s="398"/>
      <c r="AW171" s="398"/>
      <c r="AX171" s="398"/>
      <c r="AY171" s="398"/>
      <c r="AZ171" s="398"/>
      <c r="BA171" s="399"/>
      <c r="BB171" s="544">
        <f t="shared" si="7"/>
        <v>0</v>
      </c>
    </row>
    <row r="172" spans="1:54" ht="22.2" customHeight="1" x14ac:dyDescent="0.3">
      <c r="A172" s="211"/>
      <c r="B172" s="721"/>
      <c r="C172" s="656"/>
      <c r="D172" s="39" t="str">
        <f>VLOOKUP(Z172,'[1]Démarches phares_30_9'!D$5:G$249,2,FALSE)</f>
        <v>Export Control System : procédure communautaire de contrôle de sortie des marchandises hors du territoire communautaire (ECS)</v>
      </c>
      <c r="E172" s="112" t="s">
        <v>419</v>
      </c>
      <c r="F172" s="111" t="s">
        <v>38</v>
      </c>
      <c r="G172" s="113" t="s">
        <v>39</v>
      </c>
      <c r="H172" s="38" t="str">
        <f>VLOOKUP(Z172,'[1]Démarches phares_30_9'!D$5:G$249,4,FALSE)</f>
        <v>Oui</v>
      </c>
      <c r="I172" s="38">
        <f t="shared" si="8"/>
        <v>0</v>
      </c>
      <c r="J172" s="119">
        <v>2011</v>
      </c>
      <c r="K172" s="115">
        <v>5900000</v>
      </c>
      <c r="L172" s="116">
        <f t="shared" si="6"/>
        <v>1</v>
      </c>
      <c r="M172" s="117"/>
      <c r="N172" s="117" t="s">
        <v>32</v>
      </c>
      <c r="O172" s="114" t="s">
        <v>46</v>
      </c>
      <c r="P172" s="114" t="s">
        <v>46</v>
      </c>
      <c r="Q172" s="111" t="s">
        <v>38</v>
      </c>
      <c r="R172" s="111">
        <v>9</v>
      </c>
      <c r="S172" s="46" t="s">
        <v>391</v>
      </c>
      <c r="T172" s="46" t="s">
        <v>436</v>
      </c>
      <c r="U172" s="46" t="s">
        <v>455</v>
      </c>
      <c r="V172" s="46"/>
      <c r="W172" s="46"/>
      <c r="X172" s="375">
        <v>5900000</v>
      </c>
      <c r="Y172" s="53" t="s">
        <v>416</v>
      </c>
      <c r="Z172" s="49">
        <v>767</v>
      </c>
      <c r="AA172" s="398" t="s">
        <v>763</v>
      </c>
      <c r="AB172" s="398" t="s">
        <v>765</v>
      </c>
      <c r="AC172" s="398" t="s">
        <v>765</v>
      </c>
      <c r="AD172" s="398" t="s">
        <v>765</v>
      </c>
      <c r="AE172" s="398" t="s">
        <v>765</v>
      </c>
      <c r="AF172" s="398" t="s">
        <v>765</v>
      </c>
      <c r="AG172" s="398" t="s">
        <v>765</v>
      </c>
      <c r="AH172" s="398" t="s">
        <v>765</v>
      </c>
      <c r="AI172" s="398" t="s">
        <v>765</v>
      </c>
      <c r="AJ172" s="398" t="s">
        <v>765</v>
      </c>
      <c r="AK172" s="398" t="s">
        <v>765</v>
      </c>
      <c r="AL172" s="398" t="s">
        <v>765</v>
      </c>
      <c r="AM172" s="398" t="s">
        <v>765</v>
      </c>
      <c r="AN172" s="398" t="s">
        <v>765</v>
      </c>
      <c r="AO172" s="398" t="s">
        <v>769</v>
      </c>
      <c r="AP172" s="398"/>
      <c r="AQ172" s="398"/>
      <c r="AR172" s="398" t="s">
        <v>769</v>
      </c>
      <c r="AS172" s="398" t="s">
        <v>769</v>
      </c>
      <c r="AT172" s="398"/>
      <c r="AU172" s="398"/>
      <c r="AV172" s="398"/>
      <c r="AW172" s="398"/>
      <c r="AX172" s="398"/>
      <c r="AY172" s="398"/>
      <c r="AZ172" s="398"/>
      <c r="BA172" s="399" t="s">
        <v>816</v>
      </c>
      <c r="BB172" s="544">
        <f t="shared" si="7"/>
        <v>0</v>
      </c>
    </row>
    <row r="173" spans="1:54" ht="22.2" customHeight="1" x14ac:dyDescent="0.3">
      <c r="A173" s="211"/>
      <c r="B173" s="721"/>
      <c r="C173" s="656"/>
      <c r="D173" s="39" t="str">
        <f>VLOOKUP(Z173,'[1]Démarches phares_30_9'!D$5:G$249,2,FALSE)</f>
        <v>Déclaration Européenne de Services : Service de télédéclaration mensuelle par les entreprises de l’état récapitulatif des opérations de service pour lesquelles la TVA est acquittée par le preneur établi dans un autre État membre (DES)</v>
      </c>
      <c r="E173" s="112" t="s">
        <v>419</v>
      </c>
      <c r="F173" s="111" t="s">
        <v>38</v>
      </c>
      <c r="G173" s="113" t="s">
        <v>39</v>
      </c>
      <c r="H173" s="38" t="str">
        <f>VLOOKUP(Z173,'[1]Démarches phares_30_9'!D$5:G$249,4,FALSE)</f>
        <v>Oui</v>
      </c>
      <c r="I173" s="38">
        <f t="shared" si="8"/>
        <v>0</v>
      </c>
      <c r="J173" s="119">
        <v>2009</v>
      </c>
      <c r="K173" s="115">
        <v>3501500</v>
      </c>
      <c r="L173" s="116">
        <f t="shared" si="6"/>
        <v>0.71397972297586754</v>
      </c>
      <c r="M173" s="117"/>
      <c r="N173" s="117" t="s">
        <v>32</v>
      </c>
      <c r="O173" s="114" t="s">
        <v>46</v>
      </c>
      <c r="P173" s="111" t="s">
        <v>41</v>
      </c>
      <c r="Q173" s="111" t="s">
        <v>38</v>
      </c>
      <c r="R173" s="111">
        <v>9</v>
      </c>
      <c r="S173" s="46" t="s">
        <v>391</v>
      </c>
      <c r="T173" s="46" t="s">
        <v>436</v>
      </c>
      <c r="U173" s="46" t="s">
        <v>457</v>
      </c>
      <c r="V173" s="46"/>
      <c r="W173" s="46"/>
      <c r="X173" s="375">
        <v>2500000</v>
      </c>
      <c r="Y173" s="53" t="s">
        <v>416</v>
      </c>
      <c r="Z173" s="49">
        <v>814</v>
      </c>
      <c r="AA173" s="398" t="s">
        <v>763</v>
      </c>
      <c r="AB173" s="398" t="s">
        <v>765</v>
      </c>
      <c r="AC173" s="398" t="s">
        <v>765</v>
      </c>
      <c r="AD173" s="398" t="s">
        <v>765</v>
      </c>
      <c r="AE173" s="398" t="s">
        <v>765</v>
      </c>
      <c r="AF173" s="398" t="s">
        <v>765</v>
      </c>
      <c r="AG173" s="398" t="s">
        <v>765</v>
      </c>
      <c r="AH173" s="398" t="s">
        <v>765</v>
      </c>
      <c r="AI173" s="398" t="s">
        <v>765</v>
      </c>
      <c r="AJ173" s="398" t="s">
        <v>765</v>
      </c>
      <c r="AK173" s="398" t="s">
        <v>765</v>
      </c>
      <c r="AL173" s="398" t="s">
        <v>765</v>
      </c>
      <c r="AM173" s="398" t="s">
        <v>765</v>
      </c>
      <c r="AN173" s="398" t="s">
        <v>765</v>
      </c>
      <c r="AO173" s="398" t="s">
        <v>769</v>
      </c>
      <c r="AP173" s="398" t="s">
        <v>765</v>
      </c>
      <c r="AQ173" s="398" t="s">
        <v>765</v>
      </c>
      <c r="AR173" s="398" t="s">
        <v>769</v>
      </c>
      <c r="AS173" s="398" t="s">
        <v>765</v>
      </c>
      <c r="AT173" s="398" t="s">
        <v>769</v>
      </c>
      <c r="AU173" s="398" t="s">
        <v>765</v>
      </c>
      <c r="AV173" s="398" t="s">
        <v>765</v>
      </c>
      <c r="AW173" s="398" t="s">
        <v>765</v>
      </c>
      <c r="AX173" s="398" t="s">
        <v>765</v>
      </c>
      <c r="AY173" s="398" t="s">
        <v>765</v>
      </c>
      <c r="AZ173" s="398" t="s">
        <v>765</v>
      </c>
      <c r="BA173" s="399"/>
      <c r="BB173" s="544">
        <f t="shared" si="7"/>
        <v>0</v>
      </c>
    </row>
    <row r="174" spans="1:54" ht="22.2" customHeight="1" x14ac:dyDescent="0.3">
      <c r="A174" s="211"/>
      <c r="B174" s="721"/>
      <c r="C174" s="656"/>
      <c r="D174" s="39" t="str">
        <f>VLOOKUP(Z174,'[1]Démarches phares_30_9'!D$5:G$249,2,FALSE)</f>
        <v>Déclaration de transit communautaire (NSTI )</v>
      </c>
      <c r="E174" s="112" t="s">
        <v>419</v>
      </c>
      <c r="F174" s="111" t="s">
        <v>38</v>
      </c>
      <c r="G174" s="113" t="s">
        <v>39</v>
      </c>
      <c r="H174" s="38" t="str">
        <f>VLOOKUP(Z174,'[1]Démarches phares_30_9'!D$5:G$249,4,FALSE)</f>
        <v>Oui</v>
      </c>
      <c r="I174" s="38">
        <f t="shared" si="8"/>
        <v>0</v>
      </c>
      <c r="J174" s="119">
        <v>2003</v>
      </c>
      <c r="K174" s="115">
        <v>2800000</v>
      </c>
      <c r="L174" s="116">
        <f t="shared" si="6"/>
        <v>1</v>
      </c>
      <c r="M174" s="117"/>
      <c r="N174" s="117" t="s">
        <v>32</v>
      </c>
      <c r="O174" s="114" t="s">
        <v>46</v>
      </c>
      <c r="P174" s="111" t="s">
        <v>41</v>
      </c>
      <c r="Q174" s="111" t="s">
        <v>38</v>
      </c>
      <c r="R174" s="111">
        <v>7</v>
      </c>
      <c r="S174" s="46" t="s">
        <v>391</v>
      </c>
      <c r="T174" s="46" t="s">
        <v>436</v>
      </c>
      <c r="U174" s="46" t="s">
        <v>457</v>
      </c>
      <c r="V174" s="46"/>
      <c r="W174" s="46"/>
      <c r="X174" s="375">
        <v>2800000</v>
      </c>
      <c r="Y174" s="53" t="s">
        <v>416</v>
      </c>
      <c r="Z174" s="49">
        <v>766</v>
      </c>
      <c r="AA174" s="398" t="s">
        <v>763</v>
      </c>
      <c r="AB174" s="398" t="s">
        <v>765</v>
      </c>
      <c r="AC174" s="398" t="s">
        <v>765</v>
      </c>
      <c r="AD174" s="398" t="s">
        <v>765</v>
      </c>
      <c r="AE174" s="398" t="s">
        <v>765</v>
      </c>
      <c r="AF174" s="398" t="s">
        <v>765</v>
      </c>
      <c r="AG174" s="398" t="s">
        <v>765</v>
      </c>
      <c r="AH174" s="398" t="s">
        <v>765</v>
      </c>
      <c r="AI174" s="398" t="s">
        <v>765</v>
      </c>
      <c r="AJ174" s="398" t="s">
        <v>765</v>
      </c>
      <c r="AK174" s="398" t="s">
        <v>765</v>
      </c>
      <c r="AL174" s="398" t="s">
        <v>765</v>
      </c>
      <c r="AM174" s="398" t="s">
        <v>765</v>
      </c>
      <c r="AN174" s="398" t="s">
        <v>765</v>
      </c>
      <c r="AO174" s="398" t="s">
        <v>769</v>
      </c>
      <c r="AP174" s="398"/>
      <c r="AQ174" s="398"/>
      <c r="AR174" s="398" t="s">
        <v>769</v>
      </c>
      <c r="AS174" s="398" t="s">
        <v>769</v>
      </c>
      <c r="AT174" s="398"/>
      <c r="AU174" s="398"/>
      <c r="AV174" s="398"/>
      <c r="AW174" s="398"/>
      <c r="AX174" s="398"/>
      <c r="AY174" s="398"/>
      <c r="AZ174" s="398"/>
      <c r="BA174" s="399" t="s">
        <v>817</v>
      </c>
      <c r="BB174" s="544">
        <f t="shared" si="7"/>
        <v>0</v>
      </c>
    </row>
    <row r="175" spans="1:54" ht="22.2" customHeight="1" x14ac:dyDescent="0.3">
      <c r="A175" s="211"/>
      <c r="B175" s="721"/>
      <c r="C175" s="656"/>
      <c r="D175" s="39" t="str">
        <f>VLOOKUP(Z175,'[1]Démarches phares_30_9'!D$5:G$249,2,FALSE)</f>
        <v>Gestion de l’Accompagnement des Mouvements en Marchandises soumises à Accises. (Document d’Accompagnement Électronique version communautaire EMCS) (GAMMA)</v>
      </c>
      <c r="E175" s="112" t="s">
        <v>419</v>
      </c>
      <c r="F175" s="111" t="s">
        <v>38</v>
      </c>
      <c r="G175" s="113" t="s">
        <v>39</v>
      </c>
      <c r="H175" s="38" t="str">
        <f>VLOOKUP(Z175,'[1]Démarches phares_30_9'!D$5:G$249,4,FALSE)</f>
        <v>Oui</v>
      </c>
      <c r="I175" s="38">
        <f t="shared" si="8"/>
        <v>0</v>
      </c>
      <c r="J175" s="119">
        <v>2011</v>
      </c>
      <c r="K175" s="115">
        <v>2100000</v>
      </c>
      <c r="L175" s="116">
        <f t="shared" si="6"/>
        <v>1</v>
      </c>
      <c r="M175" s="117"/>
      <c r="N175" s="117" t="s">
        <v>32</v>
      </c>
      <c r="O175" s="114" t="s">
        <v>46</v>
      </c>
      <c r="P175" s="111" t="s">
        <v>41</v>
      </c>
      <c r="Q175" s="111" t="s">
        <v>38</v>
      </c>
      <c r="R175" s="111">
        <v>9</v>
      </c>
      <c r="S175" s="46" t="s">
        <v>391</v>
      </c>
      <c r="T175" s="46" t="s">
        <v>436</v>
      </c>
      <c r="U175" s="46" t="s">
        <v>460</v>
      </c>
      <c r="V175" s="46"/>
      <c r="W175" s="46"/>
      <c r="X175" s="375">
        <v>2100000</v>
      </c>
      <c r="Y175" s="53" t="s">
        <v>416</v>
      </c>
      <c r="Z175" s="49">
        <v>798</v>
      </c>
      <c r="AA175" s="398" t="s">
        <v>763</v>
      </c>
      <c r="AB175" s="398" t="s">
        <v>765</v>
      </c>
      <c r="AC175" s="398" t="s">
        <v>765</v>
      </c>
      <c r="AD175" s="398" t="s">
        <v>765</v>
      </c>
      <c r="AE175" s="398" t="s">
        <v>765</v>
      </c>
      <c r="AF175" s="398" t="s">
        <v>765</v>
      </c>
      <c r="AG175" s="398" t="s">
        <v>765</v>
      </c>
      <c r="AH175" s="398" t="s">
        <v>765</v>
      </c>
      <c r="AI175" s="398" t="s">
        <v>765</v>
      </c>
      <c r="AJ175" s="398" t="s">
        <v>765</v>
      </c>
      <c r="AK175" s="398" t="s">
        <v>765</v>
      </c>
      <c r="AL175" s="398" t="s">
        <v>765</v>
      </c>
      <c r="AM175" s="398" t="s">
        <v>765</v>
      </c>
      <c r="AN175" s="398" t="s">
        <v>765</v>
      </c>
      <c r="AO175" s="398" t="s">
        <v>769</v>
      </c>
      <c r="AP175" s="398"/>
      <c r="AQ175" s="398"/>
      <c r="AR175" s="398" t="s">
        <v>769</v>
      </c>
      <c r="AS175" s="398" t="s">
        <v>769</v>
      </c>
      <c r="AT175" s="398"/>
      <c r="AU175" s="398"/>
      <c r="AV175" s="398"/>
      <c r="AW175" s="398"/>
      <c r="AX175" s="398"/>
      <c r="AY175" s="398"/>
      <c r="AZ175" s="398"/>
      <c r="BA175" s="399" t="s">
        <v>818</v>
      </c>
      <c r="BB175" s="544">
        <f t="shared" si="7"/>
        <v>0</v>
      </c>
    </row>
    <row r="176" spans="1:54" ht="22.2" customHeight="1" x14ac:dyDescent="0.3">
      <c r="A176" s="211"/>
      <c r="B176" s="721"/>
      <c r="C176" s="656"/>
      <c r="D176" s="39" t="str">
        <f>VLOOKUP(Z176,'[1]Démarches phares_30_9'!D$5:G$249,2,FALSE)</f>
        <v>Création d'entreprise en ligne (Guichet entreprise)</v>
      </c>
      <c r="E176" s="112" t="s">
        <v>462</v>
      </c>
      <c r="F176" s="111" t="s">
        <v>38</v>
      </c>
      <c r="G176" s="113" t="s">
        <v>39</v>
      </c>
      <c r="H176" s="38" t="str">
        <f>VLOOKUP(Z176,'[1]Démarches phares_30_9'!D$5:G$249,4,FALSE)</f>
        <v>Oui</v>
      </c>
      <c r="I176" s="38">
        <f t="shared" si="8"/>
        <v>0</v>
      </c>
      <c r="J176" s="119" t="s">
        <v>39</v>
      </c>
      <c r="K176" s="115">
        <v>691000</v>
      </c>
      <c r="L176" s="116">
        <f t="shared" si="6"/>
        <v>0.14471780028943559</v>
      </c>
      <c r="M176" s="117"/>
      <c r="N176" s="117" t="s">
        <v>32</v>
      </c>
      <c r="O176" s="111" t="s">
        <v>38</v>
      </c>
      <c r="P176" s="111" t="s">
        <v>38</v>
      </c>
      <c r="Q176" s="111" t="s">
        <v>41</v>
      </c>
      <c r="R176" s="111" t="s">
        <v>31</v>
      </c>
      <c r="S176" s="46" t="s">
        <v>391</v>
      </c>
      <c r="T176" s="46" t="s">
        <v>436</v>
      </c>
      <c r="U176" s="46" t="s">
        <v>463</v>
      </c>
      <c r="V176" s="46"/>
      <c r="W176" s="46" t="s">
        <v>464</v>
      </c>
      <c r="X176" s="375">
        <v>100000</v>
      </c>
      <c r="Y176" s="385" t="s">
        <v>465</v>
      </c>
      <c r="Z176" s="49">
        <v>1976</v>
      </c>
      <c r="AA176" s="398" t="s">
        <v>763</v>
      </c>
      <c r="AB176" s="398" t="s">
        <v>769</v>
      </c>
      <c r="AC176" s="398" t="s">
        <v>765</v>
      </c>
      <c r="AD176" s="398" t="s">
        <v>765</v>
      </c>
      <c r="AE176" s="398" t="s">
        <v>765</v>
      </c>
      <c r="AF176" s="398" t="s">
        <v>765</v>
      </c>
      <c r="AG176" s="398" t="s">
        <v>765</v>
      </c>
      <c r="AH176" s="398" t="s">
        <v>765</v>
      </c>
      <c r="AI176" s="398" t="s">
        <v>765</v>
      </c>
      <c r="AJ176" s="398" t="s">
        <v>765</v>
      </c>
      <c r="AK176" s="398" t="s">
        <v>765</v>
      </c>
      <c r="AL176" s="398" t="s">
        <v>765</v>
      </c>
      <c r="AM176" s="398" t="s">
        <v>765</v>
      </c>
      <c r="AN176" s="398" t="s">
        <v>765</v>
      </c>
      <c r="AO176" s="398" t="s">
        <v>765</v>
      </c>
      <c r="AP176" s="398" t="s">
        <v>765</v>
      </c>
      <c r="AQ176" s="398" t="s">
        <v>765</v>
      </c>
      <c r="AR176" s="398" t="s">
        <v>765</v>
      </c>
      <c r="AS176" s="398" t="s">
        <v>765</v>
      </c>
      <c r="AT176" s="398" t="s">
        <v>765</v>
      </c>
      <c r="AU176" s="398" t="s">
        <v>765</v>
      </c>
      <c r="AV176" s="398" t="s">
        <v>765</v>
      </c>
      <c r="AW176" s="398" t="s">
        <v>765</v>
      </c>
      <c r="AX176" s="398" t="s">
        <v>765</v>
      </c>
      <c r="AY176" s="398" t="s">
        <v>765</v>
      </c>
      <c r="AZ176" s="398" t="s">
        <v>765</v>
      </c>
      <c r="BA176" s="399"/>
      <c r="BB176" s="544">
        <f t="shared" si="7"/>
        <v>0</v>
      </c>
    </row>
    <row r="177" spans="1:54" ht="22.2" customHeight="1" x14ac:dyDescent="0.3">
      <c r="A177" s="211"/>
      <c r="B177" s="721"/>
      <c r="C177" s="656"/>
      <c r="D177" s="39" t="str">
        <f>VLOOKUP(Z177,'[1]Démarches phares_30_9'!D$5:G$249,2,FALSE)</f>
        <v>Candidature aux marchés de l’État (PLACE)</v>
      </c>
      <c r="E177" s="112" t="s">
        <v>442</v>
      </c>
      <c r="F177" s="111" t="s">
        <v>38</v>
      </c>
      <c r="G177" s="113" t="s">
        <v>39</v>
      </c>
      <c r="H177" s="38" t="str">
        <f>VLOOKUP(Z177,'[1]Démarches phares_30_9'!D$5:G$249,4,FALSE)</f>
        <v>Oui</v>
      </c>
      <c r="I177" s="38">
        <f t="shared" si="8"/>
        <v>0</v>
      </c>
      <c r="J177" s="119">
        <v>2009</v>
      </c>
      <c r="K177" s="115">
        <v>172753</v>
      </c>
      <c r="L177" s="116">
        <f t="shared" si="6"/>
        <v>0.90000173658344573</v>
      </c>
      <c r="M177" s="117"/>
      <c r="N177" s="117" t="s">
        <v>32</v>
      </c>
      <c r="O177" s="114" t="s">
        <v>38</v>
      </c>
      <c r="P177" s="111" t="s">
        <v>38</v>
      </c>
      <c r="Q177" s="111" t="s">
        <v>40</v>
      </c>
      <c r="R177" s="111">
        <v>7</v>
      </c>
      <c r="S177" s="46" t="s">
        <v>391</v>
      </c>
      <c r="T177" s="46" t="s">
        <v>436</v>
      </c>
      <c r="U177" s="47" t="s">
        <v>467</v>
      </c>
      <c r="V177" s="46"/>
      <c r="W177" s="46" t="s">
        <v>468</v>
      </c>
      <c r="X177" s="375">
        <v>155478</v>
      </c>
      <c r="Y177" s="53" t="s">
        <v>469</v>
      </c>
      <c r="Z177" s="49">
        <v>756</v>
      </c>
      <c r="AA177" s="398" t="s">
        <v>763</v>
      </c>
      <c r="AB177" s="398" t="s">
        <v>765</v>
      </c>
      <c r="AC177" s="398" t="s">
        <v>765</v>
      </c>
      <c r="AD177" s="398" t="s">
        <v>765</v>
      </c>
      <c r="AE177" s="398" t="s">
        <v>765</v>
      </c>
      <c r="AF177" s="398" t="s">
        <v>765</v>
      </c>
      <c r="AG177" s="398" t="s">
        <v>765</v>
      </c>
      <c r="AH177" s="398" t="s">
        <v>765</v>
      </c>
      <c r="AI177" s="398" t="s">
        <v>765</v>
      </c>
      <c r="AJ177" s="398" t="s">
        <v>765</v>
      </c>
      <c r="AK177" s="398" t="s">
        <v>765</v>
      </c>
      <c r="AL177" s="398" t="s">
        <v>765</v>
      </c>
      <c r="AM177" s="398" t="s">
        <v>765</v>
      </c>
      <c r="AN177" s="398" t="s">
        <v>765</v>
      </c>
      <c r="AO177" s="398" t="s">
        <v>769</v>
      </c>
      <c r="AP177" s="398" t="s">
        <v>765</v>
      </c>
      <c r="AQ177" s="398" t="s">
        <v>769</v>
      </c>
      <c r="AR177" s="398" t="s">
        <v>765</v>
      </c>
      <c r="AS177" s="398" t="s">
        <v>769</v>
      </c>
      <c r="AT177" s="398" t="s">
        <v>769</v>
      </c>
      <c r="AU177" s="398" t="s">
        <v>769</v>
      </c>
      <c r="AV177" s="398" t="s">
        <v>769</v>
      </c>
      <c r="AW177" s="398" t="s">
        <v>769</v>
      </c>
      <c r="AX177" s="398" t="s">
        <v>769</v>
      </c>
      <c r="AY177" s="398" t="s">
        <v>765</v>
      </c>
      <c r="AZ177" s="398" t="s">
        <v>765</v>
      </c>
      <c r="BA177" s="399"/>
      <c r="BB177" s="544">
        <f t="shared" si="7"/>
        <v>0</v>
      </c>
    </row>
    <row r="178" spans="1:54" ht="22.2" customHeight="1" x14ac:dyDescent="0.3">
      <c r="A178" s="211"/>
      <c r="B178" s="639" t="s">
        <v>470</v>
      </c>
      <c r="C178" s="639"/>
      <c r="D178" s="39" t="str">
        <f>VLOOKUP(Z178,'[1]Démarches phares_30_9'!D$5:G$249,2,FALSE)</f>
        <v>Demande de certificat qualité de l'air (Crit’air)</v>
      </c>
      <c r="E178" s="121" t="s">
        <v>472</v>
      </c>
      <c r="F178" s="122" t="s">
        <v>38</v>
      </c>
      <c r="G178" s="123" t="s">
        <v>39</v>
      </c>
      <c r="H178" s="38" t="str">
        <f>VLOOKUP(Z178,'[1]Démarches phares_30_9'!D$5:G$249,4,FALSE)</f>
        <v>Oui</v>
      </c>
      <c r="I178" s="38">
        <f t="shared" si="8"/>
        <v>0</v>
      </c>
      <c r="J178" s="124" t="s">
        <v>39</v>
      </c>
      <c r="K178" s="125">
        <v>2800000</v>
      </c>
      <c r="L178" s="126">
        <f t="shared" ref="L178:L240" si="9">IF(X178="n/a","n/a",IF(X178="n/c","n/c",IF(K178="n/c","n/c",X178/K178)))</f>
        <v>0.9821428571428571</v>
      </c>
      <c r="M178" s="127"/>
      <c r="N178" s="127" t="s">
        <v>32</v>
      </c>
      <c r="O178" s="128" t="s">
        <v>46</v>
      </c>
      <c r="P178" s="122" t="s">
        <v>38</v>
      </c>
      <c r="Q178" s="122" t="s">
        <v>38</v>
      </c>
      <c r="R178" s="122">
        <v>-3</v>
      </c>
      <c r="S178" s="46" t="s">
        <v>473</v>
      </c>
      <c r="T178" s="46"/>
      <c r="U178" s="46" t="s">
        <v>474</v>
      </c>
      <c r="V178" s="46"/>
      <c r="W178" s="46"/>
      <c r="X178" s="375">
        <v>2750000</v>
      </c>
      <c r="Y178" s="385" t="s">
        <v>475</v>
      </c>
      <c r="Z178" s="49">
        <v>1720</v>
      </c>
      <c r="AA178" s="398" t="s">
        <v>763</v>
      </c>
      <c r="AB178" s="398" t="s">
        <v>764</v>
      </c>
      <c r="AC178" s="398" t="s">
        <v>765</v>
      </c>
      <c r="AD178" s="398" t="s">
        <v>765</v>
      </c>
      <c r="AE178" s="398" t="s">
        <v>765</v>
      </c>
      <c r="AF178" s="398" t="s">
        <v>765</v>
      </c>
      <c r="AG178" s="398" t="s">
        <v>765</v>
      </c>
      <c r="AH178" s="398" t="s">
        <v>765</v>
      </c>
      <c r="AI178" s="398" t="s">
        <v>765</v>
      </c>
      <c r="AJ178" s="398" t="s">
        <v>765</v>
      </c>
      <c r="AK178" s="398" t="s">
        <v>765</v>
      </c>
      <c r="AL178" s="398" t="s">
        <v>769</v>
      </c>
      <c r="AM178" s="398" t="s">
        <v>705</v>
      </c>
      <c r="AN178" s="398"/>
      <c r="AO178" s="398"/>
      <c r="AP178" s="398"/>
      <c r="AQ178" s="398"/>
      <c r="AR178" s="398"/>
      <c r="AS178" s="398"/>
      <c r="AT178" s="398"/>
      <c r="AU178" s="398"/>
      <c r="AV178" s="398"/>
      <c r="AW178" s="398"/>
      <c r="AX178" s="398"/>
      <c r="AY178" s="398"/>
      <c r="AZ178" s="398"/>
      <c r="BA178" s="399" t="s">
        <v>819</v>
      </c>
      <c r="BB178" s="544">
        <f t="shared" si="7"/>
        <v>1</v>
      </c>
    </row>
    <row r="179" spans="1:54" ht="22.2" customHeight="1" x14ac:dyDescent="0.3">
      <c r="A179" s="211"/>
      <c r="B179" s="639"/>
      <c r="C179" s="639"/>
      <c r="D179" s="39" t="str">
        <f>VLOOKUP(Z179,'[1]Démarches phares_30_9'!D$5:G$249,2,FALSE)</f>
        <v>Demande de logement social – demande initiale</v>
      </c>
      <c r="E179" s="121" t="s">
        <v>477</v>
      </c>
      <c r="F179" s="122" t="s">
        <v>38</v>
      </c>
      <c r="G179" s="123" t="s">
        <v>39</v>
      </c>
      <c r="H179" s="38" t="str">
        <f>VLOOKUP(Z179,'[1]Démarches phares_30_9'!D$5:G$249,4,FALSE)</f>
        <v>Oui</v>
      </c>
      <c r="I179" s="38">
        <f t="shared" si="8"/>
        <v>0</v>
      </c>
      <c r="J179" s="124" t="s">
        <v>39</v>
      </c>
      <c r="K179" s="125">
        <v>1300000</v>
      </c>
      <c r="L179" s="126">
        <f t="shared" si="9"/>
        <v>0.35</v>
      </c>
      <c r="M179" s="127"/>
      <c r="N179" s="127" t="s">
        <v>32</v>
      </c>
      <c r="O179" s="122" t="s">
        <v>41</v>
      </c>
      <c r="P179" s="122" t="s">
        <v>41</v>
      </c>
      <c r="Q179" s="122" t="s">
        <v>38</v>
      </c>
      <c r="R179" s="122">
        <v>8</v>
      </c>
      <c r="S179" s="46" t="s">
        <v>473</v>
      </c>
      <c r="T179" s="46"/>
      <c r="U179" s="46" t="s">
        <v>478</v>
      </c>
      <c r="V179" s="46"/>
      <c r="W179" s="46"/>
      <c r="X179" s="375">
        <v>455000</v>
      </c>
      <c r="Y179" s="46" t="s">
        <v>479</v>
      </c>
      <c r="Z179" s="49">
        <v>358</v>
      </c>
      <c r="AA179" s="398" t="s">
        <v>763</v>
      </c>
      <c r="AB179" s="398" t="s">
        <v>764</v>
      </c>
      <c r="AC179" s="398" t="s">
        <v>765</v>
      </c>
      <c r="AD179" s="398" t="s">
        <v>764</v>
      </c>
      <c r="AE179" s="398" t="s">
        <v>764</v>
      </c>
      <c r="AF179" s="398" t="s">
        <v>764</v>
      </c>
      <c r="AG179" s="398" t="s">
        <v>764</v>
      </c>
      <c r="AH179" s="398" t="s">
        <v>764</v>
      </c>
      <c r="AI179" s="398" t="s">
        <v>764</v>
      </c>
      <c r="AJ179" s="398" t="s">
        <v>764</v>
      </c>
      <c r="AK179" s="398" t="s">
        <v>764</v>
      </c>
      <c r="AL179" s="398" t="s">
        <v>765</v>
      </c>
      <c r="AM179" s="398" t="s">
        <v>764</v>
      </c>
      <c r="AN179" s="398" t="s">
        <v>765</v>
      </c>
      <c r="AO179" s="398" t="s">
        <v>765</v>
      </c>
      <c r="AP179" s="398" t="s">
        <v>765</v>
      </c>
      <c r="AQ179" s="398" t="s">
        <v>765</v>
      </c>
      <c r="AR179" s="398" t="s">
        <v>765</v>
      </c>
      <c r="AS179" s="398" t="s">
        <v>765</v>
      </c>
      <c r="AT179" s="398" t="s">
        <v>765</v>
      </c>
      <c r="AU179" s="398" t="s">
        <v>765</v>
      </c>
      <c r="AV179" s="398" t="s">
        <v>765</v>
      </c>
      <c r="AW179" s="398" t="s">
        <v>765</v>
      </c>
      <c r="AX179" s="398" t="s">
        <v>765</v>
      </c>
      <c r="AY179" s="398" t="s">
        <v>765</v>
      </c>
      <c r="AZ179" s="398" t="s">
        <v>765</v>
      </c>
      <c r="BA179" s="399"/>
      <c r="BB179" s="544">
        <f t="shared" si="7"/>
        <v>23</v>
      </c>
    </row>
    <row r="180" spans="1:54" ht="22.2" customHeight="1" x14ac:dyDescent="0.3">
      <c r="A180" s="211"/>
      <c r="B180" s="639"/>
      <c r="C180" s="639"/>
      <c r="D180" s="39" t="str">
        <f>VLOOKUP(Z180,'[1]Démarches phares_30_9'!D$5:G$249,2,FALSE)</f>
        <v>Demande de logement social – renouvellement</v>
      </c>
      <c r="E180" s="121" t="s">
        <v>477</v>
      </c>
      <c r="F180" s="122" t="s">
        <v>38</v>
      </c>
      <c r="G180" s="123" t="s">
        <v>39</v>
      </c>
      <c r="H180" s="38" t="str">
        <f>VLOOKUP(Z180,'[1]Démarches phares_30_9'!D$5:G$249,4,FALSE)</f>
        <v>Oui</v>
      </c>
      <c r="I180" s="38">
        <f t="shared" si="8"/>
        <v>0</v>
      </c>
      <c r="J180" s="128" t="s">
        <v>39</v>
      </c>
      <c r="K180" s="125">
        <v>760000</v>
      </c>
      <c r="L180" s="126">
        <f t="shared" si="9"/>
        <v>0.5</v>
      </c>
      <c r="M180" s="127"/>
      <c r="N180" s="127" t="s">
        <v>32</v>
      </c>
      <c r="O180" s="122" t="s">
        <v>41</v>
      </c>
      <c r="P180" s="122" t="s">
        <v>41</v>
      </c>
      <c r="Q180" s="122" t="s">
        <v>38</v>
      </c>
      <c r="R180" s="122">
        <v>8</v>
      </c>
      <c r="S180" s="46" t="s">
        <v>473</v>
      </c>
      <c r="T180" s="46"/>
      <c r="U180" s="46" t="s">
        <v>481</v>
      </c>
      <c r="V180" s="46"/>
      <c r="W180" s="46"/>
      <c r="X180" s="375">
        <v>380000</v>
      </c>
      <c r="Y180" s="46" t="s">
        <v>479</v>
      </c>
      <c r="Z180" s="49">
        <v>1818</v>
      </c>
      <c r="AA180" s="398" t="s">
        <v>763</v>
      </c>
      <c r="AB180" s="398" t="s">
        <v>764</v>
      </c>
      <c r="AC180" s="398" t="s">
        <v>765</v>
      </c>
      <c r="AD180" s="398" t="s">
        <v>764</v>
      </c>
      <c r="AE180" s="398" t="s">
        <v>764</v>
      </c>
      <c r="AF180" s="398" t="s">
        <v>764</v>
      </c>
      <c r="AG180" s="398" t="s">
        <v>764</v>
      </c>
      <c r="AH180" s="398" t="s">
        <v>764</v>
      </c>
      <c r="AI180" s="398" t="s">
        <v>764</v>
      </c>
      <c r="AJ180" s="398" t="s">
        <v>764</v>
      </c>
      <c r="AK180" s="398" t="s">
        <v>764</v>
      </c>
      <c r="AL180" s="398" t="s">
        <v>765</v>
      </c>
      <c r="AM180" s="398" t="s">
        <v>764</v>
      </c>
      <c r="AN180" s="398" t="s">
        <v>765</v>
      </c>
      <c r="AO180" s="398" t="s">
        <v>765</v>
      </c>
      <c r="AP180" s="398" t="s">
        <v>765</v>
      </c>
      <c r="AQ180" s="398" t="s">
        <v>765</v>
      </c>
      <c r="AR180" s="398" t="s">
        <v>765</v>
      </c>
      <c r="AS180" s="398" t="s">
        <v>765</v>
      </c>
      <c r="AT180" s="398" t="s">
        <v>765</v>
      </c>
      <c r="AU180" s="398" t="s">
        <v>765</v>
      </c>
      <c r="AV180" s="398" t="s">
        <v>765</v>
      </c>
      <c r="AW180" s="398" t="s">
        <v>765</v>
      </c>
      <c r="AX180" s="398" t="s">
        <v>765</v>
      </c>
      <c r="AY180" s="398" t="s">
        <v>765</v>
      </c>
      <c r="AZ180" s="398" t="s">
        <v>765</v>
      </c>
      <c r="BA180" s="399" t="s">
        <v>820</v>
      </c>
      <c r="BB180" s="544">
        <f t="shared" si="7"/>
        <v>23</v>
      </c>
    </row>
    <row r="181" spans="1:54" ht="22.2" customHeight="1" x14ac:dyDescent="0.3">
      <c r="A181" s="211"/>
      <c r="B181" s="639"/>
      <c r="C181" s="639"/>
      <c r="D181" s="39" t="str">
        <f>VLOOKUP(Z181,'[1]Démarches phares_30_9'!D$5:G$249,2,FALSE)</f>
        <v>Déclaration préalable à la réalisation de construction et travaux non soumis à permis de construire portant sur une maison individuelle et/ou ses annexes</v>
      </c>
      <c r="E181" s="121" t="s">
        <v>477</v>
      </c>
      <c r="F181" s="122" t="s">
        <v>41</v>
      </c>
      <c r="G181" s="364">
        <v>44531</v>
      </c>
      <c r="H181" s="38" t="str">
        <f>VLOOKUP(Z181,'[1]Démarches phares_30_9'!D$5:G$249,4,FALSE)</f>
        <v>Non</v>
      </c>
      <c r="I181" s="38">
        <f t="shared" si="8"/>
        <v>0</v>
      </c>
      <c r="J181" s="129">
        <v>44531</v>
      </c>
      <c r="K181" s="125">
        <v>558539</v>
      </c>
      <c r="L181" s="126" t="str">
        <f t="shared" si="9"/>
        <v>n/a</v>
      </c>
      <c r="M181" s="127"/>
      <c r="N181" s="130" t="s">
        <v>46</v>
      </c>
      <c r="O181" s="128" t="s">
        <v>46</v>
      </c>
      <c r="P181" s="128" t="s">
        <v>46</v>
      </c>
      <c r="Q181" s="128" t="s">
        <v>46</v>
      </c>
      <c r="R181" s="122" t="s">
        <v>46</v>
      </c>
      <c r="S181" s="46" t="s">
        <v>473</v>
      </c>
      <c r="T181" s="46"/>
      <c r="U181" s="47" t="s">
        <v>483</v>
      </c>
      <c r="V181" s="46"/>
      <c r="W181" s="46"/>
      <c r="X181" s="48" t="s">
        <v>46</v>
      </c>
      <c r="Y181" s="46"/>
      <c r="Z181" s="49">
        <v>405</v>
      </c>
      <c r="AA181" s="398"/>
      <c r="AB181" s="398"/>
      <c r="AC181" s="398"/>
      <c r="AD181" s="398"/>
      <c r="AE181" s="398"/>
      <c r="AF181" s="398"/>
      <c r="AG181" s="398"/>
      <c r="AH181" s="398"/>
      <c r="AI181" s="398"/>
      <c r="AJ181" s="398"/>
      <c r="AK181" s="398"/>
      <c r="AL181" s="398"/>
      <c r="AM181" s="398"/>
      <c r="AN181" s="398"/>
      <c r="AO181" s="398"/>
      <c r="AP181" s="398"/>
      <c r="AQ181" s="398"/>
      <c r="AR181" s="398"/>
      <c r="AS181" s="398"/>
      <c r="AT181" s="398"/>
      <c r="AU181" s="398"/>
      <c r="AV181" s="398"/>
      <c r="AW181" s="398"/>
      <c r="AX181" s="398"/>
      <c r="AY181" s="398"/>
      <c r="AZ181" s="398"/>
      <c r="BA181" s="398"/>
      <c r="BB181" s="544" t="str">
        <f t="shared" si="7"/>
        <v>n/a</v>
      </c>
    </row>
    <row r="182" spans="1:54" ht="22.2" customHeight="1" x14ac:dyDescent="0.3">
      <c r="A182" s="211"/>
      <c r="B182" s="639"/>
      <c r="C182" s="639"/>
      <c r="D182" s="39" t="str">
        <f>VLOOKUP(Z182,'[1]Démarches phares_30_9'!D$5:G$249,2,FALSE)</f>
        <v>Démarches des utilisateurs de drones</v>
      </c>
      <c r="E182" s="121" t="s">
        <v>485</v>
      </c>
      <c r="F182" s="122" t="s">
        <v>38</v>
      </c>
      <c r="G182" s="123" t="s">
        <v>39</v>
      </c>
      <c r="H182" s="38" t="str">
        <f>VLOOKUP(Z182,'[1]Démarches phares_30_9'!D$5:G$249,4,FALSE)</f>
        <v>Oui</v>
      </c>
      <c r="I182" s="38">
        <f t="shared" si="8"/>
        <v>0</v>
      </c>
      <c r="J182" s="128" t="s">
        <v>39</v>
      </c>
      <c r="K182" s="125">
        <v>300000</v>
      </c>
      <c r="L182" s="126">
        <f t="shared" si="9"/>
        <v>0.83333333333333337</v>
      </c>
      <c r="M182" s="127"/>
      <c r="N182" s="127" t="s">
        <v>32</v>
      </c>
      <c r="O182" s="122" t="s">
        <v>41</v>
      </c>
      <c r="P182" s="122" t="s">
        <v>41</v>
      </c>
      <c r="Q182" s="122" t="s">
        <v>40</v>
      </c>
      <c r="R182" s="122">
        <v>7</v>
      </c>
      <c r="S182" s="46" t="s">
        <v>473</v>
      </c>
      <c r="T182" s="46"/>
      <c r="U182" s="46" t="s">
        <v>486</v>
      </c>
      <c r="V182" s="46"/>
      <c r="W182" s="46"/>
      <c r="X182" s="375">
        <v>250000</v>
      </c>
      <c r="Y182" s="385" t="s">
        <v>487</v>
      </c>
      <c r="Z182" s="49">
        <v>84</v>
      </c>
      <c r="AA182" s="398" t="s">
        <v>763</v>
      </c>
      <c r="AB182" s="398" t="s">
        <v>764</v>
      </c>
      <c r="AC182" s="398" t="s">
        <v>765</v>
      </c>
      <c r="AD182" s="398" t="s">
        <v>765</v>
      </c>
      <c r="AE182" s="398" t="s">
        <v>765</v>
      </c>
      <c r="AF182" s="398" t="s">
        <v>765</v>
      </c>
      <c r="AG182" s="398" t="s">
        <v>765</v>
      </c>
      <c r="AH182" s="398" t="s">
        <v>765</v>
      </c>
      <c r="AI182" s="398" t="s">
        <v>765</v>
      </c>
      <c r="AJ182" s="398" t="s">
        <v>765</v>
      </c>
      <c r="AK182" s="398" t="s">
        <v>765</v>
      </c>
      <c r="AL182" s="398" t="s">
        <v>765</v>
      </c>
      <c r="AM182" s="398" t="s">
        <v>764</v>
      </c>
      <c r="AN182" s="398"/>
      <c r="AO182" s="398" t="s">
        <v>764</v>
      </c>
      <c r="AP182" s="398" t="s">
        <v>765</v>
      </c>
      <c r="AQ182" s="398" t="s">
        <v>765</v>
      </c>
      <c r="AR182" s="398" t="s">
        <v>765</v>
      </c>
      <c r="AS182" s="398" t="s">
        <v>765</v>
      </c>
      <c r="AT182" s="398" t="s">
        <v>765</v>
      </c>
      <c r="AU182" s="398" t="s">
        <v>765</v>
      </c>
      <c r="AV182" s="398" t="s">
        <v>765</v>
      </c>
      <c r="AW182" s="398" t="s">
        <v>765</v>
      </c>
      <c r="AX182" s="398" t="s">
        <v>765</v>
      </c>
      <c r="AY182" s="398" t="s">
        <v>765</v>
      </c>
      <c r="AZ182" s="398" t="s">
        <v>765</v>
      </c>
      <c r="BA182" s="399" t="s">
        <v>821</v>
      </c>
      <c r="BB182" s="544">
        <f t="shared" si="7"/>
        <v>3</v>
      </c>
    </row>
    <row r="183" spans="1:54" ht="22.2" customHeight="1" x14ac:dyDescent="0.3">
      <c r="A183" s="211"/>
      <c r="B183" s="639"/>
      <c r="C183" s="639"/>
      <c r="D183" s="39" t="str">
        <f>VLOOKUP(Z183,'[1]Démarches phares_30_9'!D$5:G$249,2,FALSE)</f>
        <v>Demande de permis de construire pour une maison individuelle et / ou ses annexes comprenant ou non des démolitions</v>
      </c>
      <c r="E183" s="121" t="s">
        <v>477</v>
      </c>
      <c r="F183" s="122" t="s">
        <v>41</v>
      </c>
      <c r="G183" s="364">
        <v>44531</v>
      </c>
      <c r="H183" s="38" t="str">
        <f>VLOOKUP(Z183,'[1]Démarches phares_30_9'!D$5:G$249,4,FALSE)</f>
        <v>Non</v>
      </c>
      <c r="I183" s="38">
        <f t="shared" si="8"/>
        <v>0</v>
      </c>
      <c r="J183" s="129">
        <v>44531</v>
      </c>
      <c r="K183" s="125">
        <v>287222</v>
      </c>
      <c r="L183" s="126" t="str">
        <f t="shared" si="9"/>
        <v>n/a</v>
      </c>
      <c r="M183" s="127"/>
      <c r="N183" s="130" t="s">
        <v>46</v>
      </c>
      <c r="O183" s="128" t="s">
        <v>46</v>
      </c>
      <c r="P183" s="128" t="s">
        <v>46</v>
      </c>
      <c r="Q183" s="128" t="s">
        <v>46</v>
      </c>
      <c r="R183" s="122" t="s">
        <v>46</v>
      </c>
      <c r="S183" s="46" t="s">
        <v>473</v>
      </c>
      <c r="T183" s="46"/>
      <c r="U183" s="47" t="s">
        <v>483</v>
      </c>
      <c r="V183" s="46"/>
      <c r="W183" s="46"/>
      <c r="X183" s="48" t="s">
        <v>46</v>
      </c>
      <c r="Y183" s="46"/>
      <c r="Z183" s="49">
        <v>396</v>
      </c>
      <c r="AA183" s="398"/>
      <c r="AB183" s="398"/>
      <c r="AC183" s="398"/>
      <c r="AD183" s="398"/>
      <c r="AE183" s="398"/>
      <c r="AF183" s="398"/>
      <c r="AG183" s="398"/>
      <c r="AH183" s="398"/>
      <c r="AI183" s="398"/>
      <c r="AJ183" s="398"/>
      <c r="AK183" s="398"/>
      <c r="AL183" s="398"/>
      <c r="AM183" s="398"/>
      <c r="AN183" s="398"/>
      <c r="AO183" s="398"/>
      <c r="AP183" s="398"/>
      <c r="AQ183" s="398"/>
      <c r="AR183" s="398"/>
      <c r="AS183" s="398"/>
      <c r="AT183" s="398"/>
      <c r="AU183" s="398"/>
      <c r="AV183" s="398"/>
      <c r="AW183" s="398"/>
      <c r="AX183" s="398"/>
      <c r="AY183" s="398"/>
      <c r="AZ183" s="398"/>
      <c r="BA183" s="398"/>
      <c r="BB183" s="544" t="str">
        <f t="shared" si="7"/>
        <v>n/a</v>
      </c>
    </row>
    <row r="184" spans="1:54" ht="22.2" customHeight="1" x14ac:dyDescent="0.3">
      <c r="A184" s="211"/>
      <c r="B184" s="639"/>
      <c r="C184" s="639"/>
      <c r="D184" s="39" t="str">
        <f>VLOOKUP(Z184,'[1]Démarches phares_30_9'!D$5:G$249,2,FALSE)</f>
        <v>Déclaration d'ouverture de chantier</v>
      </c>
      <c r="E184" s="121" t="s">
        <v>477</v>
      </c>
      <c r="F184" s="122" t="s">
        <v>38</v>
      </c>
      <c r="G184" s="123" t="s">
        <v>39</v>
      </c>
      <c r="H184" s="38" t="str">
        <f>VLOOKUP(Z184,'[1]Démarches phares_30_9'!D$5:G$249,4,FALSE)</f>
        <v>Oui</v>
      </c>
      <c r="I184" s="38">
        <f t="shared" si="8"/>
        <v>0</v>
      </c>
      <c r="J184" s="128" t="s">
        <v>39</v>
      </c>
      <c r="K184" s="125">
        <v>270000</v>
      </c>
      <c r="L184" s="126">
        <f t="shared" si="9"/>
        <v>4.0740740740740744E-2</v>
      </c>
      <c r="M184" s="127"/>
      <c r="N184" s="127" t="s">
        <v>32</v>
      </c>
      <c r="O184" s="122" t="s">
        <v>38</v>
      </c>
      <c r="P184" s="122" t="s">
        <v>38</v>
      </c>
      <c r="Q184" s="122" t="s">
        <v>40</v>
      </c>
      <c r="R184" s="122">
        <v>7</v>
      </c>
      <c r="S184" s="46" t="s">
        <v>473</v>
      </c>
      <c r="T184" s="46"/>
      <c r="U184" s="46" t="s">
        <v>490</v>
      </c>
      <c r="V184" s="46"/>
      <c r="W184" s="46"/>
      <c r="X184" s="375">
        <v>11000</v>
      </c>
      <c r="Y184" s="385" t="s">
        <v>491</v>
      </c>
      <c r="Z184" s="49">
        <v>397</v>
      </c>
      <c r="AA184" s="398" t="s">
        <v>759</v>
      </c>
      <c r="AB184" s="398" t="s">
        <v>764</v>
      </c>
      <c r="AC184" s="398"/>
      <c r="AD184" s="398"/>
      <c r="AE184" s="398"/>
      <c r="AF184" s="398"/>
      <c r="AG184" s="398"/>
      <c r="AH184" s="398"/>
      <c r="AI184" s="398"/>
      <c r="AJ184" s="398"/>
      <c r="AK184" s="398"/>
      <c r="AL184" s="398"/>
      <c r="AM184" s="398"/>
      <c r="AN184" s="398"/>
      <c r="AO184" s="398" t="s">
        <v>764</v>
      </c>
      <c r="AP184" s="398"/>
      <c r="AQ184" s="398"/>
      <c r="AR184" s="398"/>
      <c r="AS184" s="398"/>
      <c r="AT184" s="398"/>
      <c r="AU184" s="398"/>
      <c r="AV184" s="398"/>
      <c r="AW184" s="398"/>
      <c r="AX184" s="398"/>
      <c r="AY184" s="398"/>
      <c r="AZ184" s="398"/>
      <c r="BA184" s="399" t="s">
        <v>822</v>
      </c>
      <c r="BB184" s="544" t="str">
        <f t="shared" si="7"/>
        <v>Non mesuré</v>
      </c>
    </row>
    <row r="185" spans="1:54" ht="22.2" customHeight="1" x14ac:dyDescent="0.3">
      <c r="A185" s="211"/>
      <c r="B185" s="639"/>
      <c r="C185" s="639"/>
      <c r="D185" s="39" t="str">
        <f>VLOOKUP(Z185,'[1]Démarches phares_30_9'!D$5:G$249,2,FALSE)</f>
        <v>Déclaration des rapports de suivi des rejets atmosphériques, de l’impact sur le  milieu, du bruit ainsi que des rapports d'activités ou autres études</v>
      </c>
      <c r="E185" s="121" t="s">
        <v>493</v>
      </c>
      <c r="F185" s="122" t="s">
        <v>41</v>
      </c>
      <c r="G185" s="364">
        <v>43830</v>
      </c>
      <c r="H185" s="38" t="str">
        <f>VLOOKUP(Z185,'[1]Démarches phares_30_9'!D$5:G$249,4,FALSE)</f>
        <v>Non</v>
      </c>
      <c r="I185" s="38">
        <f t="shared" si="8"/>
        <v>0</v>
      </c>
      <c r="J185" s="129">
        <v>43617</v>
      </c>
      <c r="K185" s="125">
        <v>200000</v>
      </c>
      <c r="L185" s="126" t="str">
        <f t="shared" si="9"/>
        <v>n/a</v>
      </c>
      <c r="M185" s="127"/>
      <c r="N185" s="130" t="s">
        <v>46</v>
      </c>
      <c r="O185" s="128" t="s">
        <v>46</v>
      </c>
      <c r="P185" s="128" t="s">
        <v>46</v>
      </c>
      <c r="Q185" s="128" t="s">
        <v>46</v>
      </c>
      <c r="R185" s="122" t="s">
        <v>46</v>
      </c>
      <c r="S185" s="46" t="s">
        <v>473</v>
      </c>
      <c r="T185" s="46"/>
      <c r="U185" s="46" t="s">
        <v>494</v>
      </c>
      <c r="V185" s="46"/>
      <c r="W185" s="46"/>
      <c r="X185" s="48" t="s">
        <v>46</v>
      </c>
      <c r="Y185" s="46"/>
      <c r="Z185" s="49">
        <v>742</v>
      </c>
      <c r="AA185" s="398"/>
      <c r="AB185" s="398"/>
      <c r="AC185" s="398"/>
      <c r="AD185" s="398"/>
      <c r="AE185" s="398"/>
      <c r="AF185" s="398"/>
      <c r="AG185" s="398"/>
      <c r="AH185" s="398"/>
      <c r="AI185" s="398"/>
      <c r="AJ185" s="398"/>
      <c r="AK185" s="398"/>
      <c r="AL185" s="398"/>
      <c r="AM185" s="398"/>
      <c r="AN185" s="398"/>
      <c r="AO185" s="398"/>
      <c r="AP185" s="398"/>
      <c r="AQ185" s="398"/>
      <c r="AR185" s="398"/>
      <c r="AS185" s="398"/>
      <c r="AT185" s="398"/>
      <c r="AU185" s="398"/>
      <c r="AV185" s="398"/>
      <c r="AW185" s="398"/>
      <c r="AX185" s="398"/>
      <c r="AY185" s="398"/>
      <c r="AZ185" s="398"/>
      <c r="BA185" s="398"/>
      <c r="BB185" s="544" t="str">
        <f t="shared" si="7"/>
        <v>n/a</v>
      </c>
    </row>
    <row r="186" spans="1:54" ht="22.2" customHeight="1" x14ac:dyDescent="0.3">
      <c r="A186" s="211"/>
      <c r="B186" s="639"/>
      <c r="C186" s="639"/>
      <c r="D186" s="39" t="str">
        <f>VLOOKUP(Z186,'[1]Démarches phares_30_9'!D$5:G$249,2,FALSE)</f>
        <v>Demande de certificat d'urbanisme</v>
      </c>
      <c r="E186" s="121" t="s">
        <v>477</v>
      </c>
      <c r="F186" s="122" t="s">
        <v>41</v>
      </c>
      <c r="G186" s="364">
        <v>44531</v>
      </c>
      <c r="H186" s="38" t="str">
        <f>VLOOKUP(Z186,'[1]Démarches phares_30_9'!D$5:G$249,4,FALSE)</f>
        <v>Non</v>
      </c>
      <c r="I186" s="38">
        <f t="shared" si="8"/>
        <v>0</v>
      </c>
      <c r="J186" s="129">
        <v>44531</v>
      </c>
      <c r="K186" s="125">
        <v>177020</v>
      </c>
      <c r="L186" s="126" t="str">
        <f t="shared" si="9"/>
        <v>n/a</v>
      </c>
      <c r="M186" s="127"/>
      <c r="N186" s="130" t="s">
        <v>46</v>
      </c>
      <c r="O186" s="128" t="s">
        <v>46</v>
      </c>
      <c r="P186" s="128" t="s">
        <v>46</v>
      </c>
      <c r="Q186" s="128" t="s">
        <v>46</v>
      </c>
      <c r="R186" s="122" t="s">
        <v>46</v>
      </c>
      <c r="S186" s="46" t="s">
        <v>473</v>
      </c>
      <c r="T186" s="46"/>
      <c r="U186" s="47" t="s">
        <v>483</v>
      </c>
      <c r="V186" s="46"/>
      <c r="W186" s="46"/>
      <c r="X186" s="48" t="s">
        <v>46</v>
      </c>
      <c r="Y186" s="46"/>
      <c r="Z186" s="49">
        <v>400</v>
      </c>
      <c r="AA186" s="398"/>
      <c r="AB186" s="398"/>
      <c r="AC186" s="398"/>
      <c r="AD186" s="398"/>
      <c r="AE186" s="398"/>
      <c r="AF186" s="398"/>
      <c r="AG186" s="398"/>
      <c r="AH186" s="398"/>
      <c r="AI186" s="398"/>
      <c r="AJ186" s="398"/>
      <c r="AK186" s="398"/>
      <c r="AL186" s="398"/>
      <c r="AM186" s="398"/>
      <c r="AN186" s="398"/>
      <c r="AO186" s="398"/>
      <c r="AP186" s="398"/>
      <c r="AQ186" s="398"/>
      <c r="AR186" s="398"/>
      <c r="AS186" s="398"/>
      <c r="AT186" s="398"/>
      <c r="AU186" s="398"/>
      <c r="AV186" s="398"/>
      <c r="AW186" s="398"/>
      <c r="AX186" s="398"/>
      <c r="AY186" s="398"/>
      <c r="AZ186" s="398"/>
      <c r="BA186" s="398"/>
      <c r="BB186" s="544" t="str">
        <f t="shared" si="7"/>
        <v>n/a</v>
      </c>
    </row>
    <row r="187" spans="1:54" ht="22.2" customHeight="1" x14ac:dyDescent="0.3">
      <c r="A187" s="211"/>
      <c r="B187" s="639"/>
      <c r="C187" s="639"/>
      <c r="D187" s="39" t="str">
        <f>VLOOKUP(Z187,'[1]Démarches phares_30_9'!D$5:G$249,2,FALSE)</f>
        <v>Demande de permis de construire comprenant ou non des démolitions (autre que portant sur une maison individuelle ou ses annexes)</v>
      </c>
      <c r="E187" s="121" t="s">
        <v>477</v>
      </c>
      <c r="F187" s="122" t="s">
        <v>41</v>
      </c>
      <c r="G187" s="364">
        <v>44531</v>
      </c>
      <c r="H187" s="38" t="str">
        <f>VLOOKUP(Z187,'[1]Démarches phares_30_9'!D$5:G$249,4,FALSE)</f>
        <v>Non</v>
      </c>
      <c r="I187" s="38">
        <f t="shared" si="8"/>
        <v>0</v>
      </c>
      <c r="J187" s="129">
        <v>44531</v>
      </c>
      <c r="K187" s="125">
        <v>157287</v>
      </c>
      <c r="L187" s="126" t="str">
        <f t="shared" si="9"/>
        <v>n/a</v>
      </c>
      <c r="M187" s="127"/>
      <c r="N187" s="130" t="s">
        <v>46</v>
      </c>
      <c r="O187" s="128" t="s">
        <v>46</v>
      </c>
      <c r="P187" s="128" t="s">
        <v>46</v>
      </c>
      <c r="Q187" s="128" t="s">
        <v>46</v>
      </c>
      <c r="R187" s="122" t="s">
        <v>46</v>
      </c>
      <c r="S187" s="46" t="s">
        <v>473</v>
      </c>
      <c r="T187" s="46"/>
      <c r="U187" s="47" t="s">
        <v>483</v>
      </c>
      <c r="V187" s="46"/>
      <c r="W187" s="46"/>
      <c r="X187" s="48" t="s">
        <v>46</v>
      </c>
      <c r="Y187" s="46"/>
      <c r="Z187" s="49">
        <v>399</v>
      </c>
      <c r="AA187" s="398"/>
      <c r="AB187" s="398"/>
      <c r="AC187" s="398"/>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398"/>
      <c r="AY187" s="398"/>
      <c r="AZ187" s="398"/>
      <c r="BA187" s="398"/>
      <c r="BB187" s="544" t="str">
        <f t="shared" si="7"/>
        <v>n/a</v>
      </c>
    </row>
    <row r="188" spans="1:54" ht="22.2" customHeight="1" x14ac:dyDescent="0.3">
      <c r="A188" s="211"/>
      <c r="B188" s="639"/>
      <c r="C188" s="639"/>
      <c r="D188" s="39" t="str">
        <f>VLOOKUP(Z188,'[1]Démarches phares_30_9'!D$5:G$249,2,FALSE)</f>
        <v>Déclaration attestant l'achèvement et la conformité des travaux</v>
      </c>
      <c r="E188" s="121" t="s">
        <v>477</v>
      </c>
      <c r="F188" s="122" t="s">
        <v>41</v>
      </c>
      <c r="G188" s="364">
        <v>44531</v>
      </c>
      <c r="H188" s="38" t="str">
        <f>VLOOKUP(Z188,'[1]Démarches phares_30_9'!D$5:G$249,4,FALSE)</f>
        <v>Non</v>
      </c>
      <c r="I188" s="38">
        <f t="shared" si="8"/>
        <v>0</v>
      </c>
      <c r="J188" s="129">
        <v>44531</v>
      </c>
      <c r="K188" s="125">
        <v>157000</v>
      </c>
      <c r="L188" s="126" t="str">
        <f t="shared" si="9"/>
        <v>n/a</v>
      </c>
      <c r="M188" s="127"/>
      <c r="N188" s="130" t="s">
        <v>46</v>
      </c>
      <c r="O188" s="128" t="s">
        <v>46</v>
      </c>
      <c r="P188" s="128" t="s">
        <v>46</v>
      </c>
      <c r="Q188" s="128" t="s">
        <v>46</v>
      </c>
      <c r="R188" s="122" t="s">
        <v>46</v>
      </c>
      <c r="S188" s="46" t="s">
        <v>473</v>
      </c>
      <c r="T188" s="46"/>
      <c r="U188" s="47" t="s">
        <v>483</v>
      </c>
      <c r="V188" s="46"/>
      <c r="W188" s="46"/>
      <c r="X188" s="48" t="s">
        <v>46</v>
      </c>
      <c r="Y188" s="46"/>
      <c r="Z188" s="49">
        <v>398</v>
      </c>
      <c r="AA188" s="398"/>
      <c r="AB188" s="398"/>
      <c r="AC188" s="398"/>
      <c r="AD188" s="398"/>
      <c r="AE188" s="398"/>
      <c r="AF188" s="398"/>
      <c r="AG188" s="398"/>
      <c r="AH188" s="398"/>
      <c r="AI188" s="398"/>
      <c r="AJ188" s="398"/>
      <c r="AK188" s="398"/>
      <c r="AL188" s="398"/>
      <c r="AM188" s="398"/>
      <c r="AN188" s="398"/>
      <c r="AO188" s="398"/>
      <c r="AP188" s="398"/>
      <c r="AQ188" s="398"/>
      <c r="AR188" s="398"/>
      <c r="AS188" s="398"/>
      <c r="AT188" s="398"/>
      <c r="AU188" s="398"/>
      <c r="AV188" s="398"/>
      <c r="AW188" s="398"/>
      <c r="AX188" s="398"/>
      <c r="AY188" s="398"/>
      <c r="AZ188" s="398"/>
      <c r="BA188" s="398"/>
      <c r="BB188" s="544" t="str">
        <f t="shared" si="7"/>
        <v>n/a</v>
      </c>
    </row>
    <row r="189" spans="1:54" ht="22.2" customHeight="1" x14ac:dyDescent="0.3">
      <c r="A189" s="211"/>
      <c r="B189" s="639"/>
      <c r="C189" s="639"/>
      <c r="D189" s="39" t="str">
        <f>VLOOKUP(Z189,'[1]Démarches phares_30_9'!D$5:G$249,2,FALSE)</f>
        <v>Permis et certificats relatifs au commerce international des espèces de faune et de flore sauvages (CITES)</v>
      </c>
      <c r="E189" s="121" t="s">
        <v>477</v>
      </c>
      <c r="F189" s="122" t="s">
        <v>38</v>
      </c>
      <c r="G189" s="123" t="s">
        <v>39</v>
      </c>
      <c r="H189" s="38" t="str">
        <f>VLOOKUP(Z189,'[1]Démarches phares_30_9'!D$5:G$249,4,FALSE)</f>
        <v>Oui</v>
      </c>
      <c r="I189" s="38">
        <f t="shared" si="8"/>
        <v>0</v>
      </c>
      <c r="J189" s="128" t="s">
        <v>39</v>
      </c>
      <c r="K189" s="125">
        <v>120000</v>
      </c>
      <c r="L189" s="126">
        <f t="shared" si="9"/>
        <v>1</v>
      </c>
      <c r="M189" s="127"/>
      <c r="N189" s="127" t="s">
        <v>32</v>
      </c>
      <c r="O189" s="122" t="s">
        <v>41</v>
      </c>
      <c r="P189" s="122" t="s">
        <v>41</v>
      </c>
      <c r="Q189" s="122" t="s">
        <v>38</v>
      </c>
      <c r="R189" s="122">
        <v>8</v>
      </c>
      <c r="S189" s="46" t="s">
        <v>473</v>
      </c>
      <c r="T189" s="46"/>
      <c r="U189" s="46" t="s">
        <v>499</v>
      </c>
      <c r="V189" s="46"/>
      <c r="W189" s="46"/>
      <c r="X189" s="375">
        <v>120000</v>
      </c>
      <c r="Y189" s="385" t="s">
        <v>500</v>
      </c>
      <c r="Z189" s="49">
        <v>291</v>
      </c>
      <c r="AA189" s="398" t="s">
        <v>759</v>
      </c>
      <c r="AB189" s="398" t="s">
        <v>764</v>
      </c>
      <c r="AC189" s="398" t="s">
        <v>765</v>
      </c>
      <c r="AD189" s="398"/>
      <c r="AE189" s="398"/>
      <c r="AF189" s="398"/>
      <c r="AG189" s="398"/>
      <c r="AH189" s="398"/>
      <c r="AI189" s="398"/>
      <c r="AJ189" s="398"/>
      <c r="AK189" s="398"/>
      <c r="AL189" s="398"/>
      <c r="AM189" s="398"/>
      <c r="AN189" s="398"/>
      <c r="AO189" s="398" t="s">
        <v>764</v>
      </c>
      <c r="AP189" s="398"/>
      <c r="AQ189" s="398"/>
      <c r="AR189" s="398"/>
      <c r="AS189" s="398"/>
      <c r="AT189" s="398"/>
      <c r="AU189" s="398"/>
      <c r="AV189" s="398"/>
      <c r="AW189" s="398"/>
      <c r="AX189" s="398"/>
      <c r="AY189" s="398"/>
      <c r="AZ189" s="398"/>
      <c r="BA189" s="399" t="s">
        <v>823</v>
      </c>
      <c r="BB189" s="544" t="str">
        <f t="shared" si="7"/>
        <v>Non mesuré</v>
      </c>
    </row>
    <row r="190" spans="1:54" ht="22.2" customHeight="1" x14ac:dyDescent="0.3">
      <c r="A190" s="211"/>
      <c r="B190" s="639"/>
      <c r="C190" s="639"/>
      <c r="D190" s="39" t="str">
        <f>VLOOKUP(Z190,'[1]Démarches phares_30_9'!D$5:G$249,2,FALSE)</f>
        <v>Titres de circulation et habilitations aéroportuaires</v>
      </c>
      <c r="E190" s="121" t="s">
        <v>485</v>
      </c>
      <c r="F190" s="122" t="s">
        <v>38</v>
      </c>
      <c r="G190" s="123" t="s">
        <v>39</v>
      </c>
      <c r="H190" s="38" t="str">
        <f>VLOOKUP(Z190,'[1]Démarches phares_30_9'!D$5:G$249,4,FALSE)</f>
        <v>Oui</v>
      </c>
      <c r="I190" s="38">
        <f t="shared" si="8"/>
        <v>0</v>
      </c>
      <c r="J190" s="128" t="s">
        <v>39</v>
      </c>
      <c r="K190" s="125">
        <v>100000</v>
      </c>
      <c r="L190" s="126">
        <f t="shared" si="9"/>
        <v>1</v>
      </c>
      <c r="M190" s="127"/>
      <c r="N190" s="127" t="s">
        <v>32</v>
      </c>
      <c r="O190" s="122" t="s">
        <v>41</v>
      </c>
      <c r="P190" s="122" t="s">
        <v>40</v>
      </c>
      <c r="Q190" s="122" t="s">
        <v>41</v>
      </c>
      <c r="R190" s="122">
        <v>8</v>
      </c>
      <c r="S190" s="46" t="s">
        <v>473</v>
      </c>
      <c r="T190" s="46"/>
      <c r="U190" s="46" t="s">
        <v>502</v>
      </c>
      <c r="V190" s="46"/>
      <c r="W190" s="46" t="s">
        <v>503</v>
      </c>
      <c r="X190" s="375">
        <v>100000</v>
      </c>
      <c r="Y190" s="385" t="s">
        <v>504</v>
      </c>
      <c r="Z190" s="49">
        <v>108</v>
      </c>
      <c r="AA190" s="398" t="s">
        <v>759</v>
      </c>
      <c r="AB190" s="398"/>
      <c r="AC190" s="398"/>
      <c r="AD190" s="398"/>
      <c r="AE190" s="398"/>
      <c r="AF190" s="398"/>
      <c r="AG190" s="398"/>
      <c r="AH190" s="398"/>
      <c r="AI190" s="398"/>
      <c r="AJ190" s="398"/>
      <c r="AK190" s="398"/>
      <c r="AL190" s="398"/>
      <c r="AM190" s="398"/>
      <c r="AN190" s="398"/>
      <c r="AO190" s="398"/>
      <c r="AP190" s="398"/>
      <c r="AQ190" s="398"/>
      <c r="AR190" s="398"/>
      <c r="AS190" s="398"/>
      <c r="AT190" s="398"/>
      <c r="AU190" s="398"/>
      <c r="AV190" s="398"/>
      <c r="AW190" s="398"/>
      <c r="AX190" s="398"/>
      <c r="AY190" s="398"/>
      <c r="AZ190" s="398"/>
      <c r="BA190" s="399" t="s">
        <v>824</v>
      </c>
      <c r="BB190" s="544" t="str">
        <f t="shared" si="7"/>
        <v>Non mesuré</v>
      </c>
    </row>
    <row r="191" spans="1:54" ht="22.2" customHeight="1" x14ac:dyDescent="0.3">
      <c r="A191" s="211"/>
      <c r="B191" s="639"/>
      <c r="C191" s="639"/>
      <c r="D191" s="39" t="str">
        <f>VLOOKUP(Z191,'[1]Démarches phares_30_9'!D$5:G$249,2,FALSE)</f>
        <v>Demande d'inscription à une option de base du permis de conduire des bateaux de plaisance à moteur</v>
      </c>
      <c r="E191" s="121" t="s">
        <v>506</v>
      </c>
      <c r="F191" s="122" t="s">
        <v>38</v>
      </c>
      <c r="G191" s="123" t="s">
        <v>39</v>
      </c>
      <c r="H191" s="38" t="str">
        <f>VLOOKUP(Z191,'[1]Démarches phares_30_9'!D$5:G$249,4,FALSE)</f>
        <v>Oui</v>
      </c>
      <c r="I191" s="38">
        <f t="shared" si="8"/>
        <v>0</v>
      </c>
      <c r="J191" s="128" t="s">
        <v>39</v>
      </c>
      <c r="K191" s="125">
        <v>95000</v>
      </c>
      <c r="L191" s="126">
        <f t="shared" si="9"/>
        <v>0.94736842105263153</v>
      </c>
      <c r="M191" s="127"/>
      <c r="N191" s="127" t="s">
        <v>32</v>
      </c>
      <c r="O191" s="122" t="s">
        <v>41</v>
      </c>
      <c r="P191" s="122" t="s">
        <v>41</v>
      </c>
      <c r="Q191" s="122" t="s">
        <v>41</v>
      </c>
      <c r="R191" s="122">
        <v>-3</v>
      </c>
      <c r="S191" s="46" t="s">
        <v>473</v>
      </c>
      <c r="T191" s="46"/>
      <c r="U191" s="46" t="s">
        <v>507</v>
      </c>
      <c r="V191" s="46"/>
      <c r="W191" s="46" t="s">
        <v>508</v>
      </c>
      <c r="X191" s="375">
        <v>90000</v>
      </c>
      <c r="Y191" s="408" t="s">
        <v>825</v>
      </c>
      <c r="Z191" s="49">
        <v>500</v>
      </c>
      <c r="AA191" s="398" t="s">
        <v>763</v>
      </c>
      <c r="AB191" s="398" t="s">
        <v>765</v>
      </c>
      <c r="AC191" s="398" t="s">
        <v>765</v>
      </c>
      <c r="AD191" s="398" t="s">
        <v>765</v>
      </c>
      <c r="AE191" s="398" t="s">
        <v>765</v>
      </c>
      <c r="AF191" s="398" t="s">
        <v>765</v>
      </c>
      <c r="AG191" s="398" t="s">
        <v>765</v>
      </c>
      <c r="AH191" s="398" t="s">
        <v>765</v>
      </c>
      <c r="AI191" s="398" t="s">
        <v>765</v>
      </c>
      <c r="AJ191" s="398" t="s">
        <v>765</v>
      </c>
      <c r="AK191" s="398" t="s">
        <v>765</v>
      </c>
      <c r="AL191" s="398" t="s">
        <v>765</v>
      </c>
      <c r="AM191" s="398" t="s">
        <v>765</v>
      </c>
      <c r="AN191" s="398" t="s">
        <v>765</v>
      </c>
      <c r="AO191" s="398" t="s">
        <v>769</v>
      </c>
      <c r="AP191" s="398" t="s">
        <v>765</v>
      </c>
      <c r="AQ191" s="398" t="s">
        <v>765</v>
      </c>
      <c r="AR191" s="398" t="s">
        <v>765</v>
      </c>
      <c r="AS191" s="398" t="s">
        <v>765</v>
      </c>
      <c r="AT191" s="398" t="s">
        <v>765</v>
      </c>
      <c r="AU191" s="398" t="s">
        <v>765</v>
      </c>
      <c r="AV191" s="398" t="s">
        <v>765</v>
      </c>
      <c r="AW191" s="398" t="s">
        <v>765</v>
      </c>
      <c r="AX191" s="398" t="s">
        <v>765</v>
      </c>
      <c r="AY191" s="398" t="s">
        <v>765</v>
      </c>
      <c r="AZ191" s="398" t="s">
        <v>765</v>
      </c>
      <c r="BA191" s="399" t="s">
        <v>1020</v>
      </c>
      <c r="BB191" s="544">
        <f t="shared" si="7"/>
        <v>0</v>
      </c>
    </row>
    <row r="192" spans="1:54" ht="22.2" customHeight="1" x14ac:dyDescent="0.3">
      <c r="A192" s="211"/>
      <c r="B192" s="639"/>
      <c r="C192" s="639"/>
      <c r="D192" s="39" t="str">
        <f>VLOOKUP(Z192,'[1]Démarches phares_30_9'!D$5:G$249,2,FALSE)</f>
        <v>Demande de modification d'un permis délivré en cours de validité (urbanisme)</v>
      </c>
      <c r="E192" s="121" t="s">
        <v>477</v>
      </c>
      <c r="F192" s="122" t="s">
        <v>41</v>
      </c>
      <c r="G192" s="364">
        <v>44531</v>
      </c>
      <c r="H192" s="38" t="str">
        <f>VLOOKUP(Z192,'[1]Démarches phares_30_9'!D$5:G$249,4,FALSE)</f>
        <v>Non</v>
      </c>
      <c r="I192" s="38">
        <f t="shared" si="8"/>
        <v>0</v>
      </c>
      <c r="J192" s="129">
        <v>44531</v>
      </c>
      <c r="K192" s="125">
        <v>90297</v>
      </c>
      <c r="L192" s="126" t="str">
        <f t="shared" si="9"/>
        <v>n/a</v>
      </c>
      <c r="M192" s="127"/>
      <c r="N192" s="130" t="s">
        <v>46</v>
      </c>
      <c r="O192" s="128" t="s">
        <v>46</v>
      </c>
      <c r="P192" s="128" t="s">
        <v>46</v>
      </c>
      <c r="Q192" s="128" t="s">
        <v>46</v>
      </c>
      <c r="R192" s="122" t="s">
        <v>46</v>
      </c>
      <c r="S192" s="46" t="s">
        <v>473</v>
      </c>
      <c r="T192" s="46"/>
      <c r="U192" s="47" t="s">
        <v>483</v>
      </c>
      <c r="V192" s="46"/>
      <c r="W192" s="46"/>
      <c r="X192" s="48" t="s">
        <v>46</v>
      </c>
      <c r="Y192" s="46"/>
      <c r="Z192" s="49">
        <v>401</v>
      </c>
      <c r="AA192" s="398"/>
      <c r="AB192" s="398"/>
      <c r="AC192" s="398"/>
      <c r="AD192" s="398"/>
      <c r="AE192" s="398"/>
      <c r="AF192" s="398"/>
      <c r="AG192" s="398"/>
      <c r="AH192" s="398"/>
      <c r="AI192" s="398"/>
      <c r="AJ192" s="398"/>
      <c r="AK192" s="398"/>
      <c r="AL192" s="398"/>
      <c r="AM192" s="398"/>
      <c r="AN192" s="398"/>
      <c r="AO192" s="398"/>
      <c r="AP192" s="398"/>
      <c r="AQ192" s="398"/>
      <c r="AR192" s="398"/>
      <c r="AS192" s="398"/>
      <c r="AT192" s="398"/>
      <c r="AU192" s="398"/>
      <c r="AV192" s="398"/>
      <c r="AW192" s="398"/>
      <c r="AX192" s="398"/>
      <c r="AY192" s="398"/>
      <c r="AZ192" s="398"/>
      <c r="BA192" s="398"/>
      <c r="BB192" s="544" t="str">
        <f t="shared" si="7"/>
        <v>n/a</v>
      </c>
    </row>
    <row r="193" spans="1:54" ht="22.2" customHeight="1" x14ac:dyDescent="0.3">
      <c r="A193" s="211"/>
      <c r="B193" s="639"/>
      <c r="C193" s="639"/>
      <c r="D193" s="39" t="str">
        <f>VLOOKUP(Z193,'[1]Démarches phares_30_9'!D$5:G$249,2,FALSE)</f>
        <v>Demande de subvention pour travaux - Propriétaires occupants</v>
      </c>
      <c r="E193" s="121" t="s">
        <v>477</v>
      </c>
      <c r="F193" s="122" t="s">
        <v>38</v>
      </c>
      <c r="G193" s="123" t="s">
        <v>39</v>
      </c>
      <c r="H193" s="38" t="str">
        <f>VLOOKUP(Z193,'[1]Démarches phares_30_9'!D$5:G$249,4,FALSE)</f>
        <v>Oui</v>
      </c>
      <c r="I193" s="38">
        <f t="shared" si="8"/>
        <v>0</v>
      </c>
      <c r="J193" s="128" t="s">
        <v>39</v>
      </c>
      <c r="K193" s="125">
        <v>80000</v>
      </c>
      <c r="L193" s="126">
        <f t="shared" si="9"/>
        <v>0.3805</v>
      </c>
      <c r="M193" s="127"/>
      <c r="N193" s="127" t="s">
        <v>32</v>
      </c>
      <c r="O193" s="122" t="s">
        <v>41</v>
      </c>
      <c r="P193" s="122" t="s">
        <v>41</v>
      </c>
      <c r="Q193" s="122" t="s">
        <v>40</v>
      </c>
      <c r="R193" s="122">
        <v>9</v>
      </c>
      <c r="S193" s="46" t="s">
        <v>473</v>
      </c>
      <c r="T193" s="46"/>
      <c r="U193" s="46" t="s">
        <v>512</v>
      </c>
      <c r="V193" s="46"/>
      <c r="W193" s="46"/>
      <c r="X193" s="375">
        <v>30440</v>
      </c>
      <c r="Y193" s="385" t="s">
        <v>513</v>
      </c>
      <c r="Z193" s="49">
        <v>123</v>
      </c>
      <c r="AA193" s="398" t="s">
        <v>763</v>
      </c>
      <c r="AB193" s="398" t="s">
        <v>764</v>
      </c>
      <c r="AC193" s="398" t="s">
        <v>765</v>
      </c>
      <c r="AD193" s="398" t="s">
        <v>769</v>
      </c>
      <c r="AE193" s="398" t="s">
        <v>765</v>
      </c>
      <c r="AF193" s="398" t="s">
        <v>765</v>
      </c>
      <c r="AG193" s="398" t="s">
        <v>765</v>
      </c>
      <c r="AH193" s="398" t="s">
        <v>765</v>
      </c>
      <c r="AI193" s="398" t="s">
        <v>765</v>
      </c>
      <c r="AJ193" s="398" t="s">
        <v>765</v>
      </c>
      <c r="AK193" s="398" t="s">
        <v>765</v>
      </c>
      <c r="AL193" s="398" t="s">
        <v>765</v>
      </c>
      <c r="AM193" s="398" t="s">
        <v>769</v>
      </c>
      <c r="AN193" s="398"/>
      <c r="AO193" s="398"/>
      <c r="AP193" s="398"/>
      <c r="AQ193" s="398"/>
      <c r="AR193" s="398"/>
      <c r="AS193" s="398"/>
      <c r="AT193" s="398"/>
      <c r="AU193" s="398"/>
      <c r="AV193" s="398"/>
      <c r="AW193" s="398"/>
      <c r="AX193" s="398"/>
      <c r="AY193" s="398"/>
      <c r="AZ193" s="398"/>
      <c r="BA193" s="399"/>
      <c r="BB193" s="544">
        <f t="shared" si="7"/>
        <v>1</v>
      </c>
    </row>
    <row r="194" spans="1:54" ht="22.2" customHeight="1" x14ac:dyDescent="0.3">
      <c r="A194" s="211"/>
      <c r="B194" s="639"/>
      <c r="C194" s="639"/>
      <c r="D194" s="39" t="str">
        <f>VLOOKUP(Z194,'[1]Démarches phares_30_9'!D$5:G$249,2,FALSE)</f>
        <v>Fiche plaisance maritime – immatriculation et mutation de propriété d'un navire de plaisance en eaux maritimes</v>
      </c>
      <c r="E194" s="121" t="s">
        <v>506</v>
      </c>
      <c r="F194" s="122" t="s">
        <v>41</v>
      </c>
      <c r="G194" s="364">
        <v>43800</v>
      </c>
      <c r="H194" s="38" t="str">
        <f>VLOOKUP(Z194,'[1]Démarches phares_30_9'!D$5:G$249,4,FALSE)</f>
        <v>Non</v>
      </c>
      <c r="I194" s="38">
        <f t="shared" si="8"/>
        <v>0</v>
      </c>
      <c r="J194" s="129">
        <v>43800</v>
      </c>
      <c r="K194" s="125">
        <v>75000</v>
      </c>
      <c r="L194" s="126" t="str">
        <f t="shared" si="9"/>
        <v>n/a</v>
      </c>
      <c r="M194" s="127"/>
      <c r="N194" s="130" t="s">
        <v>46</v>
      </c>
      <c r="O194" s="128" t="s">
        <v>46</v>
      </c>
      <c r="P194" s="128" t="s">
        <v>46</v>
      </c>
      <c r="Q194" s="128" t="s">
        <v>46</v>
      </c>
      <c r="R194" s="122" t="s">
        <v>46</v>
      </c>
      <c r="S194" s="46" t="s">
        <v>473</v>
      </c>
      <c r="T194" s="46"/>
      <c r="U194" s="46" t="s">
        <v>515</v>
      </c>
      <c r="V194" s="46"/>
      <c r="W194" s="46"/>
      <c r="X194" s="48" t="s">
        <v>46</v>
      </c>
      <c r="Y194" s="46"/>
      <c r="Z194" s="49">
        <v>551</v>
      </c>
      <c r="AA194" s="398"/>
      <c r="AB194" s="398"/>
      <c r="AC194" s="398"/>
      <c r="AD194" s="398"/>
      <c r="AE194" s="398"/>
      <c r="AF194" s="398"/>
      <c r="AG194" s="398"/>
      <c r="AH194" s="398"/>
      <c r="AI194" s="398"/>
      <c r="AJ194" s="398"/>
      <c r="AK194" s="398"/>
      <c r="AL194" s="398"/>
      <c r="AM194" s="398"/>
      <c r="AN194" s="398"/>
      <c r="AO194" s="398"/>
      <c r="AP194" s="398"/>
      <c r="AQ194" s="398"/>
      <c r="AR194" s="398"/>
      <c r="AS194" s="398"/>
      <c r="AT194" s="398"/>
      <c r="AU194" s="398"/>
      <c r="AV194" s="398"/>
      <c r="AW194" s="398"/>
      <c r="AX194" s="398"/>
      <c r="AY194" s="398"/>
      <c r="AZ194" s="398"/>
      <c r="BA194" s="398"/>
      <c r="BB194" s="544" t="str">
        <f t="shared" si="7"/>
        <v>n/a</v>
      </c>
    </row>
    <row r="195" spans="1:54" ht="22.2" customHeight="1" x14ac:dyDescent="0.3">
      <c r="A195" s="211"/>
      <c r="B195" s="639"/>
      <c r="C195" s="639"/>
      <c r="D195" s="39" t="str">
        <f>VLOOKUP(Z195,'[1]Démarches phares_30_9'!D$5:G$249,2,FALSE)</f>
        <v>Demande de délivrance d'un titre ou diplôme de formation professionnelle maritime</v>
      </c>
      <c r="E195" s="121" t="s">
        <v>506</v>
      </c>
      <c r="F195" s="122" t="s">
        <v>41</v>
      </c>
      <c r="G195" s="364">
        <v>44531</v>
      </c>
      <c r="H195" s="38" t="str">
        <f>VLOOKUP(Z195,'[1]Démarches phares_30_9'!D$5:G$249,4,FALSE)</f>
        <v>Non</v>
      </c>
      <c r="I195" s="38">
        <f t="shared" si="8"/>
        <v>0</v>
      </c>
      <c r="J195" s="129">
        <v>44531</v>
      </c>
      <c r="K195" s="125">
        <v>50000</v>
      </c>
      <c r="L195" s="126" t="str">
        <f t="shared" si="9"/>
        <v>n/a</v>
      </c>
      <c r="M195" s="127"/>
      <c r="N195" s="130" t="s">
        <v>46</v>
      </c>
      <c r="O195" s="128" t="s">
        <v>46</v>
      </c>
      <c r="P195" s="128" t="s">
        <v>46</v>
      </c>
      <c r="Q195" s="128" t="s">
        <v>46</v>
      </c>
      <c r="R195" s="122" t="s">
        <v>46</v>
      </c>
      <c r="S195" s="46" t="s">
        <v>473</v>
      </c>
      <c r="T195" s="46"/>
      <c r="U195" s="46" t="s">
        <v>517</v>
      </c>
      <c r="V195" s="46"/>
      <c r="W195" s="46"/>
      <c r="X195" s="48" t="s">
        <v>46</v>
      </c>
      <c r="Y195" s="46"/>
      <c r="Z195" s="49">
        <v>505</v>
      </c>
      <c r="AA195" s="398"/>
      <c r="AB195" s="398"/>
      <c r="AC195" s="398"/>
      <c r="AD195" s="398"/>
      <c r="AE195" s="398"/>
      <c r="AF195" s="398"/>
      <c r="AG195" s="398"/>
      <c r="AH195" s="398"/>
      <c r="AI195" s="398"/>
      <c r="AJ195" s="398"/>
      <c r="AK195" s="398"/>
      <c r="AL195" s="398"/>
      <c r="AM195" s="398"/>
      <c r="AN195" s="398"/>
      <c r="AO195" s="398"/>
      <c r="AP195" s="398"/>
      <c r="AQ195" s="398"/>
      <c r="AR195" s="398"/>
      <c r="AS195" s="398"/>
      <c r="AT195" s="398"/>
      <c r="AU195" s="398"/>
      <c r="AV195" s="398"/>
      <c r="AW195" s="398"/>
      <c r="AX195" s="398"/>
      <c r="AY195" s="398"/>
      <c r="AZ195" s="398"/>
      <c r="BA195" s="398"/>
      <c r="BB195" s="544" t="str">
        <f t="shared" si="7"/>
        <v>n/a</v>
      </c>
    </row>
    <row r="196" spans="1:54" ht="22.2" customHeight="1" x14ac:dyDescent="0.3">
      <c r="A196" s="211"/>
      <c r="B196" s="639"/>
      <c r="C196" s="639"/>
      <c r="D196" s="39" t="str">
        <f>VLOOKUP(Z196,'[1]Démarches phares_30_9'!D$5:G$249,2,FALSE)</f>
        <v>Déclaration d'installation classée pour la protection de l'environnement (ICPE)</v>
      </c>
      <c r="E196" s="121" t="s">
        <v>493</v>
      </c>
      <c r="F196" s="122" t="s">
        <v>38</v>
      </c>
      <c r="G196" s="123" t="s">
        <v>39</v>
      </c>
      <c r="H196" s="38" t="str">
        <f>VLOOKUP(Z196,'[1]Démarches phares_30_9'!D$5:G$249,4,FALSE)</f>
        <v>Oui</v>
      </c>
      <c r="I196" s="38">
        <f t="shared" si="8"/>
        <v>0</v>
      </c>
      <c r="J196" s="128" t="s">
        <v>39</v>
      </c>
      <c r="K196" s="125">
        <v>20000</v>
      </c>
      <c r="L196" s="126">
        <f t="shared" si="9"/>
        <v>0.81220000000000003</v>
      </c>
      <c r="M196" s="127">
        <v>0.75</v>
      </c>
      <c r="N196" s="127">
        <v>0.75</v>
      </c>
      <c r="O196" s="122" t="s">
        <v>38</v>
      </c>
      <c r="P196" s="122" t="s">
        <v>38</v>
      </c>
      <c r="Q196" s="122" t="s">
        <v>38</v>
      </c>
      <c r="R196" s="122">
        <v>7</v>
      </c>
      <c r="S196" s="46" t="s">
        <v>473</v>
      </c>
      <c r="T196" s="46"/>
      <c r="U196" s="47" t="s">
        <v>519</v>
      </c>
      <c r="V196" s="46"/>
      <c r="W196" s="46"/>
      <c r="X196" s="375">
        <v>16244</v>
      </c>
      <c r="Y196" s="386" t="s">
        <v>520</v>
      </c>
      <c r="Z196" s="49">
        <v>1644</v>
      </c>
      <c r="AA196" s="398" t="s">
        <v>763</v>
      </c>
      <c r="AB196" s="398"/>
      <c r="AC196" s="398"/>
      <c r="AD196" s="398"/>
      <c r="AE196" s="398"/>
      <c r="AF196" s="398"/>
      <c r="AG196" s="398"/>
      <c r="AH196" s="398"/>
      <c r="AI196" s="398"/>
      <c r="AJ196" s="398"/>
      <c r="AK196" s="398"/>
      <c r="AL196" s="398"/>
      <c r="AM196" s="398"/>
      <c r="AN196" s="398"/>
      <c r="AO196" s="398" t="s">
        <v>769</v>
      </c>
      <c r="AP196" s="398" t="s">
        <v>765</v>
      </c>
      <c r="AQ196" s="398" t="s">
        <v>765</v>
      </c>
      <c r="AR196" s="398" t="s">
        <v>765</v>
      </c>
      <c r="AS196" s="398" t="s">
        <v>765</v>
      </c>
      <c r="AT196" s="398" t="s">
        <v>765</v>
      </c>
      <c r="AU196" s="398" t="s">
        <v>765</v>
      </c>
      <c r="AV196" s="398" t="s">
        <v>765</v>
      </c>
      <c r="AW196" s="398" t="s">
        <v>765</v>
      </c>
      <c r="AX196" s="398" t="s">
        <v>765</v>
      </c>
      <c r="AY196" s="398" t="s">
        <v>765</v>
      </c>
      <c r="AZ196" s="398" t="s">
        <v>765</v>
      </c>
      <c r="BA196" s="399"/>
      <c r="BB196" s="544">
        <f t="shared" si="7"/>
        <v>0</v>
      </c>
    </row>
    <row r="197" spans="1:54" ht="22.2" customHeight="1" x14ac:dyDescent="0.3">
      <c r="A197" s="211"/>
      <c r="B197" s="639"/>
      <c r="C197" s="639"/>
      <c r="D197" s="39" t="str">
        <f>VLOOKUP(Z197,'[1]Démarches phares_30_9'!D$5:G$249,2,FALSE)</f>
        <v>Demandes de subventions par les maîtres d’ouvrage HLM pour les opérations de logements locatifs sociaux (Demande d’aide à la pierre)</v>
      </c>
      <c r="E197" s="121" t="s">
        <v>477</v>
      </c>
      <c r="F197" s="122" t="s">
        <v>38</v>
      </c>
      <c r="G197" s="123" t="s">
        <v>39</v>
      </c>
      <c r="H197" s="38" t="str">
        <f>VLOOKUP(Z197,'[1]Démarches phares_30_9'!D$5:G$249,4,FALSE)</f>
        <v>Oui</v>
      </c>
      <c r="I197" s="38">
        <f t="shared" si="8"/>
        <v>0</v>
      </c>
      <c r="J197" s="128" t="s">
        <v>39</v>
      </c>
      <c r="K197" s="125">
        <v>15000</v>
      </c>
      <c r="L197" s="126" t="str">
        <f t="shared" si="9"/>
        <v>n/c</v>
      </c>
      <c r="M197" s="127"/>
      <c r="N197" s="127" t="s">
        <v>32</v>
      </c>
      <c r="O197" s="122" t="s">
        <v>38</v>
      </c>
      <c r="P197" s="122" t="s">
        <v>38</v>
      </c>
      <c r="Q197" s="122" t="s">
        <v>41</v>
      </c>
      <c r="R197" s="122">
        <v>8</v>
      </c>
      <c r="S197" s="46" t="s">
        <v>473</v>
      </c>
      <c r="T197" s="46"/>
      <c r="U197" s="46" t="s">
        <v>522</v>
      </c>
      <c r="V197" s="46"/>
      <c r="W197" s="46"/>
      <c r="X197" s="48" t="s">
        <v>31</v>
      </c>
      <c r="Y197" s="386" t="s">
        <v>523</v>
      </c>
      <c r="Z197" s="49">
        <v>359</v>
      </c>
      <c r="AA197" s="398" t="s">
        <v>759</v>
      </c>
      <c r="AB197" s="398"/>
      <c r="AC197" s="398"/>
      <c r="AD197" s="398"/>
      <c r="AE197" s="398"/>
      <c r="AF197" s="398"/>
      <c r="AG197" s="398"/>
      <c r="AH197" s="398"/>
      <c r="AI197" s="398"/>
      <c r="AJ197" s="398"/>
      <c r="AK197" s="398"/>
      <c r="AL197" s="398"/>
      <c r="AM197" s="398"/>
      <c r="AN197" s="398"/>
      <c r="AO197" s="398" t="s">
        <v>769</v>
      </c>
      <c r="AP197" s="398" t="s">
        <v>774</v>
      </c>
      <c r="AQ197" s="398" t="s">
        <v>774</v>
      </c>
      <c r="AR197" s="398" t="s">
        <v>774</v>
      </c>
      <c r="AS197" s="398" t="s">
        <v>774</v>
      </c>
      <c r="AT197" s="398" t="s">
        <v>774</v>
      </c>
      <c r="AU197" s="398" t="s">
        <v>774</v>
      </c>
      <c r="AV197" s="398" t="s">
        <v>774</v>
      </c>
      <c r="AW197" s="398" t="s">
        <v>774</v>
      </c>
      <c r="AX197" s="398" t="s">
        <v>774</v>
      </c>
      <c r="AY197" s="398" t="s">
        <v>774</v>
      </c>
      <c r="AZ197" s="398" t="s">
        <v>774</v>
      </c>
      <c r="BA197" s="399" t="s">
        <v>826</v>
      </c>
      <c r="BB197" s="544" t="str">
        <f t="shared" si="7"/>
        <v>Non mesuré</v>
      </c>
    </row>
    <row r="198" spans="1:54" ht="22.2" customHeight="1" x14ac:dyDescent="0.3">
      <c r="A198" s="211"/>
      <c r="B198" s="645" t="s">
        <v>524</v>
      </c>
      <c r="C198" s="645"/>
      <c r="D198" s="39" t="str">
        <f>VLOOKUP(Z198,'[1]Démarches phares_30_9'!D$5:G$249,2,FALSE)</f>
        <v>Déclaration trimestrielle de prime d’activité au titre du régime agricole (MSA)</v>
      </c>
      <c r="E198" s="131" t="s">
        <v>525</v>
      </c>
      <c r="F198" s="132" t="s">
        <v>38</v>
      </c>
      <c r="G198" s="133" t="s">
        <v>39</v>
      </c>
      <c r="H198" s="38" t="str">
        <f>VLOOKUP(Z198,'[1]Démarches phares_30_9'!D$5:G$249,4,FALSE)</f>
        <v>Oui</v>
      </c>
      <c r="I198" s="38">
        <f t="shared" si="8"/>
        <v>0</v>
      </c>
      <c r="J198" s="134"/>
      <c r="K198" s="135">
        <v>442050</v>
      </c>
      <c r="L198" s="136">
        <f t="shared" si="9"/>
        <v>0.73572672774573011</v>
      </c>
      <c r="M198" s="137"/>
      <c r="N198" s="137" t="s">
        <v>32</v>
      </c>
      <c r="O198" s="132" t="s">
        <v>38</v>
      </c>
      <c r="P198" s="132" t="s">
        <v>38</v>
      </c>
      <c r="Q198" s="132" t="s">
        <v>38</v>
      </c>
      <c r="R198" s="132"/>
      <c r="S198" s="46" t="s">
        <v>526</v>
      </c>
      <c r="T198" s="46"/>
      <c r="U198" s="46"/>
      <c r="V198" s="46"/>
      <c r="W198" s="46"/>
      <c r="X198" s="375">
        <v>325228</v>
      </c>
      <c r="Y198" s="385" t="s">
        <v>527</v>
      </c>
      <c r="Z198" s="49">
        <v>2033</v>
      </c>
      <c r="AA198" s="398" t="s">
        <v>759</v>
      </c>
      <c r="AB198" s="398" t="s">
        <v>769</v>
      </c>
      <c r="AC198" s="398"/>
      <c r="AD198" s="398" t="s">
        <v>764</v>
      </c>
      <c r="AE198" s="398"/>
      <c r="AF198" s="398"/>
      <c r="AG198" s="398"/>
      <c r="AH198" s="398"/>
      <c r="AI198" s="398"/>
      <c r="AJ198" s="398"/>
      <c r="AK198" s="398"/>
      <c r="AL198" s="398"/>
      <c r="AM198" s="398"/>
      <c r="AN198" s="398"/>
      <c r="AO198" s="398"/>
      <c r="AP198" s="398"/>
      <c r="AQ198" s="398"/>
      <c r="AR198" s="398"/>
      <c r="AS198" s="398"/>
      <c r="AT198" s="398"/>
      <c r="AU198" s="398"/>
      <c r="AV198" s="398"/>
      <c r="AW198" s="398"/>
      <c r="AX198" s="398"/>
      <c r="AY198" s="398"/>
      <c r="AZ198" s="398"/>
      <c r="BA198" s="399" t="s">
        <v>1021</v>
      </c>
      <c r="BB198" s="544" t="str">
        <f t="shared" si="7"/>
        <v>Non mesuré</v>
      </c>
    </row>
    <row r="199" spans="1:54" ht="22.2" customHeight="1" x14ac:dyDescent="0.3">
      <c r="A199" s="211"/>
      <c r="B199" s="645"/>
      <c r="C199" s="645"/>
      <c r="D199" s="39" t="str">
        <f>VLOOKUP(Z199,'[1]Démarches phares_30_9'!D$5:G$249,2,FALSE)</f>
        <v>TéléPAC – Paiement de base - paiement redistributif</v>
      </c>
      <c r="E199" s="131" t="s">
        <v>529</v>
      </c>
      <c r="F199" s="132" t="s">
        <v>38</v>
      </c>
      <c r="G199" s="133" t="s">
        <v>39</v>
      </c>
      <c r="H199" s="38" t="str">
        <f>VLOOKUP(Z199,'[1]Démarches phares_30_9'!D$5:G$249,4,FALSE)</f>
        <v>Oui</v>
      </c>
      <c r="I199" s="38">
        <f t="shared" si="8"/>
        <v>0</v>
      </c>
      <c r="J199" s="134" t="s">
        <v>39</v>
      </c>
      <c r="K199" s="135">
        <v>321129</v>
      </c>
      <c r="L199" s="136">
        <f t="shared" si="9"/>
        <v>1</v>
      </c>
      <c r="M199" s="137"/>
      <c r="N199" s="137" t="s">
        <v>32</v>
      </c>
      <c r="O199" s="134" t="s">
        <v>46</v>
      </c>
      <c r="P199" s="132" t="s">
        <v>41</v>
      </c>
      <c r="Q199" s="132" t="s">
        <v>40</v>
      </c>
      <c r="R199" s="132">
        <v>9</v>
      </c>
      <c r="S199" s="46" t="s">
        <v>526</v>
      </c>
      <c r="T199" s="46"/>
      <c r="U199" s="46"/>
      <c r="V199" s="46"/>
      <c r="W199" s="46"/>
      <c r="X199" s="375">
        <v>321129</v>
      </c>
      <c r="Y199" s="385" t="s">
        <v>530</v>
      </c>
      <c r="Z199" s="49">
        <v>1848</v>
      </c>
      <c r="AA199" s="398" t="s">
        <v>759</v>
      </c>
      <c r="AB199" s="398"/>
      <c r="AC199" s="398"/>
      <c r="AD199" s="398"/>
      <c r="AE199" s="398"/>
      <c r="AF199" s="398"/>
      <c r="AG199" s="398"/>
      <c r="AH199" s="398"/>
      <c r="AI199" s="398"/>
      <c r="AJ199" s="398"/>
      <c r="AK199" s="398"/>
      <c r="AL199" s="398"/>
      <c r="AM199" s="398"/>
      <c r="AN199" s="398"/>
      <c r="AO199" s="398"/>
      <c r="AP199" s="398"/>
      <c r="AQ199" s="398"/>
      <c r="AR199" s="398"/>
      <c r="AS199" s="398"/>
      <c r="AT199" s="398"/>
      <c r="AU199" s="398"/>
      <c r="AV199" s="398"/>
      <c r="AW199" s="398"/>
      <c r="AX199" s="398"/>
      <c r="AY199" s="398"/>
      <c r="AZ199" s="398"/>
      <c r="BA199" s="399" t="s">
        <v>828</v>
      </c>
      <c r="BB199" s="544" t="str">
        <f t="shared" si="7"/>
        <v>Non mesuré</v>
      </c>
    </row>
    <row r="200" spans="1:54" ht="22.2" customHeight="1" x14ac:dyDescent="0.3">
      <c r="A200" s="211"/>
      <c r="B200" s="645"/>
      <c r="C200" s="645"/>
      <c r="D200" s="39" t="str">
        <f>VLOOKUP(Z200,'[1]Démarches phares_30_9'!D$5:G$249,2,FALSE)</f>
        <v>TéléPAC – Paiement vert</v>
      </c>
      <c r="E200" s="131" t="s">
        <v>529</v>
      </c>
      <c r="F200" s="132" t="s">
        <v>38</v>
      </c>
      <c r="G200" s="133" t="s">
        <v>39</v>
      </c>
      <c r="H200" s="38" t="str">
        <f>VLOOKUP(Z200,'[1]Démarches phares_30_9'!D$5:G$249,4,FALSE)</f>
        <v>Oui</v>
      </c>
      <c r="I200" s="38">
        <f t="shared" si="8"/>
        <v>0</v>
      </c>
      <c r="J200" s="134" t="s">
        <v>39</v>
      </c>
      <c r="K200" s="135">
        <v>321129</v>
      </c>
      <c r="L200" s="136">
        <f t="shared" si="9"/>
        <v>1</v>
      </c>
      <c r="M200" s="137"/>
      <c r="N200" s="137" t="s">
        <v>32</v>
      </c>
      <c r="O200" s="134" t="s">
        <v>46</v>
      </c>
      <c r="P200" s="132" t="s">
        <v>41</v>
      </c>
      <c r="Q200" s="132" t="s">
        <v>40</v>
      </c>
      <c r="R200" s="132">
        <v>9</v>
      </c>
      <c r="S200" s="46" t="s">
        <v>526</v>
      </c>
      <c r="T200" s="46"/>
      <c r="U200" s="46"/>
      <c r="V200" s="46"/>
      <c r="W200" s="46"/>
      <c r="X200" s="375">
        <v>321129</v>
      </c>
      <c r="Y200" s="53" t="s">
        <v>530</v>
      </c>
      <c r="Z200" s="49">
        <v>1849</v>
      </c>
      <c r="AA200" s="398" t="s">
        <v>759</v>
      </c>
      <c r="AB200" s="398"/>
      <c r="AC200" s="398"/>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398"/>
      <c r="AY200" s="398"/>
      <c r="AZ200" s="398"/>
      <c r="BA200" s="399" t="s">
        <v>828</v>
      </c>
      <c r="BB200" s="544" t="str">
        <f t="shared" ref="BB200:BB252" si="10">IF(F200="non","n/a",IF(AA200="vu","Non mesuré",IF(AA200="","non mesuré",(IF(COUNTIF(AB200:AZ200,"na")=25,"n/a",((COUNTIF(AB200,"ko")*AB$7)+(COUNTIF(AC200,"ko")*AC$7)+(COUNTIF(AD200,"ko")*AD$7)+(COUNTIF(AE200,"ko")*AE$7)+(COUNTIF(AF200,"ko")*AF$7)+(COUNTIF(AG200,"ko")*AG$7)+(COUNTIF(AH200,"ko")*AH$7)+(COUNTIF(AI200,"ko")*AI$7)+(COUNTIF(AJ200,"ko")*AJ$7)+(COUNTIF(AK200,"ko")*AK$7)+(COUNTIF(AL200,"ko")*AL$7)+(COUNTIF(AM200,"ko")*AM$7)+(COUNTIF(AN200,"ko")*AN$7)+(COUNTIF(AO200,"ko")*AO$7)+(COUNTIF(AP200,"ko")*AP$7)+(COUNTIF(AQ200,"ko")*AQ$7)+(COUNTIF(AR200,"ko")*AR$7)+(COUNTIF(AS200,"ko")*AS$7)+(COUNTIF(AT200,"ko")*AT$7)+(COUNTIF(AU200,"ko")*AU$7)+(COUNTIF(AV200,"ko")*AV$7)+(COUNTIF(AW200,"ko")*AW$7)+(COUNTIF(AX200,"ko")*AX$7)+(COUNTIF(AY200,"ko")*AY$7)+(COUNTIF(AZ200,"ko")*AZ$7)))))))</f>
        <v>Non mesuré</v>
      </c>
    </row>
    <row r="201" spans="1:54" ht="22.2" customHeight="1" x14ac:dyDescent="0.3">
      <c r="A201" s="211"/>
      <c r="B201" s="645"/>
      <c r="C201" s="645"/>
      <c r="D201" s="39" t="str">
        <f>VLOOKUP(Z201,'[1]Démarches phares_30_9'!D$5:G$249,2,FALSE)</f>
        <v>Demande de CMU (couverture maladie universelle) au titre du régime agricole (MSA)</v>
      </c>
      <c r="E201" s="131" t="s">
        <v>525</v>
      </c>
      <c r="F201" s="132" t="s">
        <v>38</v>
      </c>
      <c r="G201" s="133" t="s">
        <v>39</v>
      </c>
      <c r="H201" s="38" t="str">
        <f>VLOOKUP(Z201,'[1]Démarches phares_30_9'!D$5:G$249,4,FALSE)</f>
        <v>Oui</v>
      </c>
      <c r="I201" s="38">
        <f t="shared" ref="I201:I252" si="11">IF(H201&lt;&gt;F201,1,0)</f>
        <v>0</v>
      </c>
      <c r="J201" s="134"/>
      <c r="K201" s="135">
        <v>243714</v>
      </c>
      <c r="L201" s="136">
        <f t="shared" si="9"/>
        <v>0.42178947454803584</v>
      </c>
      <c r="M201" s="137"/>
      <c r="N201" s="137" t="s">
        <v>32</v>
      </c>
      <c r="O201" s="132" t="s">
        <v>38</v>
      </c>
      <c r="P201" s="132" t="s">
        <v>38</v>
      </c>
      <c r="Q201" s="132" t="s">
        <v>38</v>
      </c>
      <c r="R201" s="132"/>
      <c r="S201" s="46" t="s">
        <v>526</v>
      </c>
      <c r="T201" s="46"/>
      <c r="U201" s="46"/>
      <c r="V201" s="46"/>
      <c r="W201" s="46"/>
      <c r="X201" s="375">
        <v>102796</v>
      </c>
      <c r="Y201" s="53" t="s">
        <v>527</v>
      </c>
      <c r="Z201" s="49">
        <v>2034</v>
      </c>
      <c r="AA201" s="398" t="s">
        <v>759</v>
      </c>
      <c r="AB201" s="398" t="s">
        <v>769</v>
      </c>
      <c r="AC201" s="398"/>
      <c r="AD201" s="398"/>
      <c r="AE201" s="398"/>
      <c r="AF201" s="398"/>
      <c r="AG201" s="398"/>
      <c r="AH201" s="398"/>
      <c r="AI201" s="398"/>
      <c r="AJ201" s="398"/>
      <c r="AK201" s="398"/>
      <c r="AL201" s="398"/>
      <c r="AM201" s="398"/>
      <c r="AN201" s="398"/>
      <c r="AO201" s="398"/>
      <c r="AP201" s="398"/>
      <c r="AQ201" s="398"/>
      <c r="AR201" s="398"/>
      <c r="AS201" s="398"/>
      <c r="AT201" s="398"/>
      <c r="AU201" s="398"/>
      <c r="AV201" s="398"/>
      <c r="AW201" s="398"/>
      <c r="AX201" s="398"/>
      <c r="AY201" s="398"/>
      <c r="AZ201" s="398"/>
      <c r="BA201" s="399" t="s">
        <v>1022</v>
      </c>
      <c r="BB201" s="544" t="str">
        <f t="shared" si="10"/>
        <v>Non mesuré</v>
      </c>
    </row>
    <row r="202" spans="1:54" ht="22.2" customHeight="1" x14ac:dyDescent="0.3">
      <c r="A202" s="211"/>
      <c r="B202" s="645"/>
      <c r="C202" s="645"/>
      <c r="D202" s="39" t="str">
        <f>VLOOKUP(Z202,'[1]Démarches phares_30_9'!D$5:G$249,2,FALSE)</f>
        <v>Demande de remboursement partiel de TIC/TICGN</v>
      </c>
      <c r="E202" s="131" t="s">
        <v>534</v>
      </c>
      <c r="F202" s="132" t="s">
        <v>38</v>
      </c>
      <c r="G202" s="133" t="s">
        <v>39</v>
      </c>
      <c r="H202" s="38" t="str">
        <f>VLOOKUP(Z202,'[1]Démarches phares_30_9'!D$5:G$249,4,FALSE)</f>
        <v>Oui</v>
      </c>
      <c r="I202" s="38">
        <f t="shared" si="11"/>
        <v>0</v>
      </c>
      <c r="J202" s="134" t="s">
        <v>39</v>
      </c>
      <c r="K202" s="135">
        <v>170000</v>
      </c>
      <c r="L202" s="136">
        <f t="shared" si="9"/>
        <v>0.74705882352941178</v>
      </c>
      <c r="M202" s="137"/>
      <c r="N202" s="137" t="s">
        <v>32</v>
      </c>
      <c r="O202" s="134" t="s">
        <v>46</v>
      </c>
      <c r="P202" s="132" t="s">
        <v>38</v>
      </c>
      <c r="Q202" s="132" t="s">
        <v>38</v>
      </c>
      <c r="R202" s="132">
        <v>7</v>
      </c>
      <c r="S202" s="46" t="s">
        <v>526</v>
      </c>
      <c r="T202" s="46"/>
      <c r="U202" s="46"/>
      <c r="V202" s="46"/>
      <c r="W202" s="46"/>
      <c r="X202" s="375">
        <v>127000</v>
      </c>
      <c r="Y202" s="53" t="s">
        <v>535</v>
      </c>
      <c r="Z202" s="49">
        <v>1307</v>
      </c>
      <c r="AA202" s="398" t="s">
        <v>759</v>
      </c>
      <c r="AB202" s="398" t="s">
        <v>769</v>
      </c>
      <c r="AC202" s="398"/>
      <c r="AD202" s="398"/>
      <c r="AE202" s="398"/>
      <c r="AF202" s="398"/>
      <c r="AG202" s="398"/>
      <c r="AH202" s="398"/>
      <c r="AI202" s="398"/>
      <c r="AJ202" s="398"/>
      <c r="AK202" s="398"/>
      <c r="AL202" s="398"/>
      <c r="AM202" s="398"/>
      <c r="AN202" s="398"/>
      <c r="AO202" s="398" t="s">
        <v>769</v>
      </c>
      <c r="AP202" s="398" t="s">
        <v>769</v>
      </c>
      <c r="AQ202" s="398"/>
      <c r="AR202" s="398"/>
      <c r="AS202" s="398"/>
      <c r="AT202" s="398"/>
      <c r="AU202" s="398"/>
      <c r="AV202" s="398"/>
      <c r="AW202" s="398"/>
      <c r="AX202" s="398"/>
      <c r="AY202" s="398"/>
      <c r="AZ202" s="398"/>
      <c r="BA202" s="399" t="s">
        <v>829</v>
      </c>
      <c r="BB202" s="544" t="str">
        <f t="shared" si="10"/>
        <v>Non mesuré</v>
      </c>
    </row>
    <row r="203" spans="1:54" ht="22.2" customHeight="1" x14ac:dyDescent="0.3">
      <c r="A203" s="211"/>
      <c r="B203" s="645"/>
      <c r="C203" s="645"/>
      <c r="D203" s="39" t="str">
        <f>VLOOKUP(Z203,'[1]Démarches phares_30_9'!D$5:G$249,2,FALSE)</f>
        <v>Demande de certificat individuel professionnel produits phytopharmaceutiques</v>
      </c>
      <c r="E203" s="131" t="s">
        <v>537</v>
      </c>
      <c r="F203" s="132" t="s">
        <v>38</v>
      </c>
      <c r="G203" s="133" t="s">
        <v>39</v>
      </c>
      <c r="H203" s="38" t="str">
        <f>VLOOKUP(Z203,'[1]Démarches phares_30_9'!D$5:G$249,4,FALSE)</f>
        <v>Oui</v>
      </c>
      <c r="I203" s="38">
        <f t="shared" si="11"/>
        <v>0</v>
      </c>
      <c r="J203" s="134" t="s">
        <v>39</v>
      </c>
      <c r="K203" s="135">
        <v>57301</v>
      </c>
      <c r="L203" s="136">
        <f t="shared" si="9"/>
        <v>1</v>
      </c>
      <c r="M203" s="137">
        <v>0.82</v>
      </c>
      <c r="N203" s="137">
        <v>0.82</v>
      </c>
      <c r="O203" s="132" t="s">
        <v>38</v>
      </c>
      <c r="P203" s="132" t="s">
        <v>38</v>
      </c>
      <c r="Q203" s="132" t="s">
        <v>40</v>
      </c>
      <c r="R203" s="132">
        <v>9</v>
      </c>
      <c r="S203" s="46" t="s">
        <v>526</v>
      </c>
      <c r="T203" s="46"/>
      <c r="U203" s="46" t="s">
        <v>538</v>
      </c>
      <c r="V203" s="46" t="s">
        <v>539</v>
      </c>
      <c r="W203" s="46"/>
      <c r="X203" s="375">
        <v>57301</v>
      </c>
      <c r="Y203" s="53" t="s">
        <v>540</v>
      </c>
      <c r="Z203" s="49">
        <v>1643</v>
      </c>
      <c r="AA203" s="398" t="s">
        <v>763</v>
      </c>
      <c r="AB203" s="398" t="s">
        <v>769</v>
      </c>
      <c r="AC203" s="398" t="s">
        <v>765</v>
      </c>
      <c r="AD203" s="398" t="s">
        <v>765</v>
      </c>
      <c r="AE203" s="398" t="s">
        <v>765</v>
      </c>
      <c r="AF203" s="398" t="s">
        <v>765</v>
      </c>
      <c r="AG203" s="398" t="s">
        <v>765</v>
      </c>
      <c r="AH203" s="398" t="s">
        <v>765</v>
      </c>
      <c r="AI203" s="398" t="s">
        <v>765</v>
      </c>
      <c r="AJ203" s="398" t="s">
        <v>765</v>
      </c>
      <c r="AK203" s="398" t="s">
        <v>765</v>
      </c>
      <c r="AL203" s="398" t="s">
        <v>765</v>
      </c>
      <c r="AM203" s="398" t="s">
        <v>764</v>
      </c>
      <c r="AN203" s="398"/>
      <c r="AO203" s="398"/>
      <c r="AP203" s="398"/>
      <c r="AQ203" s="398"/>
      <c r="AR203" s="398"/>
      <c r="AS203" s="398"/>
      <c r="AT203" s="398"/>
      <c r="AU203" s="398"/>
      <c r="AV203" s="398"/>
      <c r="AW203" s="398"/>
      <c r="AX203" s="398"/>
      <c r="AY203" s="398"/>
      <c r="AZ203" s="398"/>
      <c r="BA203" s="399"/>
      <c r="BB203" s="544">
        <f t="shared" si="10"/>
        <v>1</v>
      </c>
    </row>
    <row r="204" spans="1:54" ht="22.2" customHeight="1" x14ac:dyDescent="0.3">
      <c r="A204" s="211"/>
      <c r="B204" s="645"/>
      <c r="C204" s="645"/>
      <c r="D204" s="39" t="str">
        <f>VLOOKUP(Z204,'[1]Démarches phares_30_9'!D$5:G$249,2,FALSE)</f>
        <v>TéléPAC – Indemnité compensatoire de handicap naturel (ICHN)</v>
      </c>
      <c r="E204" s="131" t="s">
        <v>529</v>
      </c>
      <c r="F204" s="132" t="s">
        <v>38</v>
      </c>
      <c r="G204" s="133" t="s">
        <v>39</v>
      </c>
      <c r="H204" s="38" t="str">
        <f>VLOOKUP(Z204,'[1]Démarches phares_30_9'!D$5:G$249,4,FALSE)</f>
        <v>Oui</v>
      </c>
      <c r="I204" s="38">
        <f t="shared" si="11"/>
        <v>0</v>
      </c>
      <c r="J204" s="134" t="s">
        <v>39</v>
      </c>
      <c r="K204" s="135">
        <v>94405</v>
      </c>
      <c r="L204" s="136">
        <f t="shared" si="9"/>
        <v>1</v>
      </c>
      <c r="M204" s="137"/>
      <c r="N204" s="137" t="s">
        <v>32</v>
      </c>
      <c r="O204" s="134" t="s">
        <v>46</v>
      </c>
      <c r="P204" s="132" t="s">
        <v>41</v>
      </c>
      <c r="Q204" s="132" t="s">
        <v>40</v>
      </c>
      <c r="R204" s="132">
        <v>9</v>
      </c>
      <c r="S204" s="46" t="s">
        <v>526</v>
      </c>
      <c r="T204" s="46"/>
      <c r="U204" s="46"/>
      <c r="V204" s="46"/>
      <c r="W204" s="46"/>
      <c r="X204" s="375">
        <v>94405</v>
      </c>
      <c r="Y204" s="53" t="s">
        <v>530</v>
      </c>
      <c r="Z204" s="49">
        <v>1850</v>
      </c>
      <c r="AA204" s="398" t="s">
        <v>759</v>
      </c>
      <c r="AB204" s="398"/>
      <c r="AC204" s="398"/>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398"/>
      <c r="AY204" s="398"/>
      <c r="AZ204" s="398"/>
      <c r="BA204" s="399" t="s">
        <v>828</v>
      </c>
      <c r="BB204" s="544" t="str">
        <f t="shared" si="10"/>
        <v>Non mesuré</v>
      </c>
    </row>
    <row r="205" spans="1:54" ht="22.2" customHeight="1" x14ac:dyDescent="0.3">
      <c r="A205" s="211"/>
      <c r="B205" s="645"/>
      <c r="C205" s="645"/>
      <c r="D205" s="39" t="str">
        <f>VLOOKUP(Z205,'[1]Démarches phares_30_9'!D$5:G$249,2,FALSE)</f>
        <v>TéléPAC – Aide Bovins Allaitants (ABA)</v>
      </c>
      <c r="E205" s="131" t="s">
        <v>529</v>
      </c>
      <c r="F205" s="132" t="s">
        <v>38</v>
      </c>
      <c r="G205" s="133" t="s">
        <v>39</v>
      </c>
      <c r="H205" s="38" t="str">
        <f>VLOOKUP(Z205,'[1]Démarches phares_30_9'!D$5:G$249,4,FALSE)</f>
        <v>Oui</v>
      </c>
      <c r="I205" s="38">
        <f t="shared" si="11"/>
        <v>0</v>
      </c>
      <c r="J205" s="134" t="s">
        <v>39</v>
      </c>
      <c r="K205" s="135">
        <v>82988</v>
      </c>
      <c r="L205" s="136">
        <f t="shared" si="9"/>
        <v>1</v>
      </c>
      <c r="M205" s="137"/>
      <c r="N205" s="137" t="s">
        <v>32</v>
      </c>
      <c r="O205" s="134" t="s">
        <v>46</v>
      </c>
      <c r="P205" s="132" t="s">
        <v>41</v>
      </c>
      <c r="Q205" s="132" t="s">
        <v>40</v>
      </c>
      <c r="R205" s="132">
        <v>9</v>
      </c>
      <c r="S205" s="46" t="s">
        <v>526</v>
      </c>
      <c r="T205" s="46"/>
      <c r="U205" s="46"/>
      <c r="V205" s="46"/>
      <c r="W205" s="46"/>
      <c r="X205" s="375">
        <v>82988</v>
      </c>
      <c r="Y205" s="53" t="s">
        <v>530</v>
      </c>
      <c r="Z205" s="49">
        <v>1851</v>
      </c>
      <c r="AA205" s="398" t="s">
        <v>759</v>
      </c>
      <c r="AB205" s="398"/>
      <c r="AC205" s="398"/>
      <c r="AD205" s="398"/>
      <c r="AE205" s="398"/>
      <c r="AF205" s="398"/>
      <c r="AG205" s="398"/>
      <c r="AH205" s="398"/>
      <c r="AI205" s="398"/>
      <c r="AJ205" s="398"/>
      <c r="AK205" s="398"/>
      <c r="AL205" s="398"/>
      <c r="AM205" s="398"/>
      <c r="AN205" s="398"/>
      <c r="AO205" s="398"/>
      <c r="AP205" s="398"/>
      <c r="AQ205" s="398"/>
      <c r="AR205" s="398"/>
      <c r="AS205" s="398"/>
      <c r="AT205" s="398"/>
      <c r="AU205" s="398"/>
      <c r="AV205" s="398"/>
      <c r="AW205" s="398"/>
      <c r="AX205" s="398"/>
      <c r="AY205" s="398"/>
      <c r="AZ205" s="398"/>
      <c r="BA205" s="399" t="s">
        <v>828</v>
      </c>
      <c r="BB205" s="544" t="str">
        <f t="shared" si="10"/>
        <v>Non mesuré</v>
      </c>
    </row>
    <row r="206" spans="1:54" ht="22.2" customHeight="1" x14ac:dyDescent="0.3">
      <c r="A206" s="211"/>
      <c r="B206" s="645"/>
      <c r="C206" s="645"/>
      <c r="D206" s="39" t="str">
        <f>VLOOKUP(Z206,'[1]Démarches phares_30_9'!D$5:G$249,2,FALSE)</f>
        <v>Déclaration concernant les établissements préparant, transformant, manipulant, exposant, mettant en vente, entreposant ou transportant des denrées animales ou d'origine animale (activités non soumises à agrément sanitaire)</v>
      </c>
      <c r="E206" s="131" t="s">
        <v>544</v>
      </c>
      <c r="F206" s="132" t="s">
        <v>38</v>
      </c>
      <c r="G206" s="133" t="s">
        <v>39</v>
      </c>
      <c r="H206" s="38" t="str">
        <f>VLOOKUP(Z206,'[1]Démarches phares_30_9'!D$5:G$249,4,FALSE)</f>
        <v>Oui</v>
      </c>
      <c r="I206" s="38">
        <f t="shared" si="11"/>
        <v>0</v>
      </c>
      <c r="J206" s="134" t="s">
        <v>39</v>
      </c>
      <c r="K206" s="135">
        <v>80000</v>
      </c>
      <c r="L206" s="136">
        <f t="shared" si="9"/>
        <v>8.8737499999999997E-2</v>
      </c>
      <c r="M206" s="137"/>
      <c r="N206" s="137" t="s">
        <v>32</v>
      </c>
      <c r="O206" s="134" t="s">
        <v>46</v>
      </c>
      <c r="P206" s="132" t="s">
        <v>38</v>
      </c>
      <c r="Q206" s="132" t="s">
        <v>41</v>
      </c>
      <c r="R206" s="132">
        <v>9</v>
      </c>
      <c r="S206" s="46" t="s">
        <v>526</v>
      </c>
      <c r="T206" s="46"/>
      <c r="U206" s="46"/>
      <c r="V206" s="46"/>
      <c r="W206" s="46"/>
      <c r="X206" s="375">
        <v>7099</v>
      </c>
      <c r="Y206" s="385" t="s">
        <v>545</v>
      </c>
      <c r="Z206" s="49">
        <v>1299</v>
      </c>
      <c r="AA206" s="398" t="s">
        <v>763</v>
      </c>
      <c r="AB206" s="398"/>
      <c r="AC206" s="398"/>
      <c r="AD206" s="398"/>
      <c r="AE206" s="398"/>
      <c r="AF206" s="398"/>
      <c r="AG206" s="398"/>
      <c r="AH206" s="398"/>
      <c r="AI206" s="398"/>
      <c r="AJ206" s="398"/>
      <c r="AK206" s="398"/>
      <c r="AL206" s="398"/>
      <c r="AM206" s="398"/>
      <c r="AN206" s="398"/>
      <c r="AO206" s="398" t="s">
        <v>769</v>
      </c>
      <c r="AP206" s="398" t="s">
        <v>769</v>
      </c>
      <c r="AQ206" s="398" t="s">
        <v>765</v>
      </c>
      <c r="AR206" s="398" t="s">
        <v>765</v>
      </c>
      <c r="AS206" s="398" t="s">
        <v>765</v>
      </c>
      <c r="AT206" s="398" t="s">
        <v>765</v>
      </c>
      <c r="AU206" s="398" t="s">
        <v>765</v>
      </c>
      <c r="AV206" s="398" t="s">
        <v>765</v>
      </c>
      <c r="AW206" s="398" t="s">
        <v>765</v>
      </c>
      <c r="AX206" s="398" t="s">
        <v>765</v>
      </c>
      <c r="AY206" s="398" t="s">
        <v>765</v>
      </c>
      <c r="AZ206" s="398" t="s">
        <v>765</v>
      </c>
      <c r="BA206" s="399" t="s">
        <v>830</v>
      </c>
      <c r="BB206" s="544">
        <f t="shared" si="10"/>
        <v>0</v>
      </c>
    </row>
    <row r="207" spans="1:54" ht="22.2" customHeight="1" x14ac:dyDescent="0.3">
      <c r="A207" s="211"/>
      <c r="B207" s="645"/>
      <c r="C207" s="645"/>
      <c r="D207" s="39" t="str">
        <f>VLOOKUP(Z207,'[1]Démarches phares_30_9'!D$5:G$249,2,FALSE)</f>
        <v>Déclaration de détention et d'emplacement de ruche(s)</v>
      </c>
      <c r="E207" s="131" t="s">
        <v>544</v>
      </c>
      <c r="F207" s="132" t="s">
        <v>38</v>
      </c>
      <c r="G207" s="133" t="s">
        <v>39</v>
      </c>
      <c r="H207" s="38" t="str">
        <f>VLOOKUP(Z207,'[1]Démarches phares_30_9'!D$5:G$249,4,FALSE)</f>
        <v>Oui</v>
      </c>
      <c r="I207" s="38">
        <f t="shared" si="11"/>
        <v>0</v>
      </c>
      <c r="J207" s="134" t="s">
        <v>39</v>
      </c>
      <c r="K207" s="135">
        <v>73672</v>
      </c>
      <c r="L207" s="136">
        <f t="shared" si="9"/>
        <v>0.94054729069388643</v>
      </c>
      <c r="M207" s="137"/>
      <c r="N207" s="137" t="s">
        <v>32</v>
      </c>
      <c r="O207" s="132" t="s">
        <v>41</v>
      </c>
      <c r="P207" s="132" t="s">
        <v>38</v>
      </c>
      <c r="Q207" s="132" t="s">
        <v>41</v>
      </c>
      <c r="R207" s="132">
        <v>9</v>
      </c>
      <c r="S207" s="46" t="s">
        <v>526</v>
      </c>
      <c r="T207" s="46"/>
      <c r="U207" s="46"/>
      <c r="V207" s="46"/>
      <c r="W207" s="46"/>
      <c r="X207" s="375">
        <v>69292</v>
      </c>
      <c r="Y207" s="385" t="s">
        <v>547</v>
      </c>
      <c r="Z207" s="49">
        <v>1326</v>
      </c>
      <c r="AA207" s="398" t="s">
        <v>763</v>
      </c>
      <c r="AB207" s="398" t="s">
        <v>764</v>
      </c>
      <c r="AC207" s="398" t="s">
        <v>765</v>
      </c>
      <c r="AD207" s="398" t="s">
        <v>765</v>
      </c>
      <c r="AE207" s="398" t="s">
        <v>765</v>
      </c>
      <c r="AF207" s="398" t="s">
        <v>765</v>
      </c>
      <c r="AG207" s="398" t="s">
        <v>765</v>
      </c>
      <c r="AH207" s="398" t="s">
        <v>765</v>
      </c>
      <c r="AI207" s="398" t="s">
        <v>765</v>
      </c>
      <c r="AJ207" s="398" t="s">
        <v>765</v>
      </c>
      <c r="AK207" s="398" t="s">
        <v>765</v>
      </c>
      <c r="AL207" s="398" t="s">
        <v>765</v>
      </c>
      <c r="AM207" s="398" t="s">
        <v>764</v>
      </c>
      <c r="AN207" s="398"/>
      <c r="AO207" s="398" t="s">
        <v>769</v>
      </c>
      <c r="AP207" s="398" t="s">
        <v>769</v>
      </c>
      <c r="AQ207" s="398" t="s">
        <v>765</v>
      </c>
      <c r="AR207" s="398" t="s">
        <v>765</v>
      </c>
      <c r="AS207" s="398" t="s">
        <v>765</v>
      </c>
      <c r="AT207" s="398" t="s">
        <v>765</v>
      </c>
      <c r="AU207" s="398" t="s">
        <v>765</v>
      </c>
      <c r="AV207" s="398" t="s">
        <v>765</v>
      </c>
      <c r="AW207" s="398" t="s">
        <v>765</v>
      </c>
      <c r="AX207" s="398" t="s">
        <v>765</v>
      </c>
      <c r="AY207" s="398" t="s">
        <v>765</v>
      </c>
      <c r="AZ207" s="398" t="s">
        <v>765</v>
      </c>
      <c r="BA207" s="399" t="s">
        <v>831</v>
      </c>
      <c r="BB207" s="544">
        <f t="shared" si="10"/>
        <v>2</v>
      </c>
    </row>
    <row r="208" spans="1:54" ht="22.2" customHeight="1" x14ac:dyDescent="0.3">
      <c r="A208" s="211"/>
      <c r="B208" s="645"/>
      <c r="C208" s="645"/>
      <c r="D208" s="39" t="str">
        <f>VLOOKUP(Z208,'[1]Démarches phares_30_9'!D$5:G$249,2,FALSE)</f>
        <v>TéléPAC – Aide à l'assurance-récolte</v>
      </c>
      <c r="E208" s="131" t="s">
        <v>529</v>
      </c>
      <c r="F208" s="132" t="s">
        <v>38</v>
      </c>
      <c r="G208" s="133" t="s">
        <v>39</v>
      </c>
      <c r="H208" s="38" t="str">
        <f>VLOOKUP(Z208,'[1]Démarches phares_30_9'!D$5:G$249,4,FALSE)</f>
        <v>Oui</v>
      </c>
      <c r="I208" s="38">
        <f t="shared" si="11"/>
        <v>0</v>
      </c>
      <c r="J208" s="134" t="s">
        <v>39</v>
      </c>
      <c r="K208" s="135">
        <v>70712</v>
      </c>
      <c r="L208" s="136">
        <f t="shared" si="9"/>
        <v>1</v>
      </c>
      <c r="M208" s="137"/>
      <c r="N208" s="137" t="s">
        <v>32</v>
      </c>
      <c r="O208" s="134" t="s">
        <v>46</v>
      </c>
      <c r="P208" s="132" t="s">
        <v>41</v>
      </c>
      <c r="Q208" s="132" t="s">
        <v>40</v>
      </c>
      <c r="R208" s="132">
        <v>9</v>
      </c>
      <c r="S208" s="46" t="s">
        <v>526</v>
      </c>
      <c r="T208" s="46"/>
      <c r="U208" s="46"/>
      <c r="V208" s="46"/>
      <c r="W208" s="46"/>
      <c r="X208" s="375">
        <v>70712</v>
      </c>
      <c r="Y208" s="53" t="s">
        <v>530</v>
      </c>
      <c r="Z208" s="49">
        <v>1852</v>
      </c>
      <c r="AA208" s="398" t="s">
        <v>759</v>
      </c>
      <c r="AB208" s="398"/>
      <c r="AC208" s="398"/>
      <c r="AD208" s="398"/>
      <c r="AE208" s="398"/>
      <c r="AF208" s="398"/>
      <c r="AG208" s="398"/>
      <c r="AH208" s="398"/>
      <c r="AI208" s="398"/>
      <c r="AJ208" s="398"/>
      <c r="AK208" s="398"/>
      <c r="AL208" s="398"/>
      <c r="AM208" s="398"/>
      <c r="AN208" s="398"/>
      <c r="AO208" s="398"/>
      <c r="AP208" s="398"/>
      <c r="AQ208" s="398"/>
      <c r="AR208" s="398"/>
      <c r="AS208" s="398"/>
      <c r="AT208" s="398"/>
      <c r="AU208" s="398"/>
      <c r="AV208" s="398"/>
      <c r="AW208" s="398"/>
      <c r="AX208" s="398"/>
      <c r="AY208" s="398"/>
      <c r="AZ208" s="398"/>
      <c r="BA208" s="399" t="s">
        <v>828</v>
      </c>
      <c r="BB208" s="544" t="str">
        <f t="shared" si="10"/>
        <v>Non mesuré</v>
      </c>
    </row>
    <row r="209" spans="1:54" ht="22.2" customHeight="1" x14ac:dyDescent="0.3">
      <c r="A209" s="211"/>
      <c r="B209" s="645"/>
      <c r="C209" s="645"/>
      <c r="D209" s="39" t="str">
        <f>VLOOKUP(Z209,'[1]Démarches phares_30_9'!D$5:G$249,2,FALSE)</f>
        <v>TéléPAC – Aide Bovins Laitiers (ABL)</v>
      </c>
      <c r="E209" s="131" t="s">
        <v>529</v>
      </c>
      <c r="F209" s="132" t="s">
        <v>38</v>
      </c>
      <c r="G209" s="133" t="s">
        <v>39</v>
      </c>
      <c r="H209" s="38" t="str">
        <f>VLOOKUP(Z209,'[1]Démarches phares_30_9'!D$5:G$249,4,FALSE)</f>
        <v>Oui</v>
      </c>
      <c r="I209" s="38">
        <f t="shared" si="11"/>
        <v>0</v>
      </c>
      <c r="J209" s="134" t="s">
        <v>39</v>
      </c>
      <c r="K209" s="135">
        <v>54381</v>
      </c>
      <c r="L209" s="136">
        <f t="shared" si="9"/>
        <v>1</v>
      </c>
      <c r="M209" s="137"/>
      <c r="N209" s="137" t="s">
        <v>32</v>
      </c>
      <c r="O209" s="134" t="s">
        <v>46</v>
      </c>
      <c r="P209" s="132" t="s">
        <v>41</v>
      </c>
      <c r="Q209" s="132" t="s">
        <v>40</v>
      </c>
      <c r="R209" s="132">
        <v>9</v>
      </c>
      <c r="S209" s="46" t="s">
        <v>526</v>
      </c>
      <c r="T209" s="46"/>
      <c r="U209" s="46"/>
      <c r="V209" s="46"/>
      <c r="W209" s="46"/>
      <c r="X209" s="375">
        <v>54381</v>
      </c>
      <c r="Y209" s="53" t="s">
        <v>530</v>
      </c>
      <c r="Z209" s="49">
        <v>1853</v>
      </c>
      <c r="AA209" s="398" t="s">
        <v>759</v>
      </c>
      <c r="AB209" s="398"/>
      <c r="AC209" s="398"/>
      <c r="AD209" s="398"/>
      <c r="AE209" s="398"/>
      <c r="AF209" s="398"/>
      <c r="AG209" s="398"/>
      <c r="AH209" s="398"/>
      <c r="AI209" s="398"/>
      <c r="AJ209" s="398"/>
      <c r="AK209" s="398"/>
      <c r="AL209" s="398"/>
      <c r="AM209" s="398"/>
      <c r="AN209" s="398"/>
      <c r="AO209" s="398"/>
      <c r="AP209" s="398"/>
      <c r="AQ209" s="398"/>
      <c r="AR209" s="398"/>
      <c r="AS209" s="398"/>
      <c r="AT209" s="398"/>
      <c r="AU209" s="398"/>
      <c r="AV209" s="398"/>
      <c r="AW209" s="398"/>
      <c r="AX209" s="398"/>
      <c r="AY209" s="398"/>
      <c r="AZ209" s="398"/>
      <c r="BA209" s="399" t="s">
        <v>828</v>
      </c>
      <c r="BB209" s="544" t="str">
        <f t="shared" si="10"/>
        <v>Non mesuré</v>
      </c>
    </row>
    <row r="210" spans="1:54" ht="22.2" customHeight="1" x14ac:dyDescent="0.3">
      <c r="A210" s="211"/>
      <c r="B210" s="645"/>
      <c r="C210" s="645"/>
      <c r="D210" s="39" t="str">
        <f>VLOOKUP(Z210,'[1]Démarches phares_30_9'!D$5:G$249,2,FALSE)</f>
        <v>Demande d’autorisation administrative de coupe de bois</v>
      </c>
      <c r="E210" s="131" t="s">
        <v>529</v>
      </c>
      <c r="F210" s="132" t="s">
        <v>38</v>
      </c>
      <c r="G210" s="133" t="s">
        <v>39</v>
      </c>
      <c r="H210" s="38" t="str">
        <f>VLOOKUP(Z210,'[1]Démarches phares_30_9'!D$5:G$249,4,FALSE)</f>
        <v>Oui</v>
      </c>
      <c r="I210" s="38">
        <f t="shared" si="11"/>
        <v>0</v>
      </c>
      <c r="J210" s="134" t="s">
        <v>39</v>
      </c>
      <c r="K210" s="135">
        <v>51433</v>
      </c>
      <c r="L210" s="136">
        <f t="shared" si="9"/>
        <v>5.8328310617696813E-4</v>
      </c>
      <c r="M210" s="137"/>
      <c r="N210" s="137" t="s">
        <v>32</v>
      </c>
      <c r="O210" s="132" t="s">
        <v>41</v>
      </c>
      <c r="P210" s="132" t="s">
        <v>38</v>
      </c>
      <c r="Q210" s="132" t="s">
        <v>41</v>
      </c>
      <c r="R210" s="132">
        <v>10</v>
      </c>
      <c r="S210" s="46" t="s">
        <v>526</v>
      </c>
      <c r="T210" s="46"/>
      <c r="U210" s="46"/>
      <c r="V210" s="46"/>
      <c r="W210" s="46"/>
      <c r="X210" s="375">
        <v>30</v>
      </c>
      <c r="Y210" s="385" t="s">
        <v>551</v>
      </c>
      <c r="Z210" s="49">
        <v>1344</v>
      </c>
      <c r="AA210" s="398" t="s">
        <v>763</v>
      </c>
      <c r="AB210" s="398" t="s">
        <v>765</v>
      </c>
      <c r="AC210" s="398" t="s">
        <v>765</v>
      </c>
      <c r="AD210" s="398" t="s">
        <v>765</v>
      </c>
      <c r="AE210" s="398" t="s">
        <v>765</v>
      </c>
      <c r="AF210" s="398" t="s">
        <v>765</v>
      </c>
      <c r="AG210" s="398" t="s">
        <v>765</v>
      </c>
      <c r="AH210" s="398" t="s">
        <v>765</v>
      </c>
      <c r="AI210" s="398" t="s">
        <v>765</v>
      </c>
      <c r="AJ210" s="398" t="s">
        <v>765</v>
      </c>
      <c r="AK210" s="398" t="s">
        <v>765</v>
      </c>
      <c r="AL210" s="398" t="s">
        <v>765</v>
      </c>
      <c r="AM210" s="398" t="s">
        <v>765</v>
      </c>
      <c r="AN210" s="398"/>
      <c r="AO210" s="398" t="s">
        <v>769</v>
      </c>
      <c r="AP210" s="398" t="s">
        <v>769</v>
      </c>
      <c r="AQ210" s="398" t="s">
        <v>765</v>
      </c>
      <c r="AR210" s="398" t="s">
        <v>765</v>
      </c>
      <c r="AS210" s="398" t="s">
        <v>765</v>
      </c>
      <c r="AT210" s="398" t="s">
        <v>764</v>
      </c>
      <c r="AU210" s="398" t="s">
        <v>765</v>
      </c>
      <c r="AV210" s="398" t="s">
        <v>765</v>
      </c>
      <c r="AW210" s="398" t="s">
        <v>765</v>
      </c>
      <c r="AX210" s="398" t="s">
        <v>765</v>
      </c>
      <c r="AY210" s="398" t="s">
        <v>765</v>
      </c>
      <c r="AZ210" s="398" t="s">
        <v>765</v>
      </c>
      <c r="BA210" s="399" t="s">
        <v>832</v>
      </c>
      <c r="BB210" s="544">
        <f t="shared" si="10"/>
        <v>2</v>
      </c>
    </row>
    <row r="211" spans="1:54" ht="22.2" customHeight="1" x14ac:dyDescent="0.3">
      <c r="A211" s="211"/>
      <c r="B211" s="645"/>
      <c r="C211" s="645"/>
      <c r="D211" s="39" t="str">
        <f>VLOOKUP(Z211,'[1]Démarches phares_30_9'!D$5:G$249,2,FALSE)</f>
        <v>Déclaration de ressources année n-1 pour la détermination des droits aux prestations soumises a condition de ressources</v>
      </c>
      <c r="E211" s="131" t="s">
        <v>525</v>
      </c>
      <c r="F211" s="132" t="s">
        <v>38</v>
      </c>
      <c r="G211" s="133" t="s">
        <v>39</v>
      </c>
      <c r="H211" s="38" t="str">
        <f>VLOOKUP(Z211,'[1]Démarches phares_30_9'!D$5:G$249,4,FALSE)</f>
        <v>Oui</v>
      </c>
      <c r="I211" s="38">
        <f t="shared" si="11"/>
        <v>0</v>
      </c>
      <c r="J211" s="134" t="s">
        <v>39</v>
      </c>
      <c r="K211" s="135">
        <v>49263</v>
      </c>
      <c r="L211" s="136">
        <f t="shared" si="9"/>
        <v>0.56602318169823196</v>
      </c>
      <c r="M211" s="137"/>
      <c r="N211" s="137" t="s">
        <v>32</v>
      </c>
      <c r="O211" s="132" t="s">
        <v>38</v>
      </c>
      <c r="P211" s="132" t="s">
        <v>38</v>
      </c>
      <c r="Q211" s="132" t="s">
        <v>41</v>
      </c>
      <c r="R211" s="132">
        <v>5</v>
      </c>
      <c r="S211" s="46" t="s">
        <v>526</v>
      </c>
      <c r="T211" s="46"/>
      <c r="U211" s="46"/>
      <c r="V211" s="46"/>
      <c r="W211" s="46" t="s">
        <v>553</v>
      </c>
      <c r="X211" s="375">
        <v>27884</v>
      </c>
      <c r="Y211" s="53" t="s">
        <v>527</v>
      </c>
      <c r="Z211" s="49">
        <v>1472</v>
      </c>
      <c r="AA211" s="398" t="s">
        <v>759</v>
      </c>
      <c r="AB211" s="398"/>
      <c r="AC211" s="398"/>
      <c r="AD211" s="398"/>
      <c r="AE211" s="398"/>
      <c r="AF211" s="398"/>
      <c r="AG211" s="398"/>
      <c r="AH211" s="398"/>
      <c r="AI211" s="398"/>
      <c r="AJ211" s="398"/>
      <c r="AK211" s="398"/>
      <c r="AL211" s="398"/>
      <c r="AM211" s="398"/>
      <c r="AN211" s="398"/>
      <c r="AO211" s="398"/>
      <c r="AP211" s="398"/>
      <c r="AQ211" s="398"/>
      <c r="AR211" s="398"/>
      <c r="AS211" s="398"/>
      <c r="AT211" s="398"/>
      <c r="AU211" s="398"/>
      <c r="AV211" s="398"/>
      <c r="AW211" s="398"/>
      <c r="AX211" s="398"/>
      <c r="AY211" s="398"/>
      <c r="AZ211" s="398"/>
      <c r="BA211" s="399" t="s">
        <v>827</v>
      </c>
      <c r="BB211" s="544" t="str">
        <f t="shared" si="10"/>
        <v>Non mesuré</v>
      </c>
    </row>
    <row r="212" spans="1:54" ht="22.2" customHeight="1" x14ac:dyDescent="0.3">
      <c r="A212" s="211"/>
      <c r="B212" s="645"/>
      <c r="C212" s="645"/>
      <c r="D212" s="39" t="str">
        <f>VLOOKUP(Z212,'[1]Démarches phares_30_9'!D$5:G$249,2,FALSE)</f>
        <v xml:space="preserve">TéléPAC – Mesures agro-environnementales et climatiques (MAEC) </v>
      </c>
      <c r="E212" s="131" t="s">
        <v>529</v>
      </c>
      <c r="F212" s="132" t="s">
        <v>38</v>
      </c>
      <c r="G212" s="133" t="s">
        <v>39</v>
      </c>
      <c r="H212" s="38" t="str">
        <f>VLOOKUP(Z212,'[1]Démarches phares_30_9'!D$5:G$249,4,FALSE)</f>
        <v>Oui</v>
      </c>
      <c r="I212" s="38">
        <f t="shared" si="11"/>
        <v>0</v>
      </c>
      <c r="J212" s="134" t="s">
        <v>39</v>
      </c>
      <c r="K212" s="135">
        <v>45331</v>
      </c>
      <c r="L212" s="136">
        <f t="shared" si="9"/>
        <v>1</v>
      </c>
      <c r="M212" s="137"/>
      <c r="N212" s="137" t="s">
        <v>32</v>
      </c>
      <c r="O212" s="134" t="s">
        <v>46</v>
      </c>
      <c r="P212" s="132" t="s">
        <v>41</v>
      </c>
      <c r="Q212" s="132" t="s">
        <v>40</v>
      </c>
      <c r="R212" s="132">
        <v>9</v>
      </c>
      <c r="S212" s="46" t="s">
        <v>526</v>
      </c>
      <c r="T212" s="46"/>
      <c r="U212" s="46"/>
      <c r="V212" s="46"/>
      <c r="W212" s="46"/>
      <c r="X212" s="375">
        <v>45331</v>
      </c>
      <c r="Y212" s="53" t="s">
        <v>530</v>
      </c>
      <c r="Z212" s="49">
        <v>1854</v>
      </c>
      <c r="AA212" s="398" t="s">
        <v>759</v>
      </c>
      <c r="AB212" s="398"/>
      <c r="AC212" s="398"/>
      <c r="AD212" s="398"/>
      <c r="AE212" s="398"/>
      <c r="AF212" s="398"/>
      <c r="AG212" s="398"/>
      <c r="AH212" s="398"/>
      <c r="AI212" s="398"/>
      <c r="AJ212" s="398"/>
      <c r="AK212" s="398"/>
      <c r="AL212" s="398"/>
      <c r="AM212" s="398"/>
      <c r="AN212" s="398"/>
      <c r="AO212" s="398"/>
      <c r="AP212" s="398"/>
      <c r="AQ212" s="398"/>
      <c r="AR212" s="398"/>
      <c r="AS212" s="398"/>
      <c r="AT212" s="398"/>
      <c r="AU212" s="398"/>
      <c r="AV212" s="398"/>
      <c r="AW212" s="398"/>
      <c r="AX212" s="398"/>
      <c r="AY212" s="398"/>
      <c r="AZ212" s="398"/>
      <c r="BA212" s="399" t="s">
        <v>828</v>
      </c>
      <c r="BB212" s="544" t="str">
        <f t="shared" si="10"/>
        <v>Non mesuré</v>
      </c>
    </row>
    <row r="213" spans="1:54" ht="22.2" customHeight="1" x14ac:dyDescent="0.3">
      <c r="A213" s="211"/>
      <c r="B213" s="645"/>
      <c r="C213" s="645"/>
      <c r="D213" s="39" t="str">
        <f>VLOOKUP(Z213,'[1]Démarches phares_30_9'!D$5:G$249,2,FALSE)</f>
        <v xml:space="preserve">Vitiplantation </v>
      </c>
      <c r="E213" s="131" t="s">
        <v>529</v>
      </c>
      <c r="F213" s="132" t="s">
        <v>38</v>
      </c>
      <c r="G213" s="133" t="s">
        <v>39</v>
      </c>
      <c r="H213" s="38" t="str">
        <f>VLOOKUP(Z213,'[1]Démarches phares_30_9'!D$5:G$249,4,FALSE)</f>
        <v>Oui</v>
      </c>
      <c r="I213" s="38">
        <f t="shared" si="11"/>
        <v>0</v>
      </c>
      <c r="J213" s="134" t="s">
        <v>39</v>
      </c>
      <c r="K213" s="135">
        <v>45000</v>
      </c>
      <c r="L213" s="136">
        <f t="shared" si="9"/>
        <v>1</v>
      </c>
      <c r="M213" s="137"/>
      <c r="N213" s="137" t="s">
        <v>32</v>
      </c>
      <c r="O213" s="134" t="s">
        <v>46</v>
      </c>
      <c r="P213" s="132" t="s">
        <v>41</v>
      </c>
      <c r="Q213" s="132" t="s">
        <v>41</v>
      </c>
      <c r="R213" s="132">
        <v>7</v>
      </c>
      <c r="S213" s="46" t="s">
        <v>526</v>
      </c>
      <c r="T213" s="46"/>
      <c r="U213" s="46"/>
      <c r="V213" s="46"/>
      <c r="W213" s="46" t="s">
        <v>556</v>
      </c>
      <c r="X213" s="375">
        <v>45000</v>
      </c>
      <c r="Y213" s="385" t="s">
        <v>557</v>
      </c>
      <c r="Z213" s="49">
        <v>1459</v>
      </c>
      <c r="AA213" s="398" t="s">
        <v>763</v>
      </c>
      <c r="AB213" s="398"/>
      <c r="AC213" s="398"/>
      <c r="AD213" s="398"/>
      <c r="AE213" s="398"/>
      <c r="AF213" s="398"/>
      <c r="AG213" s="398"/>
      <c r="AH213" s="398"/>
      <c r="AI213" s="398"/>
      <c r="AJ213" s="398"/>
      <c r="AK213" s="398"/>
      <c r="AL213" s="398"/>
      <c r="AM213" s="398"/>
      <c r="AN213" s="398"/>
      <c r="AO213" s="398" t="s">
        <v>769</v>
      </c>
      <c r="AP213" s="398" t="s">
        <v>765</v>
      </c>
      <c r="AQ213" s="398" t="s">
        <v>765</v>
      </c>
      <c r="AR213" s="398" t="s">
        <v>765</v>
      </c>
      <c r="AS213" s="398" t="s">
        <v>765</v>
      </c>
      <c r="AT213" s="398" t="s">
        <v>765</v>
      </c>
      <c r="AU213" s="398" t="s">
        <v>765</v>
      </c>
      <c r="AV213" s="398" t="s">
        <v>765</v>
      </c>
      <c r="AW213" s="398" t="s">
        <v>765</v>
      </c>
      <c r="AX213" s="398" t="s">
        <v>765</v>
      </c>
      <c r="AY213" s="398" t="s">
        <v>765</v>
      </c>
      <c r="AZ213" s="398" t="s">
        <v>765</v>
      </c>
      <c r="BA213" s="399" t="s">
        <v>833</v>
      </c>
      <c r="BB213" s="544">
        <f t="shared" si="10"/>
        <v>0</v>
      </c>
    </row>
    <row r="214" spans="1:54" ht="22.2" customHeight="1" x14ac:dyDescent="0.3">
      <c r="A214" s="211"/>
      <c r="B214" s="645"/>
      <c r="C214" s="645"/>
      <c r="D214" s="39" t="str">
        <f>VLOOKUP(Z214,'[1]Démarches phares_30_9'!D$5:G$249,2,FALSE)</f>
        <v>TéléPAC – Aide à la production de légumineuses fourragères</v>
      </c>
      <c r="E214" s="131" t="s">
        <v>529</v>
      </c>
      <c r="F214" s="132" t="s">
        <v>38</v>
      </c>
      <c r="G214" s="133" t="s">
        <v>39</v>
      </c>
      <c r="H214" s="38" t="str">
        <f>VLOOKUP(Z214,'[1]Démarches phares_30_9'!D$5:G$249,4,FALSE)</f>
        <v>Oui</v>
      </c>
      <c r="I214" s="38">
        <f t="shared" si="11"/>
        <v>0</v>
      </c>
      <c r="J214" s="134" t="s">
        <v>39</v>
      </c>
      <c r="K214" s="135">
        <v>33060</v>
      </c>
      <c r="L214" s="136">
        <f t="shared" si="9"/>
        <v>1</v>
      </c>
      <c r="M214" s="137"/>
      <c r="N214" s="137" t="s">
        <v>32</v>
      </c>
      <c r="O214" s="134" t="s">
        <v>46</v>
      </c>
      <c r="P214" s="132" t="s">
        <v>41</v>
      </c>
      <c r="Q214" s="132" t="s">
        <v>40</v>
      </c>
      <c r="R214" s="132">
        <v>9</v>
      </c>
      <c r="S214" s="46" t="s">
        <v>526</v>
      </c>
      <c r="T214" s="46"/>
      <c r="U214" s="46"/>
      <c r="V214" s="46"/>
      <c r="W214" s="46"/>
      <c r="X214" s="375">
        <v>33060</v>
      </c>
      <c r="Y214" s="53" t="e">
        <f>NA()</f>
        <v>#N/A</v>
      </c>
      <c r="Z214" s="49">
        <v>1855</v>
      </c>
      <c r="AA214" s="398" t="s">
        <v>759</v>
      </c>
      <c r="AB214" s="398"/>
      <c r="AC214" s="398"/>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398"/>
      <c r="AY214" s="398"/>
      <c r="AZ214" s="398"/>
      <c r="BA214" s="399"/>
      <c r="BB214" s="544" t="str">
        <f t="shared" si="10"/>
        <v>Non mesuré</v>
      </c>
    </row>
    <row r="215" spans="1:54" ht="22.2" customHeight="1" x14ac:dyDescent="0.3">
      <c r="A215" s="211"/>
      <c r="B215" s="645"/>
      <c r="C215" s="645"/>
      <c r="D215" s="39" t="str">
        <f>VLOOKUP(Z215,'[1]Démarches phares_30_9'!D$5:G$249,2,FALSE)</f>
        <v>Logics (Demande d'autorisation d'exploiter – contrôle des structures)</v>
      </c>
      <c r="E215" s="131" t="s">
        <v>529</v>
      </c>
      <c r="F215" s="132" t="s">
        <v>38</v>
      </c>
      <c r="G215" s="133" t="s">
        <v>39</v>
      </c>
      <c r="H215" s="38" t="str">
        <f>VLOOKUP(Z215,'[1]Démarches phares_30_9'!D$5:G$249,4,FALSE)</f>
        <v>Oui</v>
      </c>
      <c r="I215" s="38">
        <f t="shared" si="11"/>
        <v>0</v>
      </c>
      <c r="J215" s="134" t="s">
        <v>39</v>
      </c>
      <c r="K215" s="135">
        <v>20000</v>
      </c>
      <c r="L215" s="136">
        <f t="shared" si="9"/>
        <v>3.9949999999999999E-2</v>
      </c>
      <c r="M215" s="137"/>
      <c r="N215" s="137" t="s">
        <v>32</v>
      </c>
      <c r="O215" s="134" t="s">
        <v>46</v>
      </c>
      <c r="P215" s="132" t="s">
        <v>38</v>
      </c>
      <c r="Q215" s="132" t="s">
        <v>41</v>
      </c>
      <c r="R215" s="132">
        <v>8</v>
      </c>
      <c r="S215" s="46" t="s">
        <v>526</v>
      </c>
      <c r="T215" s="46"/>
      <c r="U215" s="46" t="s">
        <v>560</v>
      </c>
      <c r="V215" s="46"/>
      <c r="W215" s="46"/>
      <c r="X215" s="375">
        <v>799</v>
      </c>
      <c r="Y215" s="53" t="s">
        <v>561</v>
      </c>
      <c r="Z215" s="49">
        <v>1302</v>
      </c>
      <c r="AA215" s="398" t="s">
        <v>759</v>
      </c>
      <c r="AB215" s="398"/>
      <c r="AC215" s="398"/>
      <c r="AD215" s="398"/>
      <c r="AE215" s="398"/>
      <c r="AF215" s="398"/>
      <c r="AG215" s="398"/>
      <c r="AH215" s="398"/>
      <c r="AI215" s="398"/>
      <c r="AJ215" s="398"/>
      <c r="AK215" s="398"/>
      <c r="AL215" s="398"/>
      <c r="AM215" s="398"/>
      <c r="AN215" s="398"/>
      <c r="AO215" s="398"/>
      <c r="AP215" s="398"/>
      <c r="AQ215" s="398"/>
      <c r="AR215" s="398"/>
      <c r="AS215" s="398"/>
      <c r="AT215" s="398"/>
      <c r="AU215" s="398"/>
      <c r="AV215" s="398"/>
      <c r="AW215" s="398"/>
      <c r="AX215" s="398"/>
      <c r="AY215" s="398"/>
      <c r="AZ215" s="398"/>
      <c r="BA215" s="399" t="s">
        <v>834</v>
      </c>
      <c r="BB215" s="544" t="str">
        <f t="shared" si="10"/>
        <v>Non mesuré</v>
      </c>
    </row>
    <row r="216" spans="1:54" ht="22.2" customHeight="1" x14ac:dyDescent="0.3">
      <c r="A216" s="211"/>
      <c r="B216" s="645"/>
      <c r="C216" s="645"/>
      <c r="D216" s="39" t="str">
        <f>VLOOKUP(Z216,'[1]Démarches phares_30_9'!D$5:G$249,2,FALSE)</f>
        <v>TéléPAC – Paiement en faveur des jeunes agriculteurs</v>
      </c>
      <c r="E216" s="131" t="s">
        <v>529</v>
      </c>
      <c r="F216" s="132" t="s">
        <v>38</v>
      </c>
      <c r="G216" s="133" t="s">
        <v>39</v>
      </c>
      <c r="H216" s="38" t="str">
        <f>VLOOKUP(Z216,'[1]Démarches phares_30_9'!D$5:G$249,4,FALSE)</f>
        <v>Oui</v>
      </c>
      <c r="I216" s="38">
        <f t="shared" si="11"/>
        <v>0</v>
      </c>
      <c r="J216" s="134" t="s">
        <v>39</v>
      </c>
      <c r="K216" s="135">
        <v>31327</v>
      </c>
      <c r="L216" s="136">
        <f t="shared" si="9"/>
        <v>1</v>
      </c>
      <c r="M216" s="137"/>
      <c r="N216" s="137" t="s">
        <v>32</v>
      </c>
      <c r="O216" s="134" t="s">
        <v>46</v>
      </c>
      <c r="P216" s="132" t="s">
        <v>41</v>
      </c>
      <c r="Q216" s="132" t="s">
        <v>40</v>
      </c>
      <c r="R216" s="132">
        <v>9</v>
      </c>
      <c r="S216" s="46" t="s">
        <v>526</v>
      </c>
      <c r="T216" s="46"/>
      <c r="U216" s="46"/>
      <c r="V216" s="46"/>
      <c r="W216" s="46"/>
      <c r="X216" s="375">
        <v>31327</v>
      </c>
      <c r="Y216" s="53" t="s">
        <v>530</v>
      </c>
      <c r="Z216" s="49">
        <v>1856</v>
      </c>
      <c r="AA216" s="398" t="s">
        <v>759</v>
      </c>
      <c r="AB216" s="398"/>
      <c r="AC216" s="398"/>
      <c r="AD216" s="398"/>
      <c r="AE216" s="398"/>
      <c r="AF216" s="398"/>
      <c r="AG216" s="398"/>
      <c r="AH216" s="398"/>
      <c r="AI216" s="398"/>
      <c r="AJ216" s="398"/>
      <c r="AK216" s="398"/>
      <c r="AL216" s="398"/>
      <c r="AM216" s="398"/>
      <c r="AN216" s="398"/>
      <c r="AO216" s="398"/>
      <c r="AP216" s="398"/>
      <c r="AQ216" s="398"/>
      <c r="AR216" s="398"/>
      <c r="AS216" s="398"/>
      <c r="AT216" s="398"/>
      <c r="AU216" s="398"/>
      <c r="AV216" s="398"/>
      <c r="AW216" s="398"/>
      <c r="AX216" s="398"/>
      <c r="AY216" s="398"/>
      <c r="AZ216" s="398"/>
      <c r="BA216" s="399" t="s">
        <v>828</v>
      </c>
      <c r="BB216" s="544" t="str">
        <f t="shared" si="10"/>
        <v>Non mesuré</v>
      </c>
    </row>
    <row r="217" spans="1:54" ht="22.2" customHeight="1" x14ac:dyDescent="0.3">
      <c r="A217" s="211"/>
      <c r="B217" s="645"/>
      <c r="C217" s="645"/>
      <c r="D217" s="39" t="str">
        <f>VLOOKUP(Z217,'[1]Démarches phares_30_9'!D$5:G$249,2,FALSE)</f>
        <v>TéléPAC – Mesure en faveur de l'agriculture biologique</v>
      </c>
      <c r="E217" s="131" t="s">
        <v>529</v>
      </c>
      <c r="F217" s="132" t="s">
        <v>38</v>
      </c>
      <c r="G217" s="133" t="s">
        <v>39</v>
      </c>
      <c r="H217" s="38" t="str">
        <f>VLOOKUP(Z217,'[1]Démarches phares_30_9'!D$5:G$249,4,FALSE)</f>
        <v>Oui</v>
      </c>
      <c r="I217" s="38">
        <f t="shared" si="11"/>
        <v>0</v>
      </c>
      <c r="J217" s="134" t="s">
        <v>39</v>
      </c>
      <c r="K217" s="135">
        <v>30317</v>
      </c>
      <c r="L217" s="136">
        <f t="shared" si="9"/>
        <v>1</v>
      </c>
      <c r="M217" s="137"/>
      <c r="N217" s="137" t="s">
        <v>32</v>
      </c>
      <c r="O217" s="134" t="s">
        <v>46</v>
      </c>
      <c r="P217" s="132" t="s">
        <v>41</v>
      </c>
      <c r="Q217" s="132" t="s">
        <v>40</v>
      </c>
      <c r="R217" s="132">
        <v>9</v>
      </c>
      <c r="S217" s="46" t="s">
        <v>526</v>
      </c>
      <c r="T217" s="46"/>
      <c r="U217" s="46"/>
      <c r="V217" s="46"/>
      <c r="W217" s="46"/>
      <c r="X217" s="375">
        <v>30317</v>
      </c>
      <c r="Y217" s="53" t="s">
        <v>530</v>
      </c>
      <c r="Z217" s="49">
        <v>1857</v>
      </c>
      <c r="AA217" s="398" t="s">
        <v>759</v>
      </c>
      <c r="AB217" s="398"/>
      <c r="AC217" s="398"/>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398"/>
      <c r="AY217" s="398"/>
      <c r="AZ217" s="398"/>
      <c r="BA217" s="399" t="s">
        <v>828</v>
      </c>
      <c r="BB217" s="544" t="str">
        <f t="shared" si="10"/>
        <v>Non mesuré</v>
      </c>
    </row>
    <row r="218" spans="1:54" ht="22.2" customHeight="1" x14ac:dyDescent="0.3">
      <c r="A218" s="211"/>
      <c r="B218" s="645"/>
      <c r="C218" s="645"/>
      <c r="D218" s="39" t="str">
        <f>VLOOKUP(Z218,'[1]Démarches phares_30_9'!D$5:G$249,2,FALSE)</f>
        <v>TéléPAC – Aide supplémentaire aux protéagineux</v>
      </c>
      <c r="E218" s="131" t="s">
        <v>529</v>
      </c>
      <c r="F218" s="132" t="s">
        <v>38</v>
      </c>
      <c r="G218" s="133" t="s">
        <v>39</v>
      </c>
      <c r="H218" s="38" t="str">
        <f>VLOOKUP(Z218,'[1]Démarches phares_30_9'!D$5:G$249,4,FALSE)</f>
        <v>Oui</v>
      </c>
      <c r="I218" s="38">
        <f t="shared" si="11"/>
        <v>0</v>
      </c>
      <c r="J218" s="134" t="s">
        <v>39</v>
      </c>
      <c r="K218" s="135">
        <v>24176</v>
      </c>
      <c r="L218" s="136">
        <f t="shared" si="9"/>
        <v>1</v>
      </c>
      <c r="M218" s="137"/>
      <c r="N218" s="137" t="s">
        <v>32</v>
      </c>
      <c r="O218" s="134" t="s">
        <v>46</v>
      </c>
      <c r="P218" s="132" t="s">
        <v>41</v>
      </c>
      <c r="Q218" s="132" t="s">
        <v>40</v>
      </c>
      <c r="R218" s="132">
        <v>9</v>
      </c>
      <c r="S218" s="46" t="s">
        <v>526</v>
      </c>
      <c r="T218" s="46"/>
      <c r="U218" s="46"/>
      <c r="V218" s="46"/>
      <c r="W218" s="46"/>
      <c r="X218" s="375">
        <v>24176</v>
      </c>
      <c r="Y218" s="53" t="s">
        <v>530</v>
      </c>
      <c r="Z218" s="49">
        <v>1858</v>
      </c>
      <c r="AA218" s="398" t="s">
        <v>759</v>
      </c>
      <c r="AB218" s="398"/>
      <c r="AC218" s="398"/>
      <c r="AD218" s="398"/>
      <c r="AE218" s="398"/>
      <c r="AF218" s="398"/>
      <c r="AG218" s="398"/>
      <c r="AH218" s="398"/>
      <c r="AI218" s="398"/>
      <c r="AJ218" s="398"/>
      <c r="AK218" s="398"/>
      <c r="AL218" s="398"/>
      <c r="AM218" s="398"/>
      <c r="AN218" s="398"/>
      <c r="AO218" s="398"/>
      <c r="AP218" s="398"/>
      <c r="AQ218" s="398"/>
      <c r="AR218" s="398"/>
      <c r="AS218" s="398"/>
      <c r="AT218" s="398"/>
      <c r="AU218" s="398"/>
      <c r="AV218" s="398"/>
      <c r="AW218" s="398"/>
      <c r="AX218" s="398"/>
      <c r="AY218" s="398"/>
      <c r="AZ218" s="398"/>
      <c r="BA218" s="399" t="s">
        <v>828</v>
      </c>
      <c r="BB218" s="544" t="str">
        <f t="shared" si="10"/>
        <v>Non mesuré</v>
      </c>
    </row>
    <row r="219" spans="1:54" ht="22.2" customHeight="1" x14ac:dyDescent="0.3">
      <c r="A219" s="211"/>
      <c r="B219" s="645"/>
      <c r="C219" s="645"/>
      <c r="D219" s="39" t="str">
        <f>VLOOKUP(Z219,'[1]Démarches phares_30_9'!D$5:G$249,2,FALSE)</f>
        <v>TéléPAC – Aide Ovins (AO)</v>
      </c>
      <c r="E219" s="131" t="s">
        <v>529</v>
      </c>
      <c r="F219" s="132" t="s">
        <v>38</v>
      </c>
      <c r="G219" s="133" t="s">
        <v>39</v>
      </c>
      <c r="H219" s="38" t="str">
        <f>VLOOKUP(Z219,'[1]Démarches phares_30_9'!D$5:G$249,4,FALSE)</f>
        <v>Oui</v>
      </c>
      <c r="I219" s="38">
        <f t="shared" si="11"/>
        <v>0</v>
      </c>
      <c r="J219" s="134" t="s">
        <v>39</v>
      </c>
      <c r="K219" s="135">
        <v>19161</v>
      </c>
      <c r="L219" s="136">
        <f t="shared" si="9"/>
        <v>1</v>
      </c>
      <c r="M219" s="137"/>
      <c r="N219" s="137" t="s">
        <v>32</v>
      </c>
      <c r="O219" s="134" t="s">
        <v>46</v>
      </c>
      <c r="P219" s="132" t="s">
        <v>41</v>
      </c>
      <c r="Q219" s="132" t="s">
        <v>40</v>
      </c>
      <c r="R219" s="132">
        <v>9</v>
      </c>
      <c r="S219" s="46" t="s">
        <v>526</v>
      </c>
      <c r="T219" s="46"/>
      <c r="U219" s="46"/>
      <c r="V219" s="46"/>
      <c r="W219" s="46"/>
      <c r="X219" s="375">
        <v>19161</v>
      </c>
      <c r="Y219" s="53" t="s">
        <v>530</v>
      </c>
      <c r="Z219" s="49">
        <v>1859</v>
      </c>
      <c r="AA219" s="398" t="s">
        <v>759</v>
      </c>
      <c r="AB219" s="398"/>
      <c r="AC219" s="398"/>
      <c r="AD219" s="398"/>
      <c r="AE219" s="398"/>
      <c r="AF219" s="398"/>
      <c r="AG219" s="398"/>
      <c r="AH219" s="398"/>
      <c r="AI219" s="398"/>
      <c r="AJ219" s="398"/>
      <c r="AK219" s="398"/>
      <c r="AL219" s="398"/>
      <c r="AM219" s="398"/>
      <c r="AN219" s="398"/>
      <c r="AO219" s="398"/>
      <c r="AP219" s="398"/>
      <c r="AQ219" s="398"/>
      <c r="AR219" s="398"/>
      <c r="AS219" s="398"/>
      <c r="AT219" s="398"/>
      <c r="AU219" s="398"/>
      <c r="AV219" s="398"/>
      <c r="AW219" s="398"/>
      <c r="AX219" s="398"/>
      <c r="AY219" s="398"/>
      <c r="AZ219" s="398"/>
      <c r="BA219" s="399" t="s">
        <v>835</v>
      </c>
      <c r="BB219" s="544" t="str">
        <f t="shared" si="10"/>
        <v>Non mesuré</v>
      </c>
    </row>
    <row r="220" spans="1:54" ht="22.2" customHeight="1" x14ac:dyDescent="0.3">
      <c r="A220" s="211"/>
      <c r="B220" s="651" t="s">
        <v>566</v>
      </c>
      <c r="C220" s="651"/>
      <c r="D220" s="39" t="str">
        <f>VLOOKUP(Z220,'[1]Démarches phares_30_9'!D$5:G$249,2,FALSE)</f>
        <v>Certificat de vie pour une personne domiciliée à l'étranger</v>
      </c>
      <c r="E220" s="138" t="s">
        <v>568</v>
      </c>
      <c r="F220" s="90" t="s">
        <v>41</v>
      </c>
      <c r="G220" s="91" t="s">
        <v>31</v>
      </c>
      <c r="H220" s="38" t="str">
        <f>VLOOKUP(Z220,'[1]Démarches phares_30_9'!D$5:G$249,4,FALSE)</f>
        <v>Non</v>
      </c>
      <c r="I220" s="38">
        <f t="shared" si="11"/>
        <v>0</v>
      </c>
      <c r="J220" s="92"/>
      <c r="K220" s="97">
        <v>77000</v>
      </c>
      <c r="L220" s="94" t="str">
        <f t="shared" si="9"/>
        <v>n/a</v>
      </c>
      <c r="M220" s="95"/>
      <c r="N220" s="98" t="s">
        <v>46</v>
      </c>
      <c r="O220" s="92" t="s">
        <v>46</v>
      </c>
      <c r="P220" s="92" t="s">
        <v>46</v>
      </c>
      <c r="Q220" s="92" t="s">
        <v>46</v>
      </c>
      <c r="R220" s="90" t="s">
        <v>46</v>
      </c>
      <c r="S220" s="46" t="s">
        <v>569</v>
      </c>
      <c r="T220" s="46"/>
      <c r="U220" s="46" t="s">
        <v>570</v>
      </c>
      <c r="V220" s="46"/>
      <c r="W220" s="46"/>
      <c r="X220" s="48" t="s">
        <v>46</v>
      </c>
      <c r="Y220" s="46"/>
      <c r="Z220" s="84">
        <v>1734</v>
      </c>
      <c r="AA220" s="398"/>
      <c r="AB220" s="398"/>
      <c r="AC220" s="398"/>
      <c r="AD220" s="398"/>
      <c r="AE220" s="398"/>
      <c r="AF220" s="398"/>
      <c r="AG220" s="398"/>
      <c r="AH220" s="398"/>
      <c r="AI220" s="398"/>
      <c r="AJ220" s="398"/>
      <c r="AK220" s="398"/>
      <c r="AL220" s="398"/>
      <c r="AM220" s="398"/>
      <c r="AN220" s="398"/>
      <c r="AO220" s="398"/>
      <c r="AP220" s="398"/>
      <c r="AQ220" s="398"/>
      <c r="AR220" s="398"/>
      <c r="AS220" s="398"/>
      <c r="AT220" s="398"/>
      <c r="AU220" s="398"/>
      <c r="AV220" s="398"/>
      <c r="AW220" s="398"/>
      <c r="AX220" s="398"/>
      <c r="AY220" s="398"/>
      <c r="AZ220" s="398"/>
      <c r="BA220" s="398"/>
      <c r="BB220" s="544" t="str">
        <f t="shared" si="10"/>
        <v>n/a</v>
      </c>
    </row>
    <row r="221" spans="1:54" ht="22.2" customHeight="1" x14ac:dyDescent="0.3">
      <c r="A221" s="211"/>
      <c r="B221" s="651"/>
      <c r="C221" s="651"/>
      <c r="D221" s="39" t="str">
        <f>VLOOKUP(Z221,'[1]Démarches phares_30_9'!D$5:G$249,2,FALSE)</f>
        <v>Candidatures aux postes de résidents</v>
      </c>
      <c r="E221" s="138" t="s">
        <v>572</v>
      </c>
      <c r="F221" s="90" t="s">
        <v>38</v>
      </c>
      <c r="G221" s="91" t="s">
        <v>39</v>
      </c>
      <c r="H221" s="38" t="str">
        <f>VLOOKUP(Z221,'[1]Démarches phares_30_9'!D$5:G$249,4,FALSE)</f>
        <v>Oui</v>
      </c>
      <c r="I221" s="38">
        <f t="shared" si="11"/>
        <v>0</v>
      </c>
      <c r="J221" s="92" t="s">
        <v>39</v>
      </c>
      <c r="K221" s="97">
        <v>10000</v>
      </c>
      <c r="L221" s="94">
        <f t="shared" si="9"/>
        <v>1</v>
      </c>
      <c r="M221" s="95"/>
      <c r="N221" s="95" t="s">
        <v>32</v>
      </c>
      <c r="O221" s="90" t="s">
        <v>41</v>
      </c>
      <c r="P221" s="90" t="s">
        <v>41</v>
      </c>
      <c r="Q221" s="90" t="s">
        <v>40</v>
      </c>
      <c r="R221" s="90">
        <v>-2</v>
      </c>
      <c r="S221" s="46" t="s">
        <v>569</v>
      </c>
      <c r="T221" s="46"/>
      <c r="U221" s="46"/>
      <c r="V221" s="46"/>
      <c r="W221" s="46"/>
      <c r="X221" s="376">
        <v>10000</v>
      </c>
      <c r="Y221" s="386" t="s">
        <v>573</v>
      </c>
      <c r="Z221" s="84">
        <v>1748</v>
      </c>
      <c r="AA221" s="398" t="s">
        <v>759</v>
      </c>
      <c r="AB221" s="398"/>
      <c r="AC221" s="398"/>
      <c r="AD221" s="398"/>
      <c r="AE221" s="398"/>
      <c r="AF221" s="398"/>
      <c r="AG221" s="398"/>
      <c r="AH221" s="398"/>
      <c r="AI221" s="398"/>
      <c r="AJ221" s="398"/>
      <c r="AK221" s="398"/>
      <c r="AL221" s="398"/>
      <c r="AM221" s="398"/>
      <c r="AN221" s="398"/>
      <c r="AO221" s="398"/>
      <c r="AP221" s="398"/>
      <c r="AQ221" s="398"/>
      <c r="AR221" s="398"/>
      <c r="AS221" s="398"/>
      <c r="AT221" s="398"/>
      <c r="AU221" s="398"/>
      <c r="AV221" s="398"/>
      <c r="AW221" s="398"/>
      <c r="AX221" s="398"/>
      <c r="AY221" s="398"/>
      <c r="AZ221" s="398"/>
      <c r="BA221" s="399" t="s">
        <v>836</v>
      </c>
      <c r="BB221" s="544" t="str">
        <f t="shared" si="10"/>
        <v>Non mesuré</v>
      </c>
    </row>
    <row r="222" spans="1:54" ht="22.2" customHeight="1" x14ac:dyDescent="0.3">
      <c r="A222" s="211"/>
      <c r="B222" s="651"/>
      <c r="C222" s="651"/>
      <c r="D222" s="39" t="str">
        <f>VLOOKUP(Z222,'[1]Démarches phares_30_9'!D$5:G$249,2,FALSE)</f>
        <v>Demande d'acte de décès (survenu à l'étranger) - Service gratuit</v>
      </c>
      <c r="E222" s="138" t="s">
        <v>568</v>
      </c>
      <c r="F222" s="90" t="s">
        <v>38</v>
      </c>
      <c r="G222" s="91" t="s">
        <v>39</v>
      </c>
      <c r="H222" s="38" t="str">
        <f>VLOOKUP(Z222,'[1]Démarches phares_30_9'!D$5:G$249,4,FALSE)</f>
        <v>Oui</v>
      </c>
      <c r="I222" s="38">
        <f t="shared" si="11"/>
        <v>0</v>
      </c>
      <c r="J222" s="92" t="s">
        <v>39</v>
      </c>
      <c r="K222" s="97">
        <v>15084</v>
      </c>
      <c r="L222" s="94">
        <f t="shared" si="9"/>
        <v>0.81662688941925221</v>
      </c>
      <c r="M222" s="95"/>
      <c r="N222" s="95" t="s">
        <v>32</v>
      </c>
      <c r="O222" s="90" t="s">
        <v>41</v>
      </c>
      <c r="P222" s="90" t="s">
        <v>41</v>
      </c>
      <c r="Q222" s="90" t="s">
        <v>41</v>
      </c>
      <c r="R222" s="90">
        <v>9</v>
      </c>
      <c r="S222" s="46" t="s">
        <v>569</v>
      </c>
      <c r="T222" s="46"/>
      <c r="U222" s="46"/>
      <c r="V222" s="46"/>
      <c r="W222" s="46"/>
      <c r="X222" s="376">
        <v>12318</v>
      </c>
      <c r="Y222" s="385" t="s">
        <v>575</v>
      </c>
      <c r="Z222" s="84">
        <v>1735</v>
      </c>
      <c r="AA222" s="398" t="s">
        <v>763</v>
      </c>
      <c r="AB222" s="398" t="s">
        <v>764</v>
      </c>
      <c r="AC222" s="398" t="s">
        <v>765</v>
      </c>
      <c r="AD222" s="398" t="s">
        <v>765</v>
      </c>
      <c r="AE222" s="398" t="s">
        <v>765</v>
      </c>
      <c r="AF222" s="398" t="s">
        <v>765</v>
      </c>
      <c r="AG222" s="398" t="s">
        <v>765</v>
      </c>
      <c r="AH222" s="398" t="s">
        <v>765</v>
      </c>
      <c r="AI222" s="398" t="s">
        <v>765</v>
      </c>
      <c r="AJ222" s="398" t="s">
        <v>765</v>
      </c>
      <c r="AK222" s="398" t="s">
        <v>765</v>
      </c>
      <c r="AL222" s="398" t="s">
        <v>765</v>
      </c>
      <c r="AM222" s="398" t="s">
        <v>764</v>
      </c>
      <c r="AN222" s="398" t="s">
        <v>765</v>
      </c>
      <c r="AO222" s="398"/>
      <c r="AP222" s="398"/>
      <c r="AQ222" s="398"/>
      <c r="AR222" s="398"/>
      <c r="AS222" s="398"/>
      <c r="AT222" s="398"/>
      <c r="AU222" s="398"/>
      <c r="AV222" s="398"/>
      <c r="AW222" s="398"/>
      <c r="AX222" s="398"/>
      <c r="AY222" s="398"/>
      <c r="AZ222" s="398"/>
      <c r="BA222" s="399"/>
      <c r="BB222" s="544">
        <f t="shared" si="10"/>
        <v>2</v>
      </c>
    </row>
    <row r="223" spans="1:54" ht="22.2" customHeight="1" x14ac:dyDescent="0.3">
      <c r="A223" s="211"/>
      <c r="B223" s="651"/>
      <c r="C223" s="651"/>
      <c r="D223" s="39" t="str">
        <f>VLOOKUP(Z223,'[1]Démarches phares_30_9'!D$5:G$249,2,FALSE)</f>
        <v>Fil d'Ariane : pour être alerté en cas de crise lors d'un voyage à l'étranger</v>
      </c>
      <c r="E223" s="138" t="s">
        <v>577</v>
      </c>
      <c r="F223" s="90" t="s">
        <v>38</v>
      </c>
      <c r="G223" s="91" t="s">
        <v>39</v>
      </c>
      <c r="H223" s="38" t="str">
        <f>VLOOKUP(Z223,'[1]Démarches phares_30_9'!D$5:G$249,4,FALSE)</f>
        <v>Oui</v>
      </c>
      <c r="I223" s="38">
        <f t="shared" si="11"/>
        <v>0</v>
      </c>
      <c r="J223" s="92" t="s">
        <v>39</v>
      </c>
      <c r="K223" s="97">
        <v>180000</v>
      </c>
      <c r="L223" s="94">
        <f t="shared" si="9"/>
        <v>1</v>
      </c>
      <c r="M223" s="95"/>
      <c r="N223" s="95" t="s">
        <v>32</v>
      </c>
      <c r="O223" s="90" t="s">
        <v>41</v>
      </c>
      <c r="P223" s="90" t="s">
        <v>38</v>
      </c>
      <c r="Q223" s="90" t="s">
        <v>40</v>
      </c>
      <c r="R223" s="90">
        <v>9</v>
      </c>
      <c r="S223" s="46" t="s">
        <v>569</v>
      </c>
      <c r="T223" s="46"/>
      <c r="U223" s="46"/>
      <c r="V223" s="46"/>
      <c r="W223" s="46"/>
      <c r="X223" s="376">
        <v>180000</v>
      </c>
      <c r="Y223" s="53" t="s">
        <v>578</v>
      </c>
      <c r="Z223" s="84">
        <v>1733</v>
      </c>
      <c r="AA223" s="398" t="s">
        <v>763</v>
      </c>
      <c r="AB223" s="398" t="s">
        <v>764</v>
      </c>
      <c r="AC223" s="398" t="s">
        <v>765</v>
      </c>
      <c r="AD223" s="398" t="s">
        <v>765</v>
      </c>
      <c r="AE223" s="398" t="s">
        <v>765</v>
      </c>
      <c r="AF223" s="398" t="s">
        <v>765</v>
      </c>
      <c r="AG223" s="398" t="s">
        <v>765</v>
      </c>
      <c r="AH223" s="398" t="s">
        <v>765</v>
      </c>
      <c r="AI223" s="398" t="s">
        <v>765</v>
      </c>
      <c r="AJ223" s="398" t="s">
        <v>765</v>
      </c>
      <c r="AK223" s="398" t="s">
        <v>765</v>
      </c>
      <c r="AL223" s="398" t="s">
        <v>765</v>
      </c>
      <c r="AM223" s="398" t="s">
        <v>764</v>
      </c>
      <c r="AN223" s="398" t="s">
        <v>765</v>
      </c>
      <c r="AO223" s="398"/>
      <c r="AP223" s="398"/>
      <c r="AQ223" s="398"/>
      <c r="AR223" s="398"/>
      <c r="AS223" s="398"/>
      <c r="AT223" s="398"/>
      <c r="AU223" s="398"/>
      <c r="AV223" s="398"/>
      <c r="AW223" s="398"/>
      <c r="AX223" s="398"/>
      <c r="AY223" s="398"/>
      <c r="AZ223" s="398"/>
      <c r="BA223" s="399"/>
      <c r="BB223" s="544">
        <f t="shared" si="10"/>
        <v>2</v>
      </c>
    </row>
    <row r="224" spans="1:54" ht="22.2" customHeight="1" x14ac:dyDescent="0.3">
      <c r="A224" s="211"/>
      <c r="B224" s="651"/>
      <c r="C224" s="651"/>
      <c r="D224" s="39" t="str">
        <f>VLOOKUP(Z224,'[1]Démarches phares_30_9'!D$5:G$249,2,FALSE)</f>
        <v>Demande d'acte de mariage (célébré à l'étranger)</v>
      </c>
      <c r="E224" s="138" t="s">
        <v>568</v>
      </c>
      <c r="F224" s="90" t="s">
        <v>38</v>
      </c>
      <c r="G224" s="91" t="s">
        <v>39</v>
      </c>
      <c r="H224" s="38" t="str">
        <f>VLOOKUP(Z224,'[1]Démarches phares_30_9'!D$5:G$249,4,FALSE)</f>
        <v>Oui</v>
      </c>
      <c r="I224" s="38">
        <f t="shared" si="11"/>
        <v>0</v>
      </c>
      <c r="J224" s="92" t="s">
        <v>39</v>
      </c>
      <c r="K224" s="97">
        <v>306800</v>
      </c>
      <c r="L224" s="94">
        <f t="shared" si="9"/>
        <v>0.89507496740547587</v>
      </c>
      <c r="M224" s="95"/>
      <c r="N224" s="95" t="s">
        <v>32</v>
      </c>
      <c r="O224" s="90" t="s">
        <v>41</v>
      </c>
      <c r="P224" s="90" t="s">
        <v>41</v>
      </c>
      <c r="Q224" s="90" t="s">
        <v>41</v>
      </c>
      <c r="R224" s="90">
        <v>9</v>
      </c>
      <c r="S224" s="46" t="s">
        <v>569</v>
      </c>
      <c r="T224" s="46"/>
      <c r="U224" s="46"/>
      <c r="V224" s="46"/>
      <c r="W224" s="46"/>
      <c r="X224" s="376">
        <v>274609</v>
      </c>
      <c r="Y224" s="46" t="s">
        <v>580</v>
      </c>
      <c r="Z224" s="84">
        <v>1736</v>
      </c>
      <c r="AA224" s="398" t="s">
        <v>763</v>
      </c>
      <c r="AB224" s="398" t="s">
        <v>764</v>
      </c>
      <c r="AC224" s="398" t="s">
        <v>765</v>
      </c>
      <c r="AD224" s="398" t="s">
        <v>765</v>
      </c>
      <c r="AE224" s="398" t="s">
        <v>765</v>
      </c>
      <c r="AF224" s="398" t="s">
        <v>765</v>
      </c>
      <c r="AG224" s="398" t="s">
        <v>765</v>
      </c>
      <c r="AH224" s="398" t="s">
        <v>765</v>
      </c>
      <c r="AI224" s="398" t="s">
        <v>765</v>
      </c>
      <c r="AJ224" s="398" t="s">
        <v>765</v>
      </c>
      <c r="AK224" s="398" t="s">
        <v>765</v>
      </c>
      <c r="AL224" s="398" t="s">
        <v>765</v>
      </c>
      <c r="AM224" s="398" t="s">
        <v>764</v>
      </c>
      <c r="AN224" s="398" t="s">
        <v>765</v>
      </c>
      <c r="AO224" s="398"/>
      <c r="AP224" s="398"/>
      <c r="AQ224" s="398"/>
      <c r="AR224" s="398"/>
      <c r="AS224" s="398"/>
      <c r="AT224" s="398"/>
      <c r="AU224" s="398"/>
      <c r="AV224" s="398"/>
      <c r="AW224" s="398"/>
      <c r="AX224" s="398"/>
      <c r="AY224" s="398"/>
      <c r="AZ224" s="398"/>
      <c r="BA224" s="399"/>
      <c r="BB224" s="544">
        <f t="shared" si="10"/>
        <v>2</v>
      </c>
    </row>
    <row r="225" spans="1:54" ht="22.2" customHeight="1" x14ac:dyDescent="0.3">
      <c r="A225" s="211"/>
      <c r="B225" s="651"/>
      <c r="C225" s="651"/>
      <c r="D225" s="39" t="str">
        <f>VLOOKUP(Z225,'[1]Démarches phares_30_9'!D$5:G$249,2,FALSE)</f>
        <v>Postuler sur un emploi à l'international au ministère des affaires étrangères et européennes</v>
      </c>
      <c r="E225" s="138" t="s">
        <v>582</v>
      </c>
      <c r="F225" s="90" t="s">
        <v>38</v>
      </c>
      <c r="G225" s="91" t="s">
        <v>39</v>
      </c>
      <c r="H225" s="38" t="str">
        <f>VLOOKUP(Z225,'[1]Démarches phares_30_9'!D$5:G$249,4,FALSE)</f>
        <v>Oui</v>
      </c>
      <c r="I225" s="38">
        <f t="shared" si="11"/>
        <v>0</v>
      </c>
      <c r="J225" s="92" t="s">
        <v>39</v>
      </c>
      <c r="K225" s="97">
        <v>23000</v>
      </c>
      <c r="L225" s="94">
        <f t="shared" si="9"/>
        <v>1</v>
      </c>
      <c r="M225" s="95"/>
      <c r="N225" s="95" t="s">
        <v>32</v>
      </c>
      <c r="O225" s="90" t="s">
        <v>41</v>
      </c>
      <c r="P225" s="90" t="s">
        <v>41</v>
      </c>
      <c r="Q225" s="90" t="s">
        <v>40</v>
      </c>
      <c r="R225" s="90">
        <v>8</v>
      </c>
      <c r="S225" s="46" t="s">
        <v>569</v>
      </c>
      <c r="T225" s="46"/>
      <c r="U225" s="46"/>
      <c r="V225" s="46"/>
      <c r="W225" s="46" t="s">
        <v>583</v>
      </c>
      <c r="X225" s="376">
        <v>23000</v>
      </c>
      <c r="Y225" s="385" t="s">
        <v>584</v>
      </c>
      <c r="Z225" s="84">
        <v>1746</v>
      </c>
      <c r="AA225" s="398" t="s">
        <v>763</v>
      </c>
      <c r="AB225" s="398" t="s">
        <v>764</v>
      </c>
      <c r="AC225" s="398" t="s">
        <v>765</v>
      </c>
      <c r="AD225" s="398" t="s">
        <v>765</v>
      </c>
      <c r="AE225" s="398" t="s">
        <v>765</v>
      </c>
      <c r="AF225" s="398" t="s">
        <v>765</v>
      </c>
      <c r="AG225" s="398" t="s">
        <v>765</v>
      </c>
      <c r="AH225" s="398" t="s">
        <v>765</v>
      </c>
      <c r="AI225" s="398" t="s">
        <v>765</v>
      </c>
      <c r="AJ225" s="398" t="s">
        <v>765</v>
      </c>
      <c r="AK225" s="398" t="s">
        <v>765</v>
      </c>
      <c r="AL225" s="398" t="s">
        <v>765</v>
      </c>
      <c r="AM225" s="398" t="s">
        <v>764</v>
      </c>
      <c r="AN225" s="398" t="s">
        <v>765</v>
      </c>
      <c r="AO225" s="398"/>
      <c r="AP225" s="398"/>
      <c r="AQ225" s="398"/>
      <c r="AR225" s="398"/>
      <c r="AS225" s="398"/>
      <c r="AT225" s="398"/>
      <c r="AU225" s="398"/>
      <c r="AV225" s="398"/>
      <c r="AW225" s="398"/>
      <c r="AX225" s="398"/>
      <c r="AY225" s="398"/>
      <c r="AZ225" s="398"/>
      <c r="BA225" s="399"/>
      <c r="BB225" s="544">
        <f t="shared" si="10"/>
        <v>2</v>
      </c>
    </row>
    <row r="226" spans="1:54" ht="22.2" customHeight="1" x14ac:dyDescent="0.3">
      <c r="A226" s="211"/>
      <c r="B226" s="651"/>
      <c r="C226" s="651"/>
      <c r="D226" s="39" t="str">
        <f>VLOOKUP(Z226,'[1]Démarches phares_30_9'!D$5:G$249,2,FALSE)</f>
        <v>Demande d'acte de naissance : copie intégrale ou extrait (naissance à l'étranger)</v>
      </c>
      <c r="E226" s="138" t="s">
        <v>568</v>
      </c>
      <c r="F226" s="90" t="s">
        <v>38</v>
      </c>
      <c r="G226" s="91" t="s">
        <v>39</v>
      </c>
      <c r="H226" s="38" t="str">
        <f>VLOOKUP(Z226,'[1]Démarches phares_30_9'!D$5:G$249,4,FALSE)</f>
        <v>Oui</v>
      </c>
      <c r="I226" s="38">
        <f t="shared" si="11"/>
        <v>0</v>
      </c>
      <c r="J226" s="92" t="s">
        <v>39</v>
      </c>
      <c r="K226" s="97">
        <v>1559539</v>
      </c>
      <c r="L226" s="94">
        <f t="shared" si="9"/>
        <v>0.91289028360303914</v>
      </c>
      <c r="M226" s="95"/>
      <c r="N226" s="95" t="s">
        <v>32</v>
      </c>
      <c r="O226" s="90" t="s">
        <v>41</v>
      </c>
      <c r="P226" s="90" t="s">
        <v>41</v>
      </c>
      <c r="Q226" s="90" t="s">
        <v>41</v>
      </c>
      <c r="R226" s="90">
        <v>9</v>
      </c>
      <c r="S226" s="46" t="s">
        <v>569</v>
      </c>
      <c r="T226" s="46"/>
      <c r="U226" s="46"/>
      <c r="V226" s="46"/>
      <c r="W226" s="46"/>
      <c r="X226" s="376">
        <v>1423688</v>
      </c>
      <c r="Y226" s="46" t="s">
        <v>580</v>
      </c>
      <c r="Z226" s="84">
        <v>1737</v>
      </c>
      <c r="AA226" s="398" t="s">
        <v>763</v>
      </c>
      <c r="AB226" s="398" t="s">
        <v>764</v>
      </c>
      <c r="AC226" s="398" t="s">
        <v>765</v>
      </c>
      <c r="AD226" s="398" t="s">
        <v>765</v>
      </c>
      <c r="AE226" s="398" t="s">
        <v>765</v>
      </c>
      <c r="AF226" s="398" t="s">
        <v>765</v>
      </c>
      <c r="AG226" s="398" t="s">
        <v>765</v>
      </c>
      <c r="AH226" s="398" t="s">
        <v>765</v>
      </c>
      <c r="AI226" s="398" t="s">
        <v>765</v>
      </c>
      <c r="AJ226" s="398" t="s">
        <v>765</v>
      </c>
      <c r="AK226" s="398" t="s">
        <v>765</v>
      </c>
      <c r="AL226" s="398" t="s">
        <v>765</v>
      </c>
      <c r="AM226" s="398" t="s">
        <v>764</v>
      </c>
      <c r="AN226" s="398" t="s">
        <v>765</v>
      </c>
      <c r="AO226" s="398"/>
      <c r="AP226" s="398"/>
      <c r="AQ226" s="398"/>
      <c r="AR226" s="398"/>
      <c r="AS226" s="398"/>
      <c r="AT226" s="398"/>
      <c r="AU226" s="398"/>
      <c r="AV226" s="398"/>
      <c r="AW226" s="398"/>
      <c r="AX226" s="398"/>
      <c r="AY226" s="398"/>
      <c r="AZ226" s="398"/>
      <c r="BA226" s="399"/>
      <c r="BB226" s="544">
        <f t="shared" si="10"/>
        <v>2</v>
      </c>
    </row>
    <row r="227" spans="1:54" ht="22.2" customHeight="1" x14ac:dyDescent="0.3">
      <c r="A227" s="211"/>
      <c r="B227" s="651"/>
      <c r="C227" s="651"/>
      <c r="D227" s="39" t="str">
        <f>VLOOKUP(Z227,'[1]Démarches phares_30_9'!D$5:G$249,2,FALSE)</f>
        <v>Inscription consulaire (registre des Français établis hors de France)</v>
      </c>
      <c r="E227" s="138" t="s">
        <v>568</v>
      </c>
      <c r="F227" s="90" t="s">
        <v>38</v>
      </c>
      <c r="G227" s="91" t="s">
        <v>39</v>
      </c>
      <c r="H227" s="38" t="str">
        <f>VLOOKUP(Z227,'[1]Démarches phares_30_9'!D$5:G$249,4,FALSE)</f>
        <v>Oui</v>
      </c>
      <c r="I227" s="38">
        <f t="shared" si="11"/>
        <v>0</v>
      </c>
      <c r="J227" s="92" t="s">
        <v>39</v>
      </c>
      <c r="K227" s="97">
        <v>38261</v>
      </c>
      <c r="L227" s="94">
        <f t="shared" si="9"/>
        <v>0.44998823867645904</v>
      </c>
      <c r="M227" s="95"/>
      <c r="N227" s="95" t="s">
        <v>32</v>
      </c>
      <c r="O227" s="90" t="s">
        <v>38</v>
      </c>
      <c r="P227" s="90" t="s">
        <v>38</v>
      </c>
      <c r="Q227" s="90" t="s">
        <v>40</v>
      </c>
      <c r="R227" s="90">
        <v>7</v>
      </c>
      <c r="S227" s="46" t="s">
        <v>569</v>
      </c>
      <c r="T227" s="46"/>
      <c r="U227" s="46"/>
      <c r="V227" s="46"/>
      <c r="W227" s="46"/>
      <c r="X227" s="376">
        <v>17217</v>
      </c>
      <c r="Y227" s="46" t="s">
        <v>588</v>
      </c>
      <c r="Z227" s="84">
        <v>1743</v>
      </c>
      <c r="AA227" s="398" t="s">
        <v>759</v>
      </c>
      <c r="AB227" s="398"/>
      <c r="AC227" s="398"/>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398"/>
      <c r="AY227" s="398"/>
      <c r="AZ227" s="398"/>
      <c r="BA227" s="399" t="s">
        <v>837</v>
      </c>
      <c r="BB227" s="544" t="str">
        <f t="shared" si="10"/>
        <v>Non mesuré</v>
      </c>
    </row>
    <row r="228" spans="1:54" ht="22.2" customHeight="1" x14ac:dyDescent="0.3">
      <c r="A228" s="211"/>
      <c r="B228" s="651"/>
      <c r="C228" s="651"/>
      <c r="D228" s="39" t="str">
        <f>VLOOKUP(Z228,'[1]Démarches phares_30_9'!D$5:G$249,2,FALSE)</f>
        <v>Vote pour les Français de l’Etranger aux élections consulaires </v>
      </c>
      <c r="E228" s="138" t="s">
        <v>568</v>
      </c>
      <c r="F228" s="90" t="s">
        <v>41</v>
      </c>
      <c r="G228" s="394">
        <v>2020</v>
      </c>
      <c r="H228" s="38" t="str">
        <f>VLOOKUP(Z228,'[1]Démarches phares_30_9'!D$5:G$249,4,FALSE)</f>
        <v>Non</v>
      </c>
      <c r="I228" s="38">
        <f t="shared" si="11"/>
        <v>0</v>
      </c>
      <c r="J228" s="92"/>
      <c r="K228" s="97" t="s">
        <v>31</v>
      </c>
      <c r="L228" s="94" t="str">
        <f>IF(X228="n/a","n/a",IF(X228="n/c","n/c",IF(K228="n/c","n/c",X228/K228)))</f>
        <v>n/a</v>
      </c>
      <c r="M228" s="95"/>
      <c r="N228" s="95" t="s">
        <v>46</v>
      </c>
      <c r="O228" s="90" t="s">
        <v>46</v>
      </c>
      <c r="P228" s="90" t="s">
        <v>46</v>
      </c>
      <c r="Q228" s="90" t="s">
        <v>46</v>
      </c>
      <c r="R228" s="428" t="str">
        <f>IF(F228="non","n/a",IF(ISERROR(VLOOKUP(Z228,[2]Pingdom_18_09_2019!$A$2:$J$256,10,FALSE)),"absence URL",VLOOKUP(Z228,[2]Pingdom_18_09_2019!$A$2:$J$256,10,FALSE)))</f>
        <v>n/a</v>
      </c>
      <c r="S228" s="46" t="s">
        <v>569</v>
      </c>
      <c r="T228" s="88"/>
      <c r="U228" s="46"/>
      <c r="V228" s="46"/>
      <c r="W228" s="46"/>
      <c r="X228" s="430" t="s">
        <v>46</v>
      </c>
      <c r="Y228" s="46"/>
      <c r="Z228" s="84">
        <v>2156</v>
      </c>
      <c r="AA228" s="398"/>
      <c r="AB228" s="398"/>
      <c r="AC228" s="398"/>
      <c r="AD228" s="398"/>
      <c r="AE228" s="398"/>
      <c r="AF228" s="398"/>
      <c r="AG228" s="398"/>
      <c r="AH228" s="398"/>
      <c r="AI228" s="398"/>
      <c r="AJ228" s="398"/>
      <c r="AK228" s="398"/>
      <c r="AL228" s="398"/>
      <c r="AM228" s="398"/>
      <c r="AN228" s="398"/>
      <c r="AO228" s="398"/>
      <c r="AP228" s="398"/>
      <c r="AQ228" s="398"/>
      <c r="AR228" s="398"/>
      <c r="AS228" s="398"/>
      <c r="AT228" s="398"/>
      <c r="AU228" s="398"/>
      <c r="AV228" s="398"/>
      <c r="AW228" s="398"/>
      <c r="AX228" s="398"/>
      <c r="AY228" s="398"/>
      <c r="AZ228" s="398"/>
      <c r="BA228" s="399"/>
      <c r="BB228" s="544" t="str">
        <f t="shared" si="10"/>
        <v>n/a</v>
      </c>
    </row>
    <row r="229" spans="1:54" ht="22.2" customHeight="1" x14ac:dyDescent="0.3">
      <c r="A229" s="211"/>
      <c r="B229" s="651"/>
      <c r="C229" s="651"/>
      <c r="D229" s="39" t="str">
        <f>VLOOKUP(Z229,'[1]Démarches phares_30_9'!D$5:G$249,2,FALSE)</f>
        <v>Vote  pour les Français de l’Etranger aux élections législatives</v>
      </c>
      <c r="E229" s="138" t="s">
        <v>568</v>
      </c>
      <c r="F229" s="90" t="s">
        <v>41</v>
      </c>
      <c r="G229" s="394">
        <v>2022</v>
      </c>
      <c r="H229" s="38" t="str">
        <f>VLOOKUP(Z229,'[1]Démarches phares_30_9'!D$5:G$249,4,FALSE)</f>
        <v>Non</v>
      </c>
      <c r="I229" s="38">
        <f t="shared" si="11"/>
        <v>0</v>
      </c>
      <c r="J229" s="92"/>
      <c r="K229" s="97" t="s">
        <v>31</v>
      </c>
      <c r="L229" s="94" t="str">
        <f>IF(X229="n/a","n/a",IF(X229="n/c","n/c",IF(K229="n/c","n/c",X229/K229)))</f>
        <v>n/a</v>
      </c>
      <c r="M229" s="95"/>
      <c r="N229" s="95" t="s">
        <v>46</v>
      </c>
      <c r="O229" s="90" t="s">
        <v>46</v>
      </c>
      <c r="P229" s="90" t="s">
        <v>46</v>
      </c>
      <c r="Q229" s="90" t="s">
        <v>46</v>
      </c>
      <c r="R229" s="428" t="str">
        <f>IF(F229="non","n/a",IF(ISERROR(VLOOKUP(Z229,[2]Pingdom_18_09_2019!$A$2:$J$256,10,FALSE)),"absence URL",VLOOKUP(Z229,[2]Pingdom_18_09_2019!$A$2:$J$256,10,FALSE)))</f>
        <v>n/a</v>
      </c>
      <c r="S229" s="46" t="s">
        <v>569</v>
      </c>
      <c r="T229" s="88"/>
      <c r="U229" s="46"/>
      <c r="V229" s="46"/>
      <c r="W229" s="46"/>
      <c r="X229" s="430" t="s">
        <v>46</v>
      </c>
      <c r="Y229" s="46"/>
      <c r="Z229" s="84">
        <v>2157</v>
      </c>
      <c r="AA229" s="398"/>
      <c r="AB229" s="398"/>
      <c r="AC229" s="398"/>
      <c r="AD229" s="398"/>
      <c r="AE229" s="398"/>
      <c r="AF229" s="398"/>
      <c r="AG229" s="398"/>
      <c r="AH229" s="398"/>
      <c r="AI229" s="398"/>
      <c r="AJ229" s="398"/>
      <c r="AK229" s="398"/>
      <c r="AL229" s="398"/>
      <c r="AM229" s="398"/>
      <c r="AN229" s="398"/>
      <c r="AO229" s="398"/>
      <c r="AP229" s="398"/>
      <c r="AQ229" s="398"/>
      <c r="AR229" s="398"/>
      <c r="AS229" s="398"/>
      <c r="AT229" s="398"/>
      <c r="AU229" s="398"/>
      <c r="AV229" s="398"/>
      <c r="AW229" s="398"/>
      <c r="AX229" s="398"/>
      <c r="AY229" s="398"/>
      <c r="AZ229" s="398"/>
      <c r="BA229" s="399"/>
      <c r="BB229" s="544" t="str">
        <f t="shared" si="10"/>
        <v>n/a</v>
      </c>
    </row>
    <row r="230" spans="1:54" ht="22.2" customHeight="1" x14ac:dyDescent="0.3">
      <c r="A230" s="409"/>
      <c r="B230" s="720" t="s">
        <v>591</v>
      </c>
      <c r="C230" s="720"/>
      <c r="D230" s="39" t="str">
        <f>VLOOKUP(Z230,'[1]Démarches phares_30_9'!D$5:G$249,2,FALSE)</f>
        <v>Changement d'adresse en ligne</v>
      </c>
      <c r="E230" s="139" t="s">
        <v>593</v>
      </c>
      <c r="F230" s="140" t="s">
        <v>38</v>
      </c>
      <c r="G230" s="141" t="s">
        <v>39</v>
      </c>
      <c r="H230" s="38" t="str">
        <f>VLOOKUP(Z230,'[1]Démarches phares_30_9'!D$5:G$249,4,FALSE)</f>
        <v>Oui</v>
      </c>
      <c r="I230" s="38">
        <f t="shared" si="11"/>
        <v>0</v>
      </c>
      <c r="J230" s="142" t="s">
        <v>39</v>
      </c>
      <c r="K230" s="143">
        <v>1000000</v>
      </c>
      <c r="L230" s="144">
        <f t="shared" si="9"/>
        <v>1</v>
      </c>
      <c r="M230" s="145">
        <v>0.69</v>
      </c>
      <c r="N230" s="145">
        <v>0.68</v>
      </c>
      <c r="O230" s="140" t="s">
        <v>38</v>
      </c>
      <c r="P230" s="140" t="s">
        <v>38</v>
      </c>
      <c r="Q230" s="140" t="s">
        <v>40</v>
      </c>
      <c r="R230" s="140" t="s">
        <v>31</v>
      </c>
      <c r="S230" s="46" t="s">
        <v>594</v>
      </c>
      <c r="T230" s="46"/>
      <c r="U230" s="46"/>
      <c r="V230" s="46"/>
      <c r="W230" s="46"/>
      <c r="X230" s="375">
        <v>1000000</v>
      </c>
      <c r="Y230" s="385" t="s">
        <v>595</v>
      </c>
      <c r="Z230" s="49">
        <v>1289</v>
      </c>
      <c r="AA230" s="398" t="s">
        <v>763</v>
      </c>
      <c r="AB230" s="398" t="s">
        <v>764</v>
      </c>
      <c r="AC230" s="398" t="s">
        <v>765</v>
      </c>
      <c r="AD230" s="398" t="s">
        <v>765</v>
      </c>
      <c r="AE230" s="398" t="s">
        <v>765</v>
      </c>
      <c r="AF230" s="398" t="s">
        <v>765</v>
      </c>
      <c r="AG230" s="398" t="s">
        <v>765</v>
      </c>
      <c r="AH230" s="398" t="s">
        <v>765</v>
      </c>
      <c r="AI230" s="398" t="s">
        <v>765</v>
      </c>
      <c r="AJ230" s="398" t="s">
        <v>765</v>
      </c>
      <c r="AK230" s="398" t="s">
        <v>765</v>
      </c>
      <c r="AL230" s="398" t="s">
        <v>765</v>
      </c>
      <c r="AM230" s="398" t="s">
        <v>764</v>
      </c>
      <c r="AN230" s="398" t="s">
        <v>765</v>
      </c>
      <c r="AO230" s="398"/>
      <c r="AP230" s="398"/>
      <c r="AQ230" s="398"/>
      <c r="AR230" s="398"/>
      <c r="AS230" s="398"/>
      <c r="AT230" s="398"/>
      <c r="AU230" s="398"/>
      <c r="AV230" s="398"/>
      <c r="AW230" s="398"/>
      <c r="AX230" s="398"/>
      <c r="AY230" s="398"/>
      <c r="AZ230" s="398"/>
      <c r="BA230" s="399"/>
      <c r="BB230" s="544">
        <f t="shared" si="10"/>
        <v>2</v>
      </c>
    </row>
    <row r="231" spans="1:54" ht="22.2" customHeight="1" x14ac:dyDescent="0.3">
      <c r="A231" s="409"/>
      <c r="B231" s="720"/>
      <c r="C231" s="720"/>
      <c r="D231" s="39" t="str">
        <f>VLOOKUP(Z231,'[1]Démarches phares_30_9'!D$5:G$249,2,FALSE)</f>
        <v>Désignations de délégué à la protection des données auprès de la CNIL</v>
      </c>
      <c r="E231" s="139" t="s">
        <v>596</v>
      </c>
      <c r="F231" s="140" t="s">
        <v>38</v>
      </c>
      <c r="G231" s="141" t="s">
        <v>39</v>
      </c>
      <c r="H231" s="38" t="str">
        <f>VLOOKUP(Z231,'[1]Démarches phares_30_9'!D$5:G$249,4,FALSE)</f>
        <v>Oui</v>
      </c>
      <c r="I231" s="38">
        <f t="shared" si="11"/>
        <v>0</v>
      </c>
      <c r="J231" s="142" t="s">
        <v>39</v>
      </c>
      <c r="K231" s="143">
        <v>40000</v>
      </c>
      <c r="L231" s="144">
        <f t="shared" si="9"/>
        <v>1</v>
      </c>
      <c r="M231" s="145"/>
      <c r="N231" s="145" t="s">
        <v>32</v>
      </c>
      <c r="O231" s="140" t="s">
        <v>46</v>
      </c>
      <c r="P231" s="140" t="s">
        <v>38</v>
      </c>
      <c r="Q231" s="140" t="s">
        <v>38</v>
      </c>
      <c r="R231" s="140">
        <v>6</v>
      </c>
      <c r="S231" s="46" t="s">
        <v>594</v>
      </c>
      <c r="T231" s="46"/>
      <c r="U231" s="46"/>
      <c r="V231" s="46"/>
      <c r="W231" s="46"/>
      <c r="X231" s="375">
        <v>40000</v>
      </c>
      <c r="Y231" s="386" t="s">
        <v>693</v>
      </c>
      <c r="Z231" s="49">
        <v>1869</v>
      </c>
      <c r="AA231" s="398" t="s">
        <v>763</v>
      </c>
      <c r="AB231" s="398"/>
      <c r="AC231" s="398"/>
      <c r="AD231" s="398"/>
      <c r="AE231" s="398"/>
      <c r="AF231" s="398"/>
      <c r="AG231" s="398"/>
      <c r="AH231" s="398"/>
      <c r="AI231" s="398"/>
      <c r="AJ231" s="398"/>
      <c r="AK231" s="398"/>
      <c r="AL231" s="398"/>
      <c r="AM231" s="398"/>
      <c r="AN231" s="398"/>
      <c r="AO231" s="398" t="s">
        <v>769</v>
      </c>
      <c r="AP231" s="398" t="s">
        <v>765</v>
      </c>
      <c r="AQ231" s="398" t="s">
        <v>765</v>
      </c>
      <c r="AR231" s="398" t="s">
        <v>765</v>
      </c>
      <c r="AS231" s="398" t="s">
        <v>765</v>
      </c>
      <c r="AT231" s="398" t="s">
        <v>764</v>
      </c>
      <c r="AU231" s="398" t="s">
        <v>765</v>
      </c>
      <c r="AV231" s="398" t="s">
        <v>765</v>
      </c>
      <c r="AW231" s="398" t="s">
        <v>765</v>
      </c>
      <c r="AX231" s="398" t="s">
        <v>765</v>
      </c>
      <c r="AY231" s="398" t="s">
        <v>765</v>
      </c>
      <c r="AZ231" s="398" t="s">
        <v>765</v>
      </c>
      <c r="BA231" s="399"/>
      <c r="BB231" s="544">
        <f t="shared" si="10"/>
        <v>2</v>
      </c>
    </row>
    <row r="232" spans="1:54" ht="22.2" customHeight="1" x14ac:dyDescent="0.3">
      <c r="A232" s="409"/>
      <c r="B232" s="720"/>
      <c r="C232" s="720"/>
      <c r="D232" s="39" t="str">
        <f>VLOOKUP(Z232,'[1]Démarches phares_30_9'!D$5:G$249,2,FALSE)</f>
        <v>Saisine du Défenseur des droits</v>
      </c>
      <c r="E232" s="139" t="s">
        <v>598</v>
      </c>
      <c r="F232" s="140" t="s">
        <v>38</v>
      </c>
      <c r="G232" s="141" t="s">
        <v>39</v>
      </c>
      <c r="H232" s="38" t="str">
        <f>VLOOKUP(Z232,'[1]Démarches phares_30_9'!D$5:G$249,4,FALSE)</f>
        <v>Oui</v>
      </c>
      <c r="I232" s="38">
        <f t="shared" si="11"/>
        <v>0</v>
      </c>
      <c r="J232" s="142" t="s">
        <v>39</v>
      </c>
      <c r="K232" s="143">
        <v>20000</v>
      </c>
      <c r="L232" s="144">
        <f t="shared" si="9"/>
        <v>0.9</v>
      </c>
      <c r="M232" s="145"/>
      <c r="N232" s="145" t="s">
        <v>32</v>
      </c>
      <c r="O232" s="140" t="s">
        <v>41</v>
      </c>
      <c r="P232" s="140" t="s">
        <v>40</v>
      </c>
      <c r="Q232" s="140" t="s">
        <v>41</v>
      </c>
      <c r="R232" s="140">
        <v>7</v>
      </c>
      <c r="S232" s="46" t="s">
        <v>594</v>
      </c>
      <c r="T232" s="46"/>
      <c r="U232" s="46"/>
      <c r="V232" s="46"/>
      <c r="W232" s="46"/>
      <c r="X232" s="375">
        <v>18000</v>
      </c>
      <c r="Y232" s="385" t="s">
        <v>599</v>
      </c>
      <c r="Z232" s="49">
        <v>1870</v>
      </c>
      <c r="AA232" s="398" t="s">
        <v>763</v>
      </c>
      <c r="AB232" s="398" t="s">
        <v>764</v>
      </c>
      <c r="AC232" s="398" t="s">
        <v>765</v>
      </c>
      <c r="AD232" s="398" t="s">
        <v>765</v>
      </c>
      <c r="AE232" s="398" t="s">
        <v>765</v>
      </c>
      <c r="AF232" s="398" t="s">
        <v>765</v>
      </c>
      <c r="AG232" s="398" t="s">
        <v>765</v>
      </c>
      <c r="AH232" s="398" t="s">
        <v>765</v>
      </c>
      <c r="AI232" s="398" t="s">
        <v>765</v>
      </c>
      <c r="AJ232" s="398" t="s">
        <v>765</v>
      </c>
      <c r="AK232" s="398" t="s">
        <v>765</v>
      </c>
      <c r="AL232" s="398" t="s">
        <v>765</v>
      </c>
      <c r="AM232" s="398" t="s">
        <v>764</v>
      </c>
      <c r="AN232" s="398" t="s">
        <v>765</v>
      </c>
      <c r="AO232" s="398" t="s">
        <v>764</v>
      </c>
      <c r="AP232" s="398" t="s">
        <v>765</v>
      </c>
      <c r="AQ232" s="398" t="s">
        <v>765</v>
      </c>
      <c r="AR232" s="398" t="s">
        <v>765</v>
      </c>
      <c r="AS232" s="398" t="s">
        <v>765</v>
      </c>
      <c r="AT232" s="398" t="s">
        <v>765</v>
      </c>
      <c r="AU232" s="398" t="s">
        <v>765</v>
      </c>
      <c r="AV232" s="398" t="s">
        <v>765</v>
      </c>
      <c r="AW232" s="398" t="s">
        <v>765</v>
      </c>
      <c r="AX232" s="398" t="s">
        <v>765</v>
      </c>
      <c r="AY232" s="398" t="s">
        <v>765</v>
      </c>
      <c r="AZ232" s="398" t="s">
        <v>765</v>
      </c>
      <c r="BA232" s="399"/>
      <c r="BB232" s="544">
        <f t="shared" si="10"/>
        <v>3</v>
      </c>
    </row>
    <row r="233" spans="1:54" ht="22.2" customHeight="1" x14ac:dyDescent="0.3">
      <c r="A233" s="409"/>
      <c r="B233" s="720"/>
      <c r="C233" s="720"/>
      <c r="D233" s="39" t="str">
        <f>VLOOKUP(Z233,'[1]Démarches phares_30_9'!D$5:G$249,2,FALSE)</f>
        <v>Publication des comptes annuels des associations, fondations et fonds de dotation</v>
      </c>
      <c r="E233" s="139" t="s">
        <v>601</v>
      </c>
      <c r="F233" s="140" t="s">
        <v>38</v>
      </c>
      <c r="G233" s="141" t="s">
        <v>39</v>
      </c>
      <c r="H233" s="38" t="str">
        <f>VLOOKUP(Z233,'[1]Démarches phares_30_9'!D$5:G$249,4,FALSE)</f>
        <v>Oui</v>
      </c>
      <c r="I233" s="38">
        <f t="shared" si="11"/>
        <v>0</v>
      </c>
      <c r="J233" s="142" t="s">
        <v>39</v>
      </c>
      <c r="K233" s="143">
        <v>11340</v>
      </c>
      <c r="L233" s="144" t="str">
        <f t="shared" si="9"/>
        <v>n/c</v>
      </c>
      <c r="M233" s="145"/>
      <c r="N233" s="145" t="s">
        <v>32</v>
      </c>
      <c r="O233" s="140" t="s">
        <v>41</v>
      </c>
      <c r="P233" s="140" t="s">
        <v>41</v>
      </c>
      <c r="Q233" s="140" t="s">
        <v>38</v>
      </c>
      <c r="R233" s="140">
        <v>9</v>
      </c>
      <c r="S233" s="46" t="s">
        <v>594</v>
      </c>
      <c r="T233" s="46"/>
      <c r="U233" s="46"/>
      <c r="V233" s="46"/>
      <c r="W233" s="46"/>
      <c r="X233" s="48" t="s">
        <v>31</v>
      </c>
      <c r="Y233" s="53" t="s">
        <v>602</v>
      </c>
      <c r="Z233" s="49">
        <v>1871</v>
      </c>
      <c r="AA233" s="398" t="s">
        <v>763</v>
      </c>
      <c r="AB233" s="398"/>
      <c r="AC233" s="398"/>
      <c r="AD233" s="398"/>
      <c r="AE233" s="398"/>
      <c r="AF233" s="398"/>
      <c r="AG233" s="398"/>
      <c r="AH233" s="398"/>
      <c r="AI233" s="398"/>
      <c r="AJ233" s="398"/>
      <c r="AK233" s="398"/>
      <c r="AL233" s="398"/>
      <c r="AM233" s="398"/>
      <c r="AN233" s="398"/>
      <c r="AO233" s="398" t="s">
        <v>769</v>
      </c>
      <c r="AP233" s="398" t="s">
        <v>765</v>
      </c>
      <c r="AQ233" s="398" t="s">
        <v>774</v>
      </c>
      <c r="AR233" s="398" t="s">
        <v>765</v>
      </c>
      <c r="AS233" s="398" t="s">
        <v>765</v>
      </c>
      <c r="AT233" s="398" t="s">
        <v>765</v>
      </c>
      <c r="AU233" s="398" t="s">
        <v>765</v>
      </c>
      <c r="AV233" s="398" t="s">
        <v>765</v>
      </c>
      <c r="AW233" s="398" t="s">
        <v>765</v>
      </c>
      <c r="AX233" s="398" t="s">
        <v>765</v>
      </c>
      <c r="AY233" s="398" t="s">
        <v>765</v>
      </c>
      <c r="AZ233" s="398" t="s">
        <v>765</v>
      </c>
      <c r="BA233" s="399" t="s">
        <v>838</v>
      </c>
      <c r="BB233" s="544">
        <f t="shared" si="10"/>
        <v>0</v>
      </c>
    </row>
    <row r="234" spans="1:54" ht="22.2" customHeight="1" x14ac:dyDescent="0.3">
      <c r="A234" s="409"/>
      <c r="B234" s="720"/>
      <c r="C234" s="720"/>
      <c r="D234" s="39" t="str">
        <f>VLOOKUP(Z234,'[1]Démarches phares_30_9'!D$5:G$249,2,FALSE)</f>
        <v>Plaintes en ligne auprès de la CNIL</v>
      </c>
      <c r="E234" s="139" t="s">
        <v>596</v>
      </c>
      <c r="F234" s="140" t="s">
        <v>38</v>
      </c>
      <c r="G234" s="141" t="s">
        <v>39</v>
      </c>
      <c r="H234" s="38" t="str">
        <f>VLOOKUP(Z234,'[1]Démarches phares_30_9'!D$5:G$249,4,FALSE)</f>
        <v>Oui</v>
      </c>
      <c r="I234" s="38">
        <f t="shared" si="11"/>
        <v>0</v>
      </c>
      <c r="J234" s="142" t="s">
        <v>39</v>
      </c>
      <c r="K234" s="143">
        <v>11000</v>
      </c>
      <c r="L234" s="144">
        <f t="shared" si="9"/>
        <v>0.72727272727272729</v>
      </c>
      <c r="M234" s="145"/>
      <c r="N234" s="145" t="s">
        <v>32</v>
      </c>
      <c r="O234" s="140" t="s">
        <v>41</v>
      </c>
      <c r="P234" s="140" t="s">
        <v>38</v>
      </c>
      <c r="Q234" s="140" t="s">
        <v>38</v>
      </c>
      <c r="R234" s="140">
        <v>9</v>
      </c>
      <c r="S234" s="46" t="s">
        <v>594</v>
      </c>
      <c r="T234" s="46"/>
      <c r="U234" s="46"/>
      <c r="V234" s="46"/>
      <c r="W234" s="46"/>
      <c r="X234" s="376">
        <v>8000</v>
      </c>
      <c r="Y234" s="53" t="s">
        <v>604</v>
      </c>
      <c r="Z234" s="49">
        <v>1872</v>
      </c>
      <c r="AA234" s="398" t="s">
        <v>763</v>
      </c>
      <c r="AB234" s="398" t="s">
        <v>764</v>
      </c>
      <c r="AC234" s="398" t="s">
        <v>765</v>
      </c>
      <c r="AD234" s="398" t="s">
        <v>765</v>
      </c>
      <c r="AE234" s="398" t="s">
        <v>765</v>
      </c>
      <c r="AF234" s="398" t="s">
        <v>765</v>
      </c>
      <c r="AG234" s="398" t="s">
        <v>765</v>
      </c>
      <c r="AH234" s="398" t="s">
        <v>765</v>
      </c>
      <c r="AI234" s="398" t="s">
        <v>765</v>
      </c>
      <c r="AJ234" s="398" t="s">
        <v>765</v>
      </c>
      <c r="AK234" s="398" t="s">
        <v>765</v>
      </c>
      <c r="AL234" s="398" t="s">
        <v>765</v>
      </c>
      <c r="AM234" s="398" t="s">
        <v>764</v>
      </c>
      <c r="AN234" s="398" t="s">
        <v>765</v>
      </c>
      <c r="AO234" s="398" t="s">
        <v>769</v>
      </c>
      <c r="AP234" s="398" t="s">
        <v>765</v>
      </c>
      <c r="AQ234" s="398" t="s">
        <v>765</v>
      </c>
      <c r="AR234" s="398" t="s">
        <v>765</v>
      </c>
      <c r="AS234" s="398" t="s">
        <v>765</v>
      </c>
      <c r="AT234" s="398" t="s">
        <v>765</v>
      </c>
      <c r="AU234" s="398" t="s">
        <v>765</v>
      </c>
      <c r="AV234" s="398" t="s">
        <v>765</v>
      </c>
      <c r="AW234" s="398" t="s">
        <v>765</v>
      </c>
      <c r="AX234" s="398" t="s">
        <v>765</v>
      </c>
      <c r="AY234" s="398" t="s">
        <v>765</v>
      </c>
      <c r="AZ234" s="398" t="s">
        <v>765</v>
      </c>
      <c r="BA234" s="399"/>
      <c r="BB234" s="544">
        <f t="shared" si="10"/>
        <v>2</v>
      </c>
    </row>
    <row r="235" spans="1:54" ht="22.2" customHeight="1" x14ac:dyDescent="0.3">
      <c r="A235" s="211"/>
      <c r="B235" s="611" t="s">
        <v>605</v>
      </c>
      <c r="C235" s="611"/>
      <c r="D235" s="39" t="str">
        <f>VLOOKUP(Z235,'[1]Démarches phares_30_9'!D$5:G$249,2,FALSE)</f>
        <v>Pass Culture</v>
      </c>
      <c r="E235" s="146" t="s">
        <v>607</v>
      </c>
      <c r="F235" s="147" t="s">
        <v>30</v>
      </c>
      <c r="G235" s="410">
        <v>2020</v>
      </c>
      <c r="H235" s="38" t="str">
        <f>VLOOKUP(Z235,'[1]Démarches phares_30_9'!D$5:G$249,4,FALSE)</f>
        <v>Expérimentation</v>
      </c>
      <c r="I235" s="38">
        <f t="shared" si="11"/>
        <v>0</v>
      </c>
      <c r="J235" s="147">
        <v>2020</v>
      </c>
      <c r="K235" s="149">
        <v>10000</v>
      </c>
      <c r="L235" s="150">
        <f t="shared" si="9"/>
        <v>1</v>
      </c>
      <c r="M235" s="151"/>
      <c r="N235" s="151" t="s">
        <v>32</v>
      </c>
      <c r="O235" s="147" t="s">
        <v>41</v>
      </c>
      <c r="P235" s="147" t="s">
        <v>38</v>
      </c>
      <c r="Q235" s="147" t="s">
        <v>40</v>
      </c>
      <c r="R235" s="147">
        <v>9</v>
      </c>
      <c r="S235" s="46" t="s">
        <v>608</v>
      </c>
      <c r="T235" s="46"/>
      <c r="U235" s="46" t="s">
        <v>609</v>
      </c>
      <c r="V235" s="46" t="s">
        <v>610</v>
      </c>
      <c r="W235" s="46" t="s">
        <v>583</v>
      </c>
      <c r="X235" s="375">
        <v>10000</v>
      </c>
      <c r="Y235" s="385" t="s">
        <v>611</v>
      </c>
      <c r="Z235" s="49">
        <v>1873</v>
      </c>
      <c r="AA235" s="398" t="s">
        <v>763</v>
      </c>
      <c r="AB235" s="398" t="s">
        <v>764</v>
      </c>
      <c r="AC235" s="398" t="s">
        <v>765</v>
      </c>
      <c r="AD235" s="398" t="s">
        <v>765</v>
      </c>
      <c r="AE235" s="398" t="s">
        <v>765</v>
      </c>
      <c r="AF235" s="398" t="s">
        <v>765</v>
      </c>
      <c r="AG235" s="398" t="s">
        <v>765</v>
      </c>
      <c r="AH235" s="398" t="s">
        <v>765</v>
      </c>
      <c r="AI235" s="398" t="s">
        <v>765</v>
      </c>
      <c r="AJ235" s="398" t="s">
        <v>765</v>
      </c>
      <c r="AK235" s="398" t="s">
        <v>765</v>
      </c>
      <c r="AL235" s="398" t="s">
        <v>764</v>
      </c>
      <c r="AM235" s="398" t="s">
        <v>764</v>
      </c>
      <c r="AN235" s="398" t="s">
        <v>765</v>
      </c>
      <c r="AO235" s="398"/>
      <c r="AP235" s="398"/>
      <c r="AQ235" s="398"/>
      <c r="AR235" s="398"/>
      <c r="AS235" s="398"/>
      <c r="AT235" s="398"/>
      <c r="AU235" s="398"/>
      <c r="AV235" s="398"/>
      <c r="AW235" s="398"/>
      <c r="AX235" s="398"/>
      <c r="AY235" s="398"/>
      <c r="AZ235" s="398"/>
      <c r="BA235" s="399"/>
      <c r="BB235" s="544">
        <f t="shared" si="10"/>
        <v>5</v>
      </c>
    </row>
    <row r="236" spans="1:54" ht="22.2" customHeight="1" x14ac:dyDescent="0.3">
      <c r="A236" s="211"/>
      <c r="B236" s="611"/>
      <c r="C236" s="611"/>
      <c r="D236" s="39" t="str">
        <f>VLOOKUP(Z236,'[1]Démarches phares_30_9'!D$5:G$249,2,FALSE)</f>
        <v>Demande de subventions</v>
      </c>
      <c r="E236" s="146" t="s">
        <v>607</v>
      </c>
      <c r="F236" s="147" t="s">
        <v>38</v>
      </c>
      <c r="G236" s="152" t="s">
        <v>39</v>
      </c>
      <c r="H236" s="38" t="str">
        <f>VLOOKUP(Z236,'[1]Démarches phares_30_9'!D$5:G$249,4,FALSE)</f>
        <v>Oui</v>
      </c>
      <c r="I236" s="38">
        <f t="shared" si="11"/>
        <v>0</v>
      </c>
      <c r="J236" s="153" t="s">
        <v>39</v>
      </c>
      <c r="K236" s="149">
        <v>48000</v>
      </c>
      <c r="L236" s="150">
        <f t="shared" si="9"/>
        <v>4.1666666666666664E-2</v>
      </c>
      <c r="M236" s="151"/>
      <c r="N236" s="151" t="s">
        <v>32</v>
      </c>
      <c r="O236" s="147" t="s">
        <v>38</v>
      </c>
      <c r="P236" s="147" t="s">
        <v>31</v>
      </c>
      <c r="Q236" s="147" t="s">
        <v>40</v>
      </c>
      <c r="R236" s="147" t="s">
        <v>31</v>
      </c>
      <c r="S236" s="46" t="s">
        <v>608</v>
      </c>
      <c r="T236" s="46"/>
      <c r="U236" s="47" t="s">
        <v>613</v>
      </c>
      <c r="V236" s="46" t="s">
        <v>614</v>
      </c>
      <c r="W236" s="46"/>
      <c r="X236" s="375">
        <v>2000</v>
      </c>
      <c r="Y236" s="385" t="s">
        <v>615</v>
      </c>
      <c r="Z236" s="49">
        <v>1874</v>
      </c>
      <c r="AA236" s="398" t="s">
        <v>763</v>
      </c>
      <c r="AB236" s="398" t="s">
        <v>769</v>
      </c>
      <c r="AC236" s="398" t="s">
        <v>765</v>
      </c>
      <c r="AD236" s="398"/>
      <c r="AE236" s="398"/>
      <c r="AF236" s="398"/>
      <c r="AG236" s="398"/>
      <c r="AH236" s="398"/>
      <c r="AI236" s="398"/>
      <c r="AJ236" s="398"/>
      <c r="AK236" s="398"/>
      <c r="AL236" s="398"/>
      <c r="AM236" s="398"/>
      <c r="AN236" s="398"/>
      <c r="AO236" s="398" t="s">
        <v>764</v>
      </c>
      <c r="AP236" s="398" t="s">
        <v>765</v>
      </c>
      <c r="AQ236" s="398" t="s">
        <v>764</v>
      </c>
      <c r="AR236" s="398" t="s">
        <v>764</v>
      </c>
      <c r="AS236" s="398" t="s">
        <v>764</v>
      </c>
      <c r="AT236" s="398"/>
      <c r="AU236" s="398" t="s">
        <v>764</v>
      </c>
      <c r="AV236" s="398" t="s">
        <v>764</v>
      </c>
      <c r="AW236" s="398" t="s">
        <v>765</v>
      </c>
      <c r="AX236" s="398" t="s">
        <v>765</v>
      </c>
      <c r="AY236" s="398" t="s">
        <v>764</v>
      </c>
      <c r="AZ236" s="398" t="s">
        <v>765</v>
      </c>
      <c r="BA236" s="399" t="s">
        <v>839</v>
      </c>
      <c r="BB236" s="544">
        <f t="shared" si="10"/>
        <v>15</v>
      </c>
    </row>
    <row r="237" spans="1:54" ht="22.2" customHeight="1" x14ac:dyDescent="0.3">
      <c r="A237" s="211"/>
      <c r="B237" s="611"/>
      <c r="C237" s="611"/>
      <c r="D237" s="39" t="str">
        <f>VLOOKUP(Z237,'[1]Démarches phares_30_9'!D$5:G$249,2,FALSE)</f>
        <v>Démarches archéologie préventive (déclaration préalable de travaux, demande d'informations préalables sur la sensibilité d'un terrain, agrément d’opérateur en archéologie préventive)</v>
      </c>
      <c r="E237" s="146" t="s">
        <v>617</v>
      </c>
      <c r="F237" s="147" t="s">
        <v>41</v>
      </c>
      <c r="G237" s="365">
        <v>43800</v>
      </c>
      <c r="H237" s="38" t="str">
        <f>VLOOKUP(Z237,'[1]Démarches phares_30_9'!D$5:G$249,4,FALSE)</f>
        <v>Non</v>
      </c>
      <c r="I237" s="38">
        <f t="shared" si="11"/>
        <v>0</v>
      </c>
      <c r="J237" s="154">
        <v>43800</v>
      </c>
      <c r="K237" s="149">
        <v>45000</v>
      </c>
      <c r="L237" s="150" t="str">
        <f t="shared" si="9"/>
        <v>n/a</v>
      </c>
      <c r="M237" s="151"/>
      <c r="N237" s="155" t="s">
        <v>46</v>
      </c>
      <c r="O237" s="147" t="s">
        <v>38</v>
      </c>
      <c r="P237" s="147" t="s">
        <v>31</v>
      </c>
      <c r="Q237" s="147" t="s">
        <v>40</v>
      </c>
      <c r="R237" s="147" t="s">
        <v>46</v>
      </c>
      <c r="S237" s="46" t="s">
        <v>608</v>
      </c>
      <c r="T237" s="46"/>
      <c r="U237" s="47" t="s">
        <v>618</v>
      </c>
      <c r="V237" s="46"/>
      <c r="W237" s="46"/>
      <c r="X237" s="48" t="s">
        <v>46</v>
      </c>
      <c r="Y237" s="53" t="s">
        <v>615</v>
      </c>
      <c r="Z237" s="49">
        <v>1875</v>
      </c>
      <c r="AA237" s="398" t="s">
        <v>759</v>
      </c>
      <c r="AB237" s="398"/>
      <c r="AC237" s="398"/>
      <c r="AD237" s="398"/>
      <c r="AE237" s="398"/>
      <c r="AF237" s="398"/>
      <c r="AG237" s="398"/>
      <c r="AH237" s="398"/>
      <c r="AI237" s="398"/>
      <c r="AJ237" s="398"/>
      <c r="AK237" s="398"/>
      <c r="AL237" s="398"/>
      <c r="AM237" s="398"/>
      <c r="AN237" s="398"/>
      <c r="AO237" s="398"/>
      <c r="AP237" s="398"/>
      <c r="AQ237" s="398"/>
      <c r="AR237" s="398"/>
      <c r="AS237" s="398"/>
      <c r="AT237" s="398"/>
      <c r="AU237" s="398"/>
      <c r="AV237" s="398"/>
      <c r="AW237" s="398"/>
      <c r="AX237" s="398"/>
      <c r="AY237" s="398"/>
      <c r="AZ237" s="398"/>
      <c r="BA237" s="398"/>
      <c r="BB237" s="544" t="str">
        <f t="shared" si="10"/>
        <v>n/a</v>
      </c>
    </row>
    <row r="238" spans="1:54" ht="22.2" customHeight="1" x14ac:dyDescent="0.3">
      <c r="A238" s="211"/>
      <c r="B238" s="611"/>
      <c r="C238" s="611"/>
      <c r="D238" s="39" t="str">
        <f>VLOOKUP(Z238,'[1]Démarches phares_30_9'!D$5:G$249,2,FALSE)</f>
        <v>Enseignement supérieur : Demande d'admission de lycéens dans l'une des 20 écoles d'architecture du ministère</v>
      </c>
      <c r="E238" s="146" t="s">
        <v>607</v>
      </c>
      <c r="F238" s="147" t="s">
        <v>38</v>
      </c>
      <c r="G238" s="152" t="s">
        <v>39</v>
      </c>
      <c r="H238" s="38" t="str">
        <f>VLOOKUP(Z238,'[1]Démarches phares_30_9'!D$5:G$249,4,FALSE)</f>
        <v>Oui</v>
      </c>
      <c r="I238" s="38">
        <f t="shared" si="11"/>
        <v>0</v>
      </c>
      <c r="J238" s="153" t="s">
        <v>39</v>
      </c>
      <c r="K238" s="149">
        <v>30800</v>
      </c>
      <c r="L238" s="150">
        <f t="shared" si="9"/>
        <v>1</v>
      </c>
      <c r="M238" s="151"/>
      <c r="N238" s="151" t="s">
        <v>32</v>
      </c>
      <c r="O238" s="147" t="s">
        <v>41</v>
      </c>
      <c r="P238" s="147" t="s">
        <v>41</v>
      </c>
      <c r="Q238" s="147" t="s">
        <v>41</v>
      </c>
      <c r="R238" s="147">
        <v>9</v>
      </c>
      <c r="S238" s="46" t="s">
        <v>608</v>
      </c>
      <c r="T238" s="46"/>
      <c r="U238" s="47" t="s">
        <v>620</v>
      </c>
      <c r="V238" s="46"/>
      <c r="W238" s="46"/>
      <c r="X238" s="375">
        <v>30800</v>
      </c>
      <c r="Y238" s="385" t="s">
        <v>621</v>
      </c>
      <c r="Z238" s="49">
        <v>1876</v>
      </c>
      <c r="AA238" s="398" t="s">
        <v>759</v>
      </c>
      <c r="AB238" s="398"/>
      <c r="AC238" s="398"/>
      <c r="AD238" s="398"/>
      <c r="AE238" s="398"/>
      <c r="AF238" s="398"/>
      <c r="AG238" s="398"/>
      <c r="AH238" s="398"/>
      <c r="AI238" s="398"/>
      <c r="AJ238" s="398"/>
      <c r="AK238" s="398"/>
      <c r="AL238" s="398"/>
      <c r="AM238" s="398"/>
      <c r="AN238" s="398"/>
      <c r="AO238" s="398"/>
      <c r="AP238" s="398"/>
      <c r="AQ238" s="398"/>
      <c r="AR238" s="398"/>
      <c r="AS238" s="398"/>
      <c r="AT238" s="398"/>
      <c r="AU238" s="398"/>
      <c r="AV238" s="398"/>
      <c r="AW238" s="398"/>
      <c r="AX238" s="398"/>
      <c r="AY238" s="398"/>
      <c r="AZ238" s="398"/>
      <c r="BA238" s="399" t="s">
        <v>840</v>
      </c>
      <c r="BB238" s="544" t="str">
        <f t="shared" si="10"/>
        <v>Non mesuré</v>
      </c>
    </row>
    <row r="239" spans="1:54" ht="22.2" customHeight="1" x14ac:dyDescent="0.3">
      <c r="A239" s="211"/>
      <c r="B239" s="611"/>
      <c r="C239" s="611"/>
      <c r="D239" s="39" t="str">
        <f>VLOOKUP(Z239,'[1]Démarches phares_30_9'!D$5:G$249,2,FALSE)</f>
        <v>Demande de licence d'entrepreneur de spectacles vivants</v>
      </c>
      <c r="E239" s="146" t="s">
        <v>623</v>
      </c>
      <c r="F239" s="147" t="s">
        <v>38</v>
      </c>
      <c r="G239" s="148" t="s">
        <v>39</v>
      </c>
      <c r="H239" s="38" t="str">
        <f>VLOOKUP(Z239,'[1]Démarches phares_30_9'!D$5:G$249,4,FALSE)</f>
        <v>Oui</v>
      </c>
      <c r="I239" s="38">
        <f t="shared" si="11"/>
        <v>0</v>
      </c>
      <c r="J239" s="154">
        <v>43739</v>
      </c>
      <c r="K239" s="149">
        <v>16000</v>
      </c>
      <c r="L239" s="150">
        <f t="shared" si="9"/>
        <v>0.18487500000000001</v>
      </c>
      <c r="M239" s="151"/>
      <c r="N239" s="151" t="s">
        <v>32</v>
      </c>
      <c r="O239" s="147" t="s">
        <v>38</v>
      </c>
      <c r="P239" s="147" t="s">
        <v>40</v>
      </c>
      <c r="Q239" s="147" t="s">
        <v>40</v>
      </c>
      <c r="R239" s="147" t="s">
        <v>31</v>
      </c>
      <c r="S239" s="46" t="s">
        <v>608</v>
      </c>
      <c r="T239" s="46"/>
      <c r="U239" s="47" t="s">
        <v>624</v>
      </c>
      <c r="V239" s="46" t="s">
        <v>614</v>
      </c>
      <c r="W239" s="46"/>
      <c r="X239" s="375">
        <v>2958</v>
      </c>
      <c r="Y239" s="46" t="s">
        <v>625</v>
      </c>
      <c r="Z239" s="49">
        <v>1877</v>
      </c>
      <c r="AA239" s="398" t="s">
        <v>763</v>
      </c>
      <c r="AB239" s="398" t="s">
        <v>764</v>
      </c>
      <c r="AC239" s="398" t="s">
        <v>765</v>
      </c>
      <c r="AD239" s="398" t="s">
        <v>765</v>
      </c>
      <c r="AE239" s="398" t="s">
        <v>765</v>
      </c>
      <c r="AF239" s="398" t="s">
        <v>765</v>
      </c>
      <c r="AG239" s="398" t="s">
        <v>765</v>
      </c>
      <c r="AH239" s="398" t="s">
        <v>765</v>
      </c>
      <c r="AI239" s="398" t="s">
        <v>765</v>
      </c>
      <c r="AJ239" s="398" t="s">
        <v>765</v>
      </c>
      <c r="AK239" s="398" t="s">
        <v>765</v>
      </c>
      <c r="AL239" s="398" t="s">
        <v>765</v>
      </c>
      <c r="AM239" s="398" t="s">
        <v>764</v>
      </c>
      <c r="AN239" s="398" t="s">
        <v>765</v>
      </c>
      <c r="AO239" s="398" t="s">
        <v>764</v>
      </c>
      <c r="AP239" s="398" t="s">
        <v>764</v>
      </c>
      <c r="AQ239" s="398" t="s">
        <v>764</v>
      </c>
      <c r="AR239" s="398" t="s">
        <v>765</v>
      </c>
      <c r="AS239" s="398" t="s">
        <v>765</v>
      </c>
      <c r="AT239" s="398" t="s">
        <v>764</v>
      </c>
      <c r="AU239" s="398" t="s">
        <v>765</v>
      </c>
      <c r="AV239" s="398" t="s">
        <v>765</v>
      </c>
      <c r="AW239" s="398" t="s">
        <v>765</v>
      </c>
      <c r="AX239" s="398" t="s">
        <v>765</v>
      </c>
      <c r="AY239" s="398" t="s">
        <v>765</v>
      </c>
      <c r="AZ239" s="398" t="s">
        <v>765</v>
      </c>
      <c r="BA239" s="399" t="s">
        <v>841</v>
      </c>
      <c r="BB239" s="544">
        <f t="shared" si="10"/>
        <v>7</v>
      </c>
    </row>
    <row r="240" spans="1:54" ht="22.2" customHeight="1" x14ac:dyDescent="0.3">
      <c r="A240" s="211"/>
      <c r="B240" s="611"/>
      <c r="C240" s="611"/>
      <c r="D240" s="39" t="str">
        <f>VLOOKUP(Z240,'[1]Démarches phares_30_9'!D$5:G$249,2,FALSE)</f>
        <v>Demande d’exportation de biens culturels</v>
      </c>
      <c r="E240" s="146" t="s">
        <v>617</v>
      </c>
      <c r="F240" s="147" t="s">
        <v>41</v>
      </c>
      <c r="G240" s="365">
        <v>43800</v>
      </c>
      <c r="H240" s="38" t="str">
        <f>VLOOKUP(Z240,'[1]Démarches phares_30_9'!D$5:G$249,4,FALSE)</f>
        <v>Non</v>
      </c>
      <c r="I240" s="38">
        <f t="shared" si="11"/>
        <v>0</v>
      </c>
      <c r="J240" s="154">
        <v>43800</v>
      </c>
      <c r="K240" s="149">
        <v>10306</v>
      </c>
      <c r="L240" s="150" t="str">
        <f t="shared" si="9"/>
        <v>n/a</v>
      </c>
      <c r="M240" s="151"/>
      <c r="N240" s="155" t="s">
        <v>46</v>
      </c>
      <c r="O240" s="153" t="s">
        <v>46</v>
      </c>
      <c r="P240" s="153" t="s">
        <v>46</v>
      </c>
      <c r="Q240" s="153" t="s">
        <v>46</v>
      </c>
      <c r="R240" s="147" t="s">
        <v>46</v>
      </c>
      <c r="S240" s="46" t="s">
        <v>608</v>
      </c>
      <c r="T240" s="46"/>
      <c r="U240" s="47" t="s">
        <v>627</v>
      </c>
      <c r="V240" s="46" t="s">
        <v>614</v>
      </c>
      <c r="W240" s="46"/>
      <c r="X240" s="48" t="s">
        <v>46</v>
      </c>
      <c r="Y240" s="46"/>
      <c r="Z240" s="49">
        <v>1978</v>
      </c>
      <c r="AA240" s="398"/>
      <c r="AB240" s="398"/>
      <c r="AC240" s="398"/>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398"/>
      <c r="AY240" s="398"/>
      <c r="AZ240" s="398"/>
      <c r="BA240" s="398"/>
      <c r="BB240" s="544" t="str">
        <f t="shared" si="10"/>
        <v>n/a</v>
      </c>
    </row>
    <row r="241" spans="1:54" ht="22.2" customHeight="1" x14ac:dyDescent="0.3">
      <c r="A241" s="211"/>
      <c r="B241" s="718" t="s">
        <v>701</v>
      </c>
      <c r="C241" s="719" t="s">
        <v>702</v>
      </c>
      <c r="D241" s="39" t="str">
        <f>VLOOKUP(Z241,'[1]Démarches phares_30_9'!D$5:G$249,2,FALSE)</f>
        <v>Créer son compte sur le site de la Journée de Défense et du Citoyen</v>
      </c>
      <c r="E241" s="158" t="s">
        <v>707</v>
      </c>
      <c r="F241" s="159" t="s">
        <v>38</v>
      </c>
      <c r="G241" s="164" t="s">
        <v>39</v>
      </c>
      <c r="H241" s="38" t="str">
        <f>VLOOKUP(Z241,'[1]Démarches phares_30_9'!D$5:G$249,4,FALSE)</f>
        <v>Oui</v>
      </c>
      <c r="I241" s="38">
        <f t="shared" si="11"/>
        <v>0</v>
      </c>
      <c r="J241" s="157"/>
      <c r="K241" s="389">
        <v>800000</v>
      </c>
      <c r="L241" s="162"/>
      <c r="M241" s="163">
        <v>0.46</v>
      </c>
      <c r="N241" s="163">
        <v>0.46</v>
      </c>
      <c r="O241" s="159" t="s">
        <v>38</v>
      </c>
      <c r="P241" s="159" t="s">
        <v>38</v>
      </c>
      <c r="Q241" s="159" t="s">
        <v>40</v>
      </c>
      <c r="R241" s="580" t="str">
        <f>IF(F241="non","n/a",IF(ISERROR(VLOOKUP(Z241,[2]Pingdom_18_09_2019!$A$2:$J$256,10,FALSE)),"absence URL",VLOOKUP(Z241,[2]Pingdom_18_09_2019!$A$2:$J$256,10,FALSE)))</f>
        <v>absence URL</v>
      </c>
      <c r="S241" s="46" t="s">
        <v>629</v>
      </c>
      <c r="T241" s="46"/>
      <c r="U241" s="46" t="s">
        <v>709</v>
      </c>
      <c r="V241" s="46" t="s">
        <v>705</v>
      </c>
      <c r="W241" s="46"/>
      <c r="X241" s="76"/>
      <c r="Y241" s="386" t="s">
        <v>708</v>
      </c>
      <c r="Z241" s="392">
        <v>2093</v>
      </c>
      <c r="AA241" s="398"/>
      <c r="AB241" s="398"/>
      <c r="AC241" s="398"/>
      <c r="AD241" s="398"/>
      <c r="AE241" s="398"/>
      <c r="AF241" s="398"/>
      <c r="AG241" s="398"/>
      <c r="AH241" s="398"/>
      <c r="AI241" s="398"/>
      <c r="AJ241" s="398"/>
      <c r="AK241" s="398"/>
      <c r="AL241" s="398"/>
      <c r="AM241" s="398"/>
      <c r="AN241" s="398"/>
      <c r="AO241" s="398"/>
      <c r="AP241" s="398"/>
      <c r="AQ241" s="398"/>
      <c r="AR241" s="398"/>
      <c r="AS241" s="398"/>
      <c r="AT241" s="398"/>
      <c r="AU241" s="398"/>
      <c r="AV241" s="398"/>
      <c r="AW241" s="398"/>
      <c r="AX241" s="398"/>
      <c r="AY241" s="398"/>
      <c r="AZ241" s="398"/>
      <c r="BA241" s="399"/>
      <c r="BB241" s="544" t="str">
        <f t="shared" si="10"/>
        <v>non mesuré</v>
      </c>
    </row>
    <row r="242" spans="1:54" ht="22.2" customHeight="1" x14ac:dyDescent="0.3">
      <c r="A242" s="211"/>
      <c r="B242" s="718"/>
      <c r="C242" s="719"/>
      <c r="D242" s="39" t="str">
        <f>VLOOKUP(Z242,'[1]Démarches phares_30_9'!D$5:G$249,2,FALSE)</f>
        <v>Mettre à jour ses données personnelles pour le Service National</v>
      </c>
      <c r="E242" s="158" t="s">
        <v>707</v>
      </c>
      <c r="F242" s="159" t="s">
        <v>38</v>
      </c>
      <c r="G242" s="164" t="s">
        <v>39</v>
      </c>
      <c r="H242" s="38" t="str">
        <f>VLOOKUP(Z242,'[1]Démarches phares_30_9'!D$5:G$249,4,FALSE)</f>
        <v>Oui</v>
      </c>
      <c r="I242" s="38">
        <f t="shared" si="11"/>
        <v>0</v>
      </c>
      <c r="J242" s="159"/>
      <c r="K242" s="161">
        <v>400000</v>
      </c>
      <c r="L242" s="162"/>
      <c r="M242" s="163">
        <v>0.74</v>
      </c>
      <c r="N242" s="163">
        <v>0.74</v>
      </c>
      <c r="O242" s="159" t="s">
        <v>38</v>
      </c>
      <c r="P242" s="159" t="s">
        <v>38</v>
      </c>
      <c r="Q242" s="159" t="s">
        <v>40</v>
      </c>
      <c r="R242" s="580" t="str">
        <f>IF(F242="non","n/a",IF(ISERROR(VLOOKUP(Z242,[2]Pingdom_18_09_2019!$A$2:$J$256,10,FALSE)),"absence URL",VLOOKUP(Z242,[2]Pingdom_18_09_2019!$A$2:$J$256,10,FALSE)))</f>
        <v>absence URL</v>
      </c>
      <c r="S242" s="46" t="s">
        <v>629</v>
      </c>
      <c r="T242" s="46"/>
      <c r="U242" s="46" t="s">
        <v>709</v>
      </c>
      <c r="V242" s="46" t="s">
        <v>705</v>
      </c>
      <c r="W242" s="46"/>
      <c r="X242" s="76"/>
      <c r="Y242" s="386" t="s">
        <v>708</v>
      </c>
      <c r="Z242" s="392">
        <v>2069</v>
      </c>
      <c r="AA242" s="398"/>
      <c r="AB242" s="398"/>
      <c r="AC242" s="398"/>
      <c r="AD242" s="398"/>
      <c r="AE242" s="398"/>
      <c r="AF242" s="398"/>
      <c r="AG242" s="398"/>
      <c r="AH242" s="398"/>
      <c r="AI242" s="398"/>
      <c r="AJ242" s="398"/>
      <c r="AK242" s="398"/>
      <c r="AL242" s="398"/>
      <c r="AM242" s="398"/>
      <c r="AN242" s="398"/>
      <c r="AO242" s="398"/>
      <c r="AP242" s="398"/>
      <c r="AQ242" s="398"/>
      <c r="AR242" s="398"/>
      <c r="AS242" s="398"/>
      <c r="AT242" s="398"/>
      <c r="AU242" s="398"/>
      <c r="AV242" s="398"/>
      <c r="AW242" s="398"/>
      <c r="AX242" s="398"/>
      <c r="AY242" s="398"/>
      <c r="AZ242" s="398"/>
      <c r="BA242" s="399"/>
      <c r="BB242" s="544" t="str">
        <f t="shared" si="10"/>
        <v>non mesuré</v>
      </c>
    </row>
    <row r="243" spans="1:54" ht="22.2" customHeight="1" x14ac:dyDescent="0.3">
      <c r="A243" s="211"/>
      <c r="B243" s="718"/>
      <c r="C243" s="719"/>
      <c r="D243" s="39" t="str">
        <f>VLOOKUP(Z243,'[1]Démarches phares_30_9'!D$5:G$249,2,FALSE)</f>
        <v>Changer la date ou le lieu de sa Journée de Défense et du Citoyen</v>
      </c>
      <c r="E243" s="158" t="s">
        <v>707</v>
      </c>
      <c r="F243" s="159" t="s">
        <v>38</v>
      </c>
      <c r="G243" s="164" t="s">
        <v>39</v>
      </c>
      <c r="H243" s="38" t="str">
        <f>VLOOKUP(Z243,'[1]Démarches phares_30_9'!D$5:G$249,4,FALSE)</f>
        <v>Oui</v>
      </c>
      <c r="I243" s="38">
        <f t="shared" si="11"/>
        <v>0</v>
      </c>
      <c r="J243" s="159"/>
      <c r="K243" s="161">
        <v>250000</v>
      </c>
      <c r="L243" s="162"/>
      <c r="M243" s="163">
        <v>0.82</v>
      </c>
      <c r="N243" s="163">
        <v>0.82</v>
      </c>
      <c r="O243" s="159" t="s">
        <v>38</v>
      </c>
      <c r="P243" s="159" t="s">
        <v>38</v>
      </c>
      <c r="Q243" s="159" t="s">
        <v>40</v>
      </c>
      <c r="R243" s="580" t="str">
        <f>IF(F243="non","n/a",IF(ISERROR(VLOOKUP(Z243,[2]Pingdom_18_09_2019!$A$2:$J$256,10,FALSE)),"absence URL",VLOOKUP(Z243,[2]Pingdom_18_09_2019!$A$2:$J$256,10,FALSE)))</f>
        <v>absence URL</v>
      </c>
      <c r="S243" s="46" t="s">
        <v>629</v>
      </c>
      <c r="T243" s="46"/>
      <c r="U243" s="46" t="s">
        <v>709</v>
      </c>
      <c r="V243" s="46" t="s">
        <v>705</v>
      </c>
      <c r="W243" s="46"/>
      <c r="X243" s="76"/>
      <c r="Y243" s="46" t="s">
        <v>708</v>
      </c>
      <c r="Z243" s="49">
        <v>2030</v>
      </c>
      <c r="AA243" s="398"/>
      <c r="AB243" s="398"/>
      <c r="AC243" s="398"/>
      <c r="AD243" s="398"/>
      <c r="AE243" s="398"/>
      <c r="AF243" s="398"/>
      <c r="AG243" s="398"/>
      <c r="AH243" s="398"/>
      <c r="AI243" s="398"/>
      <c r="AJ243" s="398"/>
      <c r="AK243" s="398"/>
      <c r="AL243" s="398"/>
      <c r="AM243" s="398"/>
      <c r="AN243" s="398"/>
      <c r="AO243" s="398"/>
      <c r="AP243" s="398"/>
      <c r="AQ243" s="398"/>
      <c r="AR243" s="398"/>
      <c r="AS243" s="398"/>
      <c r="AT243" s="398"/>
      <c r="AU243" s="398"/>
      <c r="AV243" s="398"/>
      <c r="AW243" s="398"/>
      <c r="AX243" s="398"/>
      <c r="AY243" s="398"/>
      <c r="AZ243" s="398"/>
      <c r="BA243" s="398"/>
      <c r="BB243" s="544" t="str">
        <f t="shared" si="10"/>
        <v>non mesuré</v>
      </c>
    </row>
    <row r="244" spans="1:54" ht="22.2" customHeight="1" x14ac:dyDescent="0.3">
      <c r="A244" s="211"/>
      <c r="B244" s="718"/>
      <c r="C244" s="719"/>
      <c r="D244" s="39" t="str">
        <f>VLOOKUP(Z244,'[1]Démarches phares_30_9'!D$5:G$249,2,FALSE)</f>
        <v>Signaler une indisponibilité pour la Journée de Défense et du Citoyen</v>
      </c>
      <c r="E244" s="158" t="s">
        <v>707</v>
      </c>
      <c r="F244" s="159" t="s">
        <v>38</v>
      </c>
      <c r="G244" s="164" t="s">
        <v>39</v>
      </c>
      <c r="H244" s="38" t="str">
        <f>VLOOKUP(Z244,'[1]Démarches phares_30_9'!D$5:G$249,4,FALSE)</f>
        <v>Oui</v>
      </c>
      <c r="I244" s="38">
        <f t="shared" si="11"/>
        <v>0</v>
      </c>
      <c r="J244" s="159"/>
      <c r="K244" s="161">
        <v>50000</v>
      </c>
      <c r="L244" s="162"/>
      <c r="M244" s="163">
        <v>0.92</v>
      </c>
      <c r="N244" s="163">
        <v>0.92</v>
      </c>
      <c r="O244" s="159" t="s">
        <v>38</v>
      </c>
      <c r="P244" s="159" t="s">
        <v>38</v>
      </c>
      <c r="Q244" s="159" t="s">
        <v>40</v>
      </c>
      <c r="R244" s="580" t="str">
        <f>IF(F244="non","n/a",IF(ISERROR(VLOOKUP(Z244,[2]Pingdom_18_09_2019!$A$2:$J$256,10,FALSE)),"absence URL",VLOOKUP(Z244,[2]Pingdom_18_09_2019!$A$2:$J$256,10,FALSE)))</f>
        <v>absence URL</v>
      </c>
      <c r="S244" s="46" t="s">
        <v>629</v>
      </c>
      <c r="T244" s="46"/>
      <c r="U244" s="46" t="s">
        <v>709</v>
      </c>
      <c r="V244" s="46" t="s">
        <v>705</v>
      </c>
      <c r="W244" s="46"/>
      <c r="X244" s="76"/>
      <c r="Y244" s="46" t="s">
        <v>708</v>
      </c>
      <c r="Z244" s="49">
        <v>2064</v>
      </c>
      <c r="AA244" s="398"/>
      <c r="AB244" s="398"/>
      <c r="AC244" s="398"/>
      <c r="AD244" s="398"/>
      <c r="AE244" s="398"/>
      <c r="AF244" s="398"/>
      <c r="AG244" s="398"/>
      <c r="AH244" s="398"/>
      <c r="AI244" s="398"/>
      <c r="AJ244" s="398"/>
      <c r="AK244" s="398"/>
      <c r="AL244" s="398"/>
      <c r="AM244" s="398"/>
      <c r="AN244" s="398"/>
      <c r="AO244" s="398"/>
      <c r="AP244" s="398"/>
      <c r="AQ244" s="398"/>
      <c r="AR244" s="398"/>
      <c r="AS244" s="398"/>
      <c r="AT244" s="398"/>
      <c r="AU244" s="398"/>
      <c r="AV244" s="398"/>
      <c r="AW244" s="398"/>
      <c r="AX244" s="398"/>
      <c r="AY244" s="398"/>
      <c r="AZ244" s="398"/>
      <c r="BA244" s="399"/>
      <c r="BB244" s="544" t="str">
        <f t="shared" si="10"/>
        <v>non mesuré</v>
      </c>
    </row>
    <row r="245" spans="1:54" ht="22.2" customHeight="1" x14ac:dyDescent="0.3">
      <c r="A245" s="211"/>
      <c r="B245" s="718"/>
      <c r="C245" s="719" t="s">
        <v>703</v>
      </c>
      <c r="D245" s="39" t="str">
        <f>VLOOKUP(Z245,'[1]Démarches phares_30_9'!D$5:G$249,2,FALSE)</f>
        <v>Demande de recherche administrative (créatrice de droits)</v>
      </c>
      <c r="E245" s="158" t="s">
        <v>633</v>
      </c>
      <c r="F245" s="159" t="s">
        <v>41</v>
      </c>
      <c r="G245" s="373">
        <v>2020</v>
      </c>
      <c r="H245" s="38" t="str">
        <f>VLOOKUP(Z245,'[1]Démarches phares_30_9'!D$5:G$249,4,FALSE)</f>
        <v>Non</v>
      </c>
      <c r="I245" s="38">
        <f t="shared" si="11"/>
        <v>0</v>
      </c>
      <c r="J245" s="159">
        <v>2020</v>
      </c>
      <c r="K245" s="161">
        <v>150000</v>
      </c>
      <c r="L245" s="162" t="str">
        <f t="shared" ref="L245:L252" si="12">IF(X245="n/a","n/a",IF(X245="n/c","n/c",IF(K245="n/c","n/c",X245/K245)))</f>
        <v>n/a</v>
      </c>
      <c r="M245" s="163"/>
      <c r="N245" s="165" t="s">
        <v>46</v>
      </c>
      <c r="O245" s="160" t="s">
        <v>46</v>
      </c>
      <c r="P245" s="160" t="s">
        <v>46</v>
      </c>
      <c r="Q245" s="160" t="s">
        <v>46</v>
      </c>
      <c r="R245" s="159" t="s">
        <v>46</v>
      </c>
      <c r="S245" s="46" t="s">
        <v>629</v>
      </c>
      <c r="T245" s="46"/>
      <c r="U245" s="46"/>
      <c r="V245" s="46"/>
      <c r="W245" s="46"/>
      <c r="X245" s="48" t="s">
        <v>46</v>
      </c>
      <c r="Y245" s="46"/>
      <c r="Z245" s="49">
        <v>1980</v>
      </c>
      <c r="AA245" s="398"/>
      <c r="AB245" s="398"/>
      <c r="AC245" s="398"/>
      <c r="AD245" s="398"/>
      <c r="AE245" s="398"/>
      <c r="AF245" s="398"/>
      <c r="AG245" s="398"/>
      <c r="AH245" s="398"/>
      <c r="AI245" s="398"/>
      <c r="AJ245" s="398"/>
      <c r="AK245" s="398"/>
      <c r="AL245" s="398"/>
      <c r="AM245" s="398"/>
      <c r="AN245" s="398"/>
      <c r="AO245" s="398"/>
      <c r="AP245" s="398"/>
      <c r="AQ245" s="398"/>
      <c r="AR245" s="398"/>
      <c r="AS245" s="398"/>
      <c r="AT245" s="398"/>
      <c r="AU245" s="398"/>
      <c r="AV245" s="398"/>
      <c r="AW245" s="398"/>
      <c r="AX245" s="398"/>
      <c r="AY245" s="398"/>
      <c r="AZ245" s="398"/>
      <c r="BA245" s="398"/>
      <c r="BB245" s="544" t="str">
        <f t="shared" si="10"/>
        <v>n/a</v>
      </c>
    </row>
    <row r="246" spans="1:54" ht="22.2" customHeight="1" x14ac:dyDescent="0.3">
      <c r="A246" s="211"/>
      <c r="B246" s="718"/>
      <c r="C246" s="719"/>
      <c r="D246" s="39" t="str">
        <f>VLOOKUP(Z246,'[1]Démarches phares_30_9'!D$5:G$249,2,FALSE)</f>
        <v>Demande de réservations de cotes </v>
      </c>
      <c r="E246" s="158" t="s">
        <v>633</v>
      </c>
      <c r="F246" s="159" t="s">
        <v>38</v>
      </c>
      <c r="G246" s="164" t="s">
        <v>39</v>
      </c>
      <c r="H246" s="38" t="str">
        <f>VLOOKUP(Z246,'[1]Démarches phares_30_9'!D$5:G$249,4,FALSE)</f>
        <v>Oui</v>
      </c>
      <c r="I246" s="38">
        <f t="shared" si="11"/>
        <v>0</v>
      </c>
      <c r="J246" s="159">
        <v>2019</v>
      </c>
      <c r="K246" s="161">
        <v>100000</v>
      </c>
      <c r="L246" s="162" t="str">
        <f t="shared" si="12"/>
        <v>n/c</v>
      </c>
      <c r="M246" s="163"/>
      <c r="N246" s="163" t="s">
        <v>32</v>
      </c>
      <c r="O246" s="159" t="s">
        <v>41</v>
      </c>
      <c r="P246" s="159" t="s">
        <v>31</v>
      </c>
      <c r="Q246" s="159" t="s">
        <v>31</v>
      </c>
      <c r="R246" s="159" t="s">
        <v>31</v>
      </c>
      <c r="S246" s="46" t="s">
        <v>629</v>
      </c>
      <c r="T246" s="46"/>
      <c r="U246" s="46"/>
      <c r="V246" s="46"/>
      <c r="W246" s="46"/>
      <c r="X246" s="76" t="s">
        <v>31</v>
      </c>
      <c r="Y246" s="46"/>
      <c r="Z246" s="49">
        <v>1981</v>
      </c>
      <c r="AA246" s="398" t="s">
        <v>759</v>
      </c>
      <c r="AB246" s="398"/>
      <c r="AC246" s="398"/>
      <c r="AD246" s="398"/>
      <c r="AE246" s="398"/>
      <c r="AF246" s="398"/>
      <c r="AG246" s="398"/>
      <c r="AH246" s="398"/>
      <c r="AI246" s="398"/>
      <c r="AJ246" s="398"/>
      <c r="AK246" s="398"/>
      <c r="AL246" s="398"/>
      <c r="AM246" s="398"/>
      <c r="AN246" s="398"/>
      <c r="AO246" s="398"/>
      <c r="AP246" s="398"/>
      <c r="AQ246" s="398"/>
      <c r="AR246" s="398"/>
      <c r="AS246" s="398"/>
      <c r="AT246" s="398"/>
      <c r="AU246" s="398"/>
      <c r="AV246" s="398"/>
      <c r="AW246" s="398"/>
      <c r="AX246" s="398"/>
      <c r="AY246" s="398"/>
      <c r="AZ246" s="398"/>
      <c r="BA246" s="399" t="s">
        <v>843</v>
      </c>
      <c r="BB246" s="544" t="str">
        <f t="shared" si="10"/>
        <v>Non mesuré</v>
      </c>
    </row>
    <row r="247" spans="1:54" ht="22.2" customHeight="1" x14ac:dyDescent="0.3">
      <c r="A247" s="211"/>
      <c r="B247" s="718"/>
      <c r="C247" s="719"/>
      <c r="D247" s="39" t="str">
        <f>VLOOKUP(Z247,'[1]Démarches phares_30_9'!D$5:G$249,2,FALSE)</f>
        <v>Demande de réutilisation de documents du SHD (utilisation gratuite)</v>
      </c>
      <c r="E247" s="158" t="s">
        <v>633</v>
      </c>
      <c r="F247" s="159" t="s">
        <v>38</v>
      </c>
      <c r="G247" s="164" t="s">
        <v>39</v>
      </c>
      <c r="H247" s="38" t="str">
        <f>VLOOKUP(Z247,'[1]Démarches phares_30_9'!D$5:G$249,4,FALSE)</f>
        <v>Oui</v>
      </c>
      <c r="I247" s="38">
        <f t="shared" si="11"/>
        <v>0</v>
      </c>
      <c r="J247" s="159">
        <v>2019</v>
      </c>
      <c r="K247" s="161">
        <v>15000</v>
      </c>
      <c r="L247" s="162" t="str">
        <f t="shared" si="12"/>
        <v>n/c</v>
      </c>
      <c r="M247" s="163"/>
      <c r="N247" s="163" t="s">
        <v>32</v>
      </c>
      <c r="O247" s="159" t="s">
        <v>41</v>
      </c>
      <c r="P247" s="159" t="s">
        <v>31</v>
      </c>
      <c r="Q247" s="159" t="s">
        <v>31</v>
      </c>
      <c r="R247" s="159" t="s">
        <v>31</v>
      </c>
      <c r="S247" s="46" t="s">
        <v>629</v>
      </c>
      <c r="T247" s="46"/>
      <c r="U247" s="46"/>
      <c r="V247" s="46"/>
      <c r="W247" s="46"/>
      <c r="X247" s="76" t="s">
        <v>31</v>
      </c>
      <c r="Y247" s="46"/>
      <c r="Z247" s="49">
        <v>1979</v>
      </c>
      <c r="AA247" s="398" t="s">
        <v>759</v>
      </c>
      <c r="AB247" s="398"/>
      <c r="AC247" s="398"/>
      <c r="AD247" s="398"/>
      <c r="AE247" s="398"/>
      <c r="AF247" s="398"/>
      <c r="AG247" s="398"/>
      <c r="AH247" s="398"/>
      <c r="AI247" s="398"/>
      <c r="AJ247" s="398"/>
      <c r="AK247" s="398"/>
      <c r="AL247" s="398"/>
      <c r="AM247" s="398"/>
      <c r="AN247" s="398"/>
      <c r="AO247" s="398"/>
      <c r="AP247" s="398"/>
      <c r="AQ247" s="398"/>
      <c r="AR247" s="398"/>
      <c r="AS247" s="398"/>
      <c r="AT247" s="398"/>
      <c r="AU247" s="398"/>
      <c r="AV247" s="398"/>
      <c r="AW247" s="398"/>
      <c r="AX247" s="398"/>
      <c r="AY247" s="398"/>
      <c r="AZ247" s="398"/>
      <c r="BA247" s="399" t="s">
        <v>843</v>
      </c>
      <c r="BB247" s="544" t="str">
        <f t="shared" si="10"/>
        <v>Non mesuré</v>
      </c>
    </row>
    <row r="248" spans="1:54" ht="22.2" customHeight="1" x14ac:dyDescent="0.3">
      <c r="A248" s="211"/>
      <c r="B248" s="718"/>
      <c r="C248" s="719"/>
      <c r="D248" s="39" t="str">
        <f>VLOOKUP(Z248,'[1]Démarches phares_30_9'!D$5:G$249,2,FALSE)</f>
        <v>Demande de réservations de place en salle de lecture</v>
      </c>
      <c r="E248" s="158" t="s">
        <v>633</v>
      </c>
      <c r="F248" s="159" t="s">
        <v>38</v>
      </c>
      <c r="G248" s="164" t="s">
        <v>39</v>
      </c>
      <c r="H248" s="38" t="str">
        <f>VLOOKUP(Z248,'[1]Démarches phares_30_9'!D$5:G$249,4,FALSE)</f>
        <v>Oui</v>
      </c>
      <c r="I248" s="38">
        <f t="shared" si="11"/>
        <v>0</v>
      </c>
      <c r="J248" s="159">
        <v>2019</v>
      </c>
      <c r="K248" s="161">
        <v>50000</v>
      </c>
      <c r="L248" s="162" t="str">
        <f t="shared" si="12"/>
        <v>n/c</v>
      </c>
      <c r="M248" s="163"/>
      <c r="N248" s="163" t="s">
        <v>32</v>
      </c>
      <c r="O248" s="159" t="s">
        <v>41</v>
      </c>
      <c r="P248" s="159" t="s">
        <v>31</v>
      </c>
      <c r="Q248" s="159" t="s">
        <v>31</v>
      </c>
      <c r="R248" s="159" t="s">
        <v>31</v>
      </c>
      <c r="S248" s="46" t="s">
        <v>629</v>
      </c>
      <c r="T248" s="46"/>
      <c r="U248" s="46"/>
      <c r="V248" s="46"/>
      <c r="W248" s="46"/>
      <c r="X248" s="76" t="s">
        <v>31</v>
      </c>
      <c r="Y248" s="46"/>
      <c r="Z248" s="49">
        <v>1982</v>
      </c>
      <c r="AA248" s="398" t="s">
        <v>759</v>
      </c>
      <c r="AB248" s="398"/>
      <c r="AC248" s="398"/>
      <c r="AD248" s="398"/>
      <c r="AE248" s="398"/>
      <c r="AF248" s="398"/>
      <c r="AG248" s="398"/>
      <c r="AH248" s="398"/>
      <c r="AI248" s="398"/>
      <c r="AJ248" s="398"/>
      <c r="AK248" s="398"/>
      <c r="AL248" s="398"/>
      <c r="AM248" s="398"/>
      <c r="AN248" s="398"/>
      <c r="AO248" s="398"/>
      <c r="AP248" s="398"/>
      <c r="AQ248" s="398"/>
      <c r="AR248" s="398"/>
      <c r="AS248" s="398"/>
      <c r="AT248" s="398"/>
      <c r="AU248" s="398"/>
      <c r="AV248" s="398"/>
      <c r="AW248" s="398"/>
      <c r="AX248" s="398"/>
      <c r="AY248" s="398"/>
      <c r="AZ248" s="398"/>
      <c r="BA248" s="399" t="s">
        <v>843</v>
      </c>
      <c r="BB248" s="544" t="str">
        <f t="shared" si="10"/>
        <v>Non mesuré</v>
      </c>
    </row>
    <row r="249" spans="1:54" ht="22.2" customHeight="1" x14ac:dyDescent="0.3">
      <c r="A249" s="211"/>
      <c r="B249" s="718"/>
      <c r="C249" s="719"/>
      <c r="D249" s="39" t="str">
        <f>VLOOKUP(Z249,'[1]Démarches phares_30_9'!D$5:G$249,2,FALSE)</f>
        <v>Demande de communication administrative</v>
      </c>
      <c r="E249" s="158" t="s">
        <v>633</v>
      </c>
      <c r="F249" s="159" t="s">
        <v>41</v>
      </c>
      <c r="G249" s="373">
        <v>2021</v>
      </c>
      <c r="H249" s="38" t="str">
        <f>VLOOKUP(Z249,'[1]Démarches phares_30_9'!D$5:G$249,4,FALSE)</f>
        <v>Non</v>
      </c>
      <c r="I249" s="38">
        <f t="shared" si="11"/>
        <v>0</v>
      </c>
      <c r="J249" s="159">
        <v>2021</v>
      </c>
      <c r="K249" s="161">
        <v>30000</v>
      </c>
      <c r="L249" s="162" t="str">
        <f t="shared" si="12"/>
        <v>n/a</v>
      </c>
      <c r="M249" s="163"/>
      <c r="N249" s="165" t="s">
        <v>46</v>
      </c>
      <c r="O249" s="160" t="s">
        <v>46</v>
      </c>
      <c r="P249" s="160" t="s">
        <v>46</v>
      </c>
      <c r="Q249" s="160" t="s">
        <v>46</v>
      </c>
      <c r="R249" s="159" t="s">
        <v>46</v>
      </c>
      <c r="S249" s="46" t="s">
        <v>629</v>
      </c>
      <c r="T249" s="46"/>
      <c r="U249" s="46"/>
      <c r="V249" s="46"/>
      <c r="W249" s="46"/>
      <c r="X249" s="48" t="s">
        <v>46</v>
      </c>
      <c r="Y249" s="46"/>
      <c r="Z249" s="49">
        <v>1984</v>
      </c>
      <c r="AA249" s="398" t="s">
        <v>759</v>
      </c>
      <c r="AB249" s="398"/>
      <c r="AC249" s="398"/>
      <c r="AD249" s="398"/>
      <c r="AE249" s="398"/>
      <c r="AF249" s="398"/>
      <c r="AG249" s="398"/>
      <c r="AH249" s="398"/>
      <c r="AI249" s="398"/>
      <c r="AJ249" s="398"/>
      <c r="AK249" s="398"/>
      <c r="AL249" s="398"/>
      <c r="AM249" s="398"/>
      <c r="AN249" s="398"/>
      <c r="AO249" s="398"/>
      <c r="AP249" s="398"/>
      <c r="AQ249" s="398"/>
      <c r="AR249" s="398"/>
      <c r="AS249" s="398"/>
      <c r="AT249" s="398"/>
      <c r="AU249" s="398"/>
      <c r="AV249" s="398"/>
      <c r="AW249" s="398"/>
      <c r="AX249" s="398"/>
      <c r="AY249" s="398"/>
      <c r="AZ249" s="398"/>
      <c r="BA249" s="398"/>
      <c r="BB249" s="544" t="str">
        <f t="shared" si="10"/>
        <v>n/a</v>
      </c>
    </row>
    <row r="250" spans="1:54" ht="22.2" customHeight="1" x14ac:dyDescent="0.3">
      <c r="A250" s="211"/>
      <c r="B250" s="718"/>
      <c r="C250" s="719"/>
      <c r="D250" s="39" t="str">
        <f>VLOOKUP(Z250,'[1]Démarches phares_30_9'!D$5:G$249,2,FALSE)</f>
        <v>Demande de prolongation de la réservation de cotes </v>
      </c>
      <c r="E250" s="158" t="s">
        <v>633</v>
      </c>
      <c r="F250" s="159" t="s">
        <v>38</v>
      </c>
      <c r="G250" s="164" t="s">
        <v>39</v>
      </c>
      <c r="H250" s="38" t="str">
        <f>VLOOKUP(Z250,'[1]Démarches phares_30_9'!D$5:G$249,4,FALSE)</f>
        <v>Oui</v>
      </c>
      <c r="I250" s="38">
        <f t="shared" si="11"/>
        <v>0</v>
      </c>
      <c r="J250" s="159">
        <v>2020</v>
      </c>
      <c r="K250" s="161">
        <v>15000</v>
      </c>
      <c r="L250" s="162" t="str">
        <f t="shared" si="12"/>
        <v>n/c</v>
      </c>
      <c r="M250" s="163"/>
      <c r="N250" s="163" t="s">
        <v>32</v>
      </c>
      <c r="O250" s="159" t="s">
        <v>41</v>
      </c>
      <c r="P250" s="159" t="s">
        <v>31</v>
      </c>
      <c r="Q250" s="159" t="s">
        <v>31</v>
      </c>
      <c r="R250" s="159" t="s">
        <v>31</v>
      </c>
      <c r="S250" s="46" t="s">
        <v>629</v>
      </c>
      <c r="T250" s="46"/>
      <c r="U250" s="46"/>
      <c r="V250" s="46"/>
      <c r="W250" s="46"/>
      <c r="X250" s="76" t="s">
        <v>31</v>
      </c>
      <c r="Y250" s="46"/>
      <c r="Z250" s="49">
        <v>1983</v>
      </c>
      <c r="AA250" s="398" t="s">
        <v>759</v>
      </c>
      <c r="AB250" s="398"/>
      <c r="AC250" s="398"/>
      <c r="AD250" s="398"/>
      <c r="AE250" s="398"/>
      <c r="AF250" s="398"/>
      <c r="AG250" s="398"/>
      <c r="AH250" s="398"/>
      <c r="AI250" s="398"/>
      <c r="AJ250" s="398"/>
      <c r="AK250" s="398"/>
      <c r="AL250" s="398"/>
      <c r="AM250" s="398"/>
      <c r="AN250" s="398"/>
      <c r="AO250" s="398"/>
      <c r="AP250" s="398"/>
      <c r="AQ250" s="398"/>
      <c r="AR250" s="398"/>
      <c r="AS250" s="398"/>
      <c r="AT250" s="398"/>
      <c r="AU250" s="398"/>
      <c r="AV250" s="398"/>
      <c r="AW250" s="398"/>
      <c r="AX250" s="398"/>
      <c r="AY250" s="398"/>
      <c r="AZ250" s="398"/>
      <c r="BA250" s="399" t="s">
        <v>843</v>
      </c>
      <c r="BB250" s="544" t="str">
        <f t="shared" si="10"/>
        <v>Non mesuré</v>
      </c>
    </row>
    <row r="251" spans="1:54" ht="22.2" customHeight="1" x14ac:dyDescent="0.3">
      <c r="A251" s="211"/>
      <c r="B251" s="718"/>
      <c r="C251" s="390" t="s">
        <v>720</v>
      </c>
      <c r="D251" s="39" t="str">
        <f>VLOOKUP(Z251,'[1]Démarches phares_30_9'!D$5:G$249,2,FALSE)</f>
        <v xml:space="preserve">Recensement Citoyen Obligatoire </v>
      </c>
      <c r="E251" s="158" t="s">
        <v>842</v>
      </c>
      <c r="F251" s="159" t="s">
        <v>38</v>
      </c>
      <c r="G251" s="411" t="s">
        <v>39</v>
      </c>
      <c r="H251" s="38" t="str">
        <f>VLOOKUP(Z251,'[1]Démarches phares_30_9'!D$5:G$249,4,FALSE)</f>
        <v>Oui</v>
      </c>
      <c r="I251" s="38">
        <f t="shared" si="11"/>
        <v>0</v>
      </c>
      <c r="J251" s="160" t="s">
        <v>39</v>
      </c>
      <c r="K251" s="161">
        <v>800000</v>
      </c>
      <c r="L251" s="162">
        <f>IF(X251="n/a","n/a",IF(X251="n/c","n/c",IF(K251="n/c","n/c",X251/K251)))</f>
        <v>5.4968749999999997E-2</v>
      </c>
      <c r="M251" s="163"/>
      <c r="N251" s="163" t="s">
        <v>32</v>
      </c>
      <c r="O251" s="159" t="s">
        <v>38</v>
      </c>
      <c r="P251" s="159" t="s">
        <v>38</v>
      </c>
      <c r="Q251" s="159" t="s">
        <v>40</v>
      </c>
      <c r="R251" s="159">
        <v>9</v>
      </c>
      <c r="S251" s="46" t="s">
        <v>629</v>
      </c>
      <c r="T251" s="46"/>
      <c r="U251" s="46"/>
      <c r="V251" s="46" t="s">
        <v>630</v>
      </c>
      <c r="W251" s="46"/>
      <c r="X251" s="375">
        <v>43975</v>
      </c>
      <c r="Y251" s="53" t="s">
        <v>631</v>
      </c>
      <c r="Z251" s="49">
        <v>1879</v>
      </c>
      <c r="AA251" s="398" t="s">
        <v>763</v>
      </c>
      <c r="AB251" s="398" t="s">
        <v>764</v>
      </c>
      <c r="AC251" s="398" t="s">
        <v>764</v>
      </c>
      <c r="AD251" s="398" t="s">
        <v>765</v>
      </c>
      <c r="AE251" s="398" t="s">
        <v>765</v>
      </c>
      <c r="AF251" s="398" t="s">
        <v>765</v>
      </c>
      <c r="AG251" s="398" t="s">
        <v>764</v>
      </c>
      <c r="AH251" s="398" t="s">
        <v>764</v>
      </c>
      <c r="AI251" s="398" t="s">
        <v>765</v>
      </c>
      <c r="AJ251" s="398" t="s">
        <v>765</v>
      </c>
      <c r="AK251" s="398" t="s">
        <v>765</v>
      </c>
      <c r="AL251" s="398" t="s">
        <v>765</v>
      </c>
      <c r="AM251" s="398" t="s">
        <v>764</v>
      </c>
      <c r="AN251" s="398" t="s">
        <v>765</v>
      </c>
      <c r="AO251" s="398" t="s">
        <v>765</v>
      </c>
      <c r="AP251" s="398" t="s">
        <v>765</v>
      </c>
      <c r="AQ251" s="398" t="s">
        <v>765</v>
      </c>
      <c r="AR251" s="398" t="s">
        <v>765</v>
      </c>
      <c r="AS251" s="398" t="s">
        <v>765</v>
      </c>
      <c r="AT251" s="398" t="s">
        <v>765</v>
      </c>
      <c r="AU251" s="398" t="s">
        <v>765</v>
      </c>
      <c r="AV251" s="398" t="s">
        <v>765</v>
      </c>
      <c r="AW251" s="398" t="s">
        <v>765</v>
      </c>
      <c r="AX251" s="398" t="s">
        <v>765</v>
      </c>
      <c r="AY251" s="398" t="s">
        <v>765</v>
      </c>
      <c r="AZ251" s="398" t="s">
        <v>765</v>
      </c>
      <c r="BA251" s="399"/>
      <c r="BB251" s="544">
        <f t="shared" si="10"/>
        <v>8</v>
      </c>
    </row>
    <row r="252" spans="1:54" ht="22.2" customHeight="1" x14ac:dyDescent="0.3">
      <c r="A252" s="211"/>
      <c r="B252" s="718"/>
      <c r="C252" s="159" t="s">
        <v>704</v>
      </c>
      <c r="D252" s="39" t="str">
        <f>VLOOKUP(Z252,'[1]Démarches phares_30_9'!D$5:G$249,2,FALSE)</f>
        <v>Demande de carte du combattant et du titre de reconnaissance de la Nation</v>
      </c>
      <c r="E252" s="158" t="s">
        <v>639</v>
      </c>
      <c r="F252" s="159" t="s">
        <v>41</v>
      </c>
      <c r="G252" s="373">
        <v>2022</v>
      </c>
      <c r="H252" s="38" t="str">
        <f>VLOOKUP(Z252,'[1]Démarches phares_30_9'!D$5:G$249,4,FALSE)</f>
        <v>Non</v>
      </c>
      <c r="I252" s="38">
        <f t="shared" si="11"/>
        <v>0</v>
      </c>
      <c r="J252" s="159">
        <v>2022</v>
      </c>
      <c r="K252" s="161">
        <v>14123</v>
      </c>
      <c r="L252" s="162" t="str">
        <f t="shared" si="12"/>
        <v>n/a</v>
      </c>
      <c r="M252" s="163"/>
      <c r="N252" s="165" t="s">
        <v>46</v>
      </c>
      <c r="O252" s="160" t="s">
        <v>46</v>
      </c>
      <c r="P252" s="160" t="s">
        <v>46</v>
      </c>
      <c r="Q252" s="160" t="s">
        <v>46</v>
      </c>
      <c r="R252" s="159" t="s">
        <v>46</v>
      </c>
      <c r="S252" s="46" t="s">
        <v>629</v>
      </c>
      <c r="T252" s="46"/>
      <c r="U252" s="46"/>
      <c r="V252" s="46"/>
      <c r="W252" s="46"/>
      <c r="X252" s="48" t="s">
        <v>46</v>
      </c>
      <c r="Y252" s="46"/>
      <c r="Z252" s="166" t="s">
        <v>640</v>
      </c>
      <c r="AA252" s="398" t="s">
        <v>759</v>
      </c>
      <c r="AB252" s="398"/>
      <c r="AC252" s="398"/>
      <c r="AD252" s="398"/>
      <c r="AE252" s="398"/>
      <c r="AF252" s="398"/>
      <c r="AG252" s="398"/>
      <c r="AH252" s="398"/>
      <c r="AI252" s="398"/>
      <c r="AJ252" s="398"/>
      <c r="AK252" s="398"/>
      <c r="AL252" s="398"/>
      <c r="AM252" s="398"/>
      <c r="AN252" s="398"/>
      <c r="AO252" s="398"/>
      <c r="AP252" s="398"/>
      <c r="AQ252" s="398"/>
      <c r="AR252" s="398"/>
      <c r="AS252" s="398"/>
      <c r="AT252" s="398"/>
      <c r="AU252" s="398"/>
      <c r="AV252" s="398"/>
      <c r="AW252" s="398"/>
      <c r="AX252" s="398"/>
      <c r="AY252" s="398"/>
      <c r="AZ252" s="398"/>
      <c r="BA252" s="398"/>
      <c r="BB252" s="544" t="str">
        <f t="shared" si="10"/>
        <v>n/a</v>
      </c>
    </row>
    <row r="253" spans="1:54" ht="16.2" customHeight="1" x14ac:dyDescent="0.3">
      <c r="C253" s="209"/>
      <c r="D253" s="566"/>
      <c r="E253" s="212"/>
      <c r="F253" s="212"/>
      <c r="G253" s="213"/>
      <c r="H253" s="214"/>
      <c r="I253" s="214"/>
      <c r="J253" s="167"/>
      <c r="K253" s="215"/>
      <c r="L253" s="216"/>
      <c r="M253" s="217"/>
      <c r="N253" s="218"/>
      <c r="O253" s="213"/>
      <c r="P253" s="213"/>
      <c r="Q253" s="213"/>
      <c r="R253" s="45"/>
    </row>
    <row r="254" spans="1:54" x14ac:dyDescent="0.3">
      <c r="Q254" s="167"/>
    </row>
    <row r="255" spans="1:54" x14ac:dyDescent="0.3">
      <c r="Q255" s="167"/>
    </row>
    <row r="256" spans="1:54" x14ac:dyDescent="0.3">
      <c r="Q256" s="167"/>
    </row>
  </sheetData>
  <autoFilter ref="A6:BG253"/>
  <mergeCells count="44">
    <mergeCell ref="B8:B31"/>
    <mergeCell ref="C8:C30"/>
    <mergeCell ref="B32:C41"/>
    <mergeCell ref="B42:B67"/>
    <mergeCell ref="C44:C46"/>
    <mergeCell ref="C47:C49"/>
    <mergeCell ref="C50:C63"/>
    <mergeCell ref="AB4:AN4"/>
    <mergeCell ref="AO4:BA4"/>
    <mergeCell ref="AB5:AC5"/>
    <mergeCell ref="AD5:AF5"/>
    <mergeCell ref="AG5:AH5"/>
    <mergeCell ref="AI5:AK5"/>
    <mergeCell ref="AL5:AM5"/>
    <mergeCell ref="AO5:AT5"/>
    <mergeCell ref="AU5:AX5"/>
    <mergeCell ref="AY5:AZ5"/>
    <mergeCell ref="B102:C116"/>
    <mergeCell ref="B117:B151"/>
    <mergeCell ref="C118:C119"/>
    <mergeCell ref="C120:C121"/>
    <mergeCell ref="C122:C126"/>
    <mergeCell ref="C128:C135"/>
    <mergeCell ref="B152:B177"/>
    <mergeCell ref="C136:C138"/>
    <mergeCell ref="C139:C140"/>
    <mergeCell ref="C141:C148"/>
    <mergeCell ref="C149:C150"/>
    <mergeCell ref="B68:B101"/>
    <mergeCell ref="C68:C81"/>
    <mergeCell ref="C83:C90"/>
    <mergeCell ref="C91:C101"/>
    <mergeCell ref="B241:B252"/>
    <mergeCell ref="C241:C244"/>
    <mergeCell ref="C245:C250"/>
    <mergeCell ref="C152:C154"/>
    <mergeCell ref="B198:C219"/>
    <mergeCell ref="B220:C229"/>
    <mergeCell ref="B230:C234"/>
    <mergeCell ref="B235:C240"/>
    <mergeCell ref="C155:C156"/>
    <mergeCell ref="C158:C162"/>
    <mergeCell ref="C163:C177"/>
    <mergeCell ref="B178:C197"/>
  </mergeCells>
  <conditionalFormatting sqref="F12 J12">
    <cfRule type="cellIs" dxfId="359" priority="224" operator="equal">
      <formula>"Expérimentation"</formula>
    </cfRule>
    <cfRule type="cellIs" dxfId="358" priority="225" operator="equal">
      <formula>"Déploiement partiel"</formula>
    </cfRule>
    <cfRule type="cellIs" dxfId="357" priority="226" operator="equal">
      <formula>"Oui"</formula>
    </cfRule>
    <cfRule type="cellIs" dxfId="356" priority="227" operator="equal">
      <formula>"Non"</formula>
    </cfRule>
    <cfRule type="cellIs" dxfId="355" priority="228" operator="equal">
      <formula>"n/a"</formula>
    </cfRule>
    <cfRule type="cellIs" dxfId="354" priority="229" operator="equal">
      <formula>"n/c"</formula>
    </cfRule>
    <cfRule type="cellIs" dxfId="353" priority="230" operator="equal">
      <formula>"Partiel"</formula>
    </cfRule>
  </conditionalFormatting>
  <conditionalFormatting sqref="L12">
    <cfRule type="cellIs" dxfId="352" priority="232" operator="greaterThanOrEqual">
      <formula>0.8</formula>
    </cfRule>
    <cfRule type="cellIs" dxfId="351" priority="233" operator="between">
      <formula>0.5</formula>
      <formula>0.8</formula>
    </cfRule>
    <cfRule type="cellIs" dxfId="350" priority="234" operator="between">
      <formula>0</formula>
      <formula>0.5</formula>
    </cfRule>
  </conditionalFormatting>
  <conditionalFormatting sqref="R12">
    <cfRule type="cellIs" dxfId="349" priority="221" operator="equal">
      <formula>"absence URL"</formula>
    </cfRule>
    <cfRule type="cellIs" dxfId="348" priority="222" operator="lessThan">
      <formula>4</formula>
    </cfRule>
    <cfRule type="cellIs" dxfId="347" priority="223" operator="between">
      <formula>4</formula>
      <formula>7</formula>
    </cfRule>
    <cfRule type="cellIs" dxfId="346" priority="231" stopIfTrue="1" operator="greaterThanOrEqual">
      <formula>7</formula>
    </cfRule>
  </conditionalFormatting>
  <conditionalFormatting sqref="F46 K46:Z46">
    <cfRule type="cellIs" dxfId="345" priority="195" operator="equal">
      <formula>"Expérimentation"</formula>
    </cfRule>
    <cfRule type="cellIs" dxfId="344" priority="196" operator="equal">
      <formula>"Déploiement partiel"</formula>
    </cfRule>
    <cfRule type="cellIs" dxfId="343" priority="197" operator="equal">
      <formula>"Oui"</formula>
    </cfRule>
    <cfRule type="cellIs" dxfId="342" priority="198" operator="equal">
      <formula>"Non"</formula>
    </cfRule>
    <cfRule type="cellIs" dxfId="341" priority="199" operator="equal">
      <formula>"n/a"</formula>
    </cfRule>
    <cfRule type="cellIs" dxfId="340" priority="200" operator="equal">
      <formula>"n/c"</formula>
    </cfRule>
    <cfRule type="cellIs" dxfId="339" priority="201" operator="equal">
      <formula>"Partiel"</formula>
    </cfRule>
  </conditionalFormatting>
  <conditionalFormatting sqref="L46">
    <cfRule type="cellIs" dxfId="338" priority="203" operator="greaterThanOrEqual">
      <formula>0.8</formula>
    </cfRule>
    <cfRule type="cellIs" dxfId="337" priority="204" operator="between">
      <formula>0.5</formula>
      <formula>0.8</formula>
    </cfRule>
    <cfRule type="cellIs" dxfId="336" priority="205" operator="between">
      <formula>0</formula>
      <formula>0.5</formula>
    </cfRule>
  </conditionalFormatting>
  <conditionalFormatting sqref="G46 J46">
    <cfRule type="cellIs" dxfId="335" priority="206" operator="equal">
      <formula>"n/a"</formula>
    </cfRule>
  </conditionalFormatting>
  <conditionalFormatting sqref="R46">
    <cfRule type="cellIs" dxfId="334" priority="192" operator="equal">
      <formula>"absence URL"</formula>
    </cfRule>
    <cfRule type="cellIs" dxfId="333" priority="193" operator="lessThan">
      <formula>4</formula>
    </cfRule>
    <cfRule type="cellIs" dxfId="332" priority="194" operator="between">
      <formula>4</formula>
      <formula>7</formula>
    </cfRule>
    <cfRule type="cellIs" dxfId="331" priority="202" stopIfTrue="1" operator="greaterThanOrEqual">
      <formula>7</formula>
    </cfRule>
  </conditionalFormatting>
  <conditionalFormatting sqref="F49:G49 J49:Z49">
    <cfRule type="cellIs" dxfId="330" priority="166" operator="equal">
      <formula>"Expérimentation"</formula>
    </cfRule>
    <cfRule type="cellIs" dxfId="329" priority="167" operator="equal">
      <formula>"Déploiement partiel"</formula>
    </cfRule>
    <cfRule type="cellIs" dxfId="328" priority="168" operator="equal">
      <formula>"Oui"</formula>
    </cfRule>
    <cfRule type="cellIs" dxfId="327" priority="169" operator="equal">
      <formula>"Non"</formula>
    </cfRule>
    <cfRule type="cellIs" dxfId="326" priority="170" operator="equal">
      <formula>"n/a"</formula>
    </cfRule>
    <cfRule type="cellIs" dxfId="325" priority="171" operator="equal">
      <formula>"n/c"</formula>
    </cfRule>
    <cfRule type="cellIs" dxfId="324" priority="172" operator="equal">
      <formula>"Partiel"</formula>
    </cfRule>
  </conditionalFormatting>
  <conditionalFormatting sqref="BB6:BB7">
    <cfRule type="cellIs" dxfId="323" priority="1" operator="equal">
      <formula>"Expérimentation"</formula>
    </cfRule>
    <cfRule type="cellIs" dxfId="322" priority="2" operator="equal">
      <formula>"Déploiement partiel"</formula>
    </cfRule>
    <cfRule type="cellIs" dxfId="321" priority="3" operator="equal">
      <formula>"Oui"</formula>
    </cfRule>
    <cfRule type="cellIs" dxfId="320" priority="4" operator="equal">
      <formula>"Non"</formula>
    </cfRule>
    <cfRule type="cellIs" dxfId="319" priority="5" operator="equal">
      <formula>"n/a"</formula>
    </cfRule>
    <cfRule type="cellIs" dxfId="318" priority="6" operator="equal">
      <formula>"n/c"</formula>
    </cfRule>
    <cfRule type="cellIs" dxfId="317" priority="7" operator="equal">
      <formula>"Partiel"</formula>
    </cfRule>
  </conditionalFormatting>
  <conditionalFormatting sqref="M254:Q1048576 K20:K21 K26 K29:K30 K44:K45 K55 K59 J67:K81 K65 J129:K135 K128 K136:K137 J238 F20:F21 F26 F29:F30 F44:F45 F55 F59 F65 F86 F136:F137 F141 F181 F183 F185:F188 F192 F194:F195 F237 F240 F238:G239 F22:G25 F51:G54 F56:G58 F60:G64 F138:G140 F182:G182 F184:G184 F189:G191 F193:G193 M6:M7 J82 J156:J180 F43:G43 F42 S231:X231 S94:X94 S71:X71 F196:G226 F6:K8 F27:G28 F31:G41 F67:G85 S72:Y93 F87:G135 J83:K127 J142:J154 F142:G180 S95:Y226 L8:R11 L12:Y45 F13:G19 S254:Z1048576 S6:Y11 Z6:Z45 L50:Z65 F50 K50 K47:T47 V47 S67:Y70 S232:Y240 K141:K226 L67:R226 Z67:Z226 Z230:Z240 K230:R240 S230:Y230 F230:G236 J230:J236 F250:G252 J250:Z252 J13:K19 J27:K28 F9:G11 J9:K11 J196:J226 J31:K43 J193 J189:J191 J184 J182 J138:K140 J60:K64 J56:K58 J51:K54 J22:K25 F253:K1048576 H9:I252">
    <cfRule type="cellIs" dxfId="316" priority="348" operator="equal">
      <formula>"Expérimentation"</formula>
    </cfRule>
    <cfRule type="cellIs" dxfId="315" priority="349" operator="equal">
      <formula>"Déploiement partiel"</formula>
    </cfRule>
    <cfRule type="cellIs" dxfId="314" priority="350" operator="equal">
      <formula>"Oui"</formula>
    </cfRule>
    <cfRule type="cellIs" dxfId="313" priority="351" operator="equal">
      <formula>"Non"</formula>
    </cfRule>
    <cfRule type="cellIs" dxfId="312" priority="352" operator="equal">
      <formula>"n/a"</formula>
    </cfRule>
    <cfRule type="cellIs" dxfId="311" priority="353" operator="equal">
      <formula>"n/c"</formula>
    </cfRule>
    <cfRule type="cellIs" dxfId="310" priority="354" operator="equal">
      <formula>"Partiel"</formula>
    </cfRule>
  </conditionalFormatting>
  <conditionalFormatting sqref="R8:R11 R13:R45 R50:R65 R67:R226 R250:R252 R230:R240">
    <cfRule type="cellIs" dxfId="309" priority="355" operator="lessThan">
      <formula>4</formula>
    </cfRule>
    <cfRule type="cellIs" dxfId="308" priority="356" operator="between">
      <formula>4</formula>
      <formula>7</formula>
    </cfRule>
    <cfRule type="cellIs" dxfId="307" priority="357" operator="greaterThanOrEqual">
      <formula>7</formula>
    </cfRule>
  </conditionalFormatting>
  <conditionalFormatting sqref="L8:L11 L13:L45 L50:L65 L67:L226 L250:L252 L230:L240">
    <cfRule type="cellIs" dxfId="306" priority="358" operator="greaterThanOrEqual">
      <formula>0.8</formula>
    </cfRule>
    <cfRule type="cellIs" dxfId="305" priority="359" operator="between">
      <formula>0.5</formula>
      <formula>0.8</formula>
    </cfRule>
    <cfRule type="cellIs" dxfId="304" priority="360" operator="between">
      <formula>0</formula>
      <formula>0.5</formula>
    </cfRule>
  </conditionalFormatting>
  <conditionalFormatting sqref="J20:J21 J26 J29:J30 J44:J45 J55 J59 J65 J128 J136:J137 J141 G20:G21 G26 G29:G30 G44:G45 G55 G59 G65 G86 G136:G137 G141 G181 G183 G185:G188 G192 G194:G195 G237 G240 G50 J50">
    <cfRule type="cellIs" dxfId="303" priority="361" operator="equal">
      <formula>"n/a"</formula>
    </cfRule>
  </conditionalFormatting>
  <conditionalFormatting sqref="J181 J183 J185:J188 J192 J194:J195 J237 J239:J240">
    <cfRule type="cellIs" dxfId="302" priority="362" operator="equal">
      <formula>"n/a"</formula>
    </cfRule>
  </conditionalFormatting>
  <conditionalFormatting sqref="K82">
    <cfRule type="cellIs" dxfId="301" priority="363" operator="equal">
      <formula>"n/a"</formula>
    </cfRule>
  </conditionalFormatting>
  <conditionalFormatting sqref="G42">
    <cfRule type="cellIs" dxfId="300" priority="347" operator="equal">
      <formula>"n/a"</formula>
    </cfRule>
  </conditionalFormatting>
  <conditionalFormatting sqref="AB5">
    <cfRule type="cellIs" dxfId="299" priority="340" operator="equal">
      <formula>"Expérimentation"</formula>
    </cfRule>
    <cfRule type="cellIs" dxfId="298" priority="341" operator="equal">
      <formula>"Déploiement partiel"</formula>
    </cfRule>
    <cfRule type="cellIs" dxfId="297" priority="342" operator="equal">
      <formula>"Oui"</formula>
    </cfRule>
    <cfRule type="cellIs" dxfId="296" priority="343" operator="equal">
      <formula>"Non"</formula>
    </cfRule>
    <cfRule type="cellIs" dxfId="295" priority="344" operator="equal">
      <formula>"n/a"</formula>
    </cfRule>
    <cfRule type="cellIs" dxfId="294" priority="345" operator="equal">
      <formula>"n/c"</formula>
    </cfRule>
    <cfRule type="cellIs" dxfId="293" priority="346" operator="equal">
      <formula>"Partiel"</formula>
    </cfRule>
  </conditionalFormatting>
  <conditionalFormatting sqref="AB6">
    <cfRule type="cellIs" dxfId="292" priority="333" operator="equal">
      <formula>"Expérimentation"</formula>
    </cfRule>
    <cfRule type="cellIs" dxfId="291" priority="334" operator="equal">
      <formula>"Déploiement partiel"</formula>
    </cfRule>
    <cfRule type="cellIs" dxfId="290" priority="335" operator="equal">
      <formula>"Oui"</formula>
    </cfRule>
    <cfRule type="cellIs" dxfId="289" priority="336" operator="equal">
      <formula>"Non"</formula>
    </cfRule>
    <cfRule type="cellIs" dxfId="288" priority="337" operator="equal">
      <formula>"n/a"</formula>
    </cfRule>
    <cfRule type="cellIs" dxfId="287" priority="338" operator="equal">
      <formula>"n/c"</formula>
    </cfRule>
    <cfRule type="cellIs" dxfId="286" priority="339" operator="equal">
      <formula>"Partiel"</formula>
    </cfRule>
  </conditionalFormatting>
  <conditionalFormatting sqref="AD6:AF6 AD5">
    <cfRule type="cellIs" dxfId="285" priority="326" operator="equal">
      <formula>"Expérimentation"</formula>
    </cfRule>
    <cfRule type="cellIs" dxfId="284" priority="327" operator="equal">
      <formula>"Déploiement partiel"</formula>
    </cfRule>
    <cfRule type="cellIs" dxfId="283" priority="328" operator="equal">
      <formula>"Oui"</formula>
    </cfRule>
    <cfRule type="cellIs" dxfId="282" priority="329" operator="equal">
      <formula>"Non"</formula>
    </cfRule>
    <cfRule type="cellIs" dxfId="281" priority="330" operator="equal">
      <formula>"n/a"</formula>
    </cfRule>
    <cfRule type="cellIs" dxfId="280" priority="331" operator="equal">
      <formula>"n/c"</formula>
    </cfRule>
    <cfRule type="cellIs" dxfId="279" priority="332" operator="equal">
      <formula>"Partiel"</formula>
    </cfRule>
  </conditionalFormatting>
  <conditionalFormatting sqref="AG6:AN6 AG5 AI5 AL5">
    <cfRule type="cellIs" dxfId="278" priority="319" operator="equal">
      <formula>"Expérimentation"</formula>
    </cfRule>
    <cfRule type="cellIs" dxfId="277" priority="320" operator="equal">
      <formula>"Déploiement partiel"</formula>
    </cfRule>
    <cfRule type="cellIs" dxfId="276" priority="321" operator="equal">
      <formula>"Oui"</formula>
    </cfRule>
    <cfRule type="cellIs" dxfId="275" priority="322" operator="equal">
      <formula>"Non"</formula>
    </cfRule>
    <cfRule type="cellIs" dxfId="274" priority="323" operator="equal">
      <formula>"n/a"</formula>
    </cfRule>
    <cfRule type="cellIs" dxfId="273" priority="324" operator="equal">
      <formula>"n/c"</formula>
    </cfRule>
    <cfRule type="cellIs" dxfId="272" priority="325" operator="equal">
      <formula>"Partiel"</formula>
    </cfRule>
  </conditionalFormatting>
  <conditionalFormatting sqref="AB4">
    <cfRule type="cellIs" dxfId="271" priority="312" operator="equal">
      <formula>"Expérimentation"</formula>
    </cfRule>
    <cfRule type="cellIs" dxfId="270" priority="313" operator="equal">
      <formula>"Déploiement partiel"</formula>
    </cfRule>
    <cfRule type="cellIs" dxfId="269" priority="314" operator="equal">
      <formula>"Oui"</formula>
    </cfRule>
    <cfRule type="cellIs" dxfId="268" priority="315" operator="equal">
      <formula>"Non"</formula>
    </cfRule>
    <cfRule type="cellIs" dxfId="267" priority="316" operator="equal">
      <formula>"n/a"</formula>
    </cfRule>
    <cfRule type="cellIs" dxfId="266" priority="317" operator="equal">
      <formula>"n/c"</formula>
    </cfRule>
    <cfRule type="cellIs" dxfId="265" priority="318" operator="equal">
      <formula>"Partiel"</formula>
    </cfRule>
  </conditionalFormatting>
  <conditionalFormatting sqref="AT6:AX6">
    <cfRule type="cellIs" dxfId="264" priority="298" operator="equal">
      <formula>"Expérimentation"</formula>
    </cfRule>
    <cfRule type="cellIs" dxfId="263" priority="299" operator="equal">
      <formula>"Déploiement partiel"</formula>
    </cfRule>
    <cfRule type="cellIs" dxfId="262" priority="300" operator="equal">
      <formula>"Oui"</formula>
    </cfRule>
    <cfRule type="cellIs" dxfId="261" priority="301" operator="equal">
      <formula>"Non"</formula>
    </cfRule>
    <cfRule type="cellIs" dxfId="260" priority="302" operator="equal">
      <formula>"n/a"</formula>
    </cfRule>
    <cfRule type="cellIs" dxfId="259" priority="303" operator="equal">
      <formula>"n/c"</formula>
    </cfRule>
    <cfRule type="cellIs" dxfId="258" priority="304" operator="equal">
      <formula>"Partiel"</formula>
    </cfRule>
  </conditionalFormatting>
  <conditionalFormatting sqref="AO6:AS6">
    <cfRule type="cellIs" dxfId="257" priority="305" operator="equal">
      <formula>"Expérimentation"</formula>
    </cfRule>
    <cfRule type="cellIs" dxfId="256" priority="306" operator="equal">
      <formula>"Déploiement partiel"</formula>
    </cfRule>
    <cfRule type="cellIs" dxfId="255" priority="307" operator="equal">
      <formula>"Oui"</formula>
    </cfRule>
    <cfRule type="cellIs" dxfId="254" priority="308" operator="equal">
      <formula>"Non"</formula>
    </cfRule>
    <cfRule type="cellIs" dxfId="253" priority="309" operator="equal">
      <formula>"n/a"</formula>
    </cfRule>
    <cfRule type="cellIs" dxfId="252" priority="310" operator="equal">
      <formula>"n/c"</formula>
    </cfRule>
    <cfRule type="cellIs" dxfId="251" priority="311" operator="equal">
      <formula>"Partiel"</formula>
    </cfRule>
  </conditionalFormatting>
  <conditionalFormatting sqref="AO5">
    <cfRule type="cellIs" dxfId="250" priority="291" operator="equal">
      <formula>"Expérimentation"</formula>
    </cfRule>
    <cfRule type="cellIs" dxfId="249" priority="292" operator="equal">
      <formula>"Déploiement partiel"</formula>
    </cfRule>
    <cfRule type="cellIs" dxfId="248" priority="293" operator="equal">
      <formula>"Oui"</formula>
    </cfRule>
    <cfRule type="cellIs" dxfId="247" priority="294" operator="equal">
      <formula>"Non"</formula>
    </cfRule>
    <cfRule type="cellIs" dxfId="246" priority="295" operator="equal">
      <formula>"n/a"</formula>
    </cfRule>
    <cfRule type="cellIs" dxfId="245" priority="296" operator="equal">
      <formula>"n/c"</formula>
    </cfRule>
    <cfRule type="cellIs" dxfId="244" priority="297" operator="equal">
      <formula>"Partiel"</formula>
    </cfRule>
  </conditionalFormatting>
  <conditionalFormatting sqref="AU5">
    <cfRule type="cellIs" dxfId="243" priority="284" operator="equal">
      <formula>"Expérimentation"</formula>
    </cfRule>
    <cfRule type="cellIs" dxfId="242" priority="285" operator="equal">
      <formula>"Déploiement partiel"</formula>
    </cfRule>
    <cfRule type="cellIs" dxfId="241" priority="286" operator="equal">
      <formula>"Oui"</formula>
    </cfRule>
    <cfRule type="cellIs" dxfId="240" priority="287" operator="equal">
      <formula>"Non"</formula>
    </cfRule>
    <cfRule type="cellIs" dxfId="239" priority="288" operator="equal">
      <formula>"n/a"</formula>
    </cfRule>
    <cfRule type="cellIs" dxfId="238" priority="289" operator="equal">
      <formula>"n/c"</formula>
    </cfRule>
    <cfRule type="cellIs" dxfId="237" priority="290" operator="equal">
      <formula>"Partiel"</formula>
    </cfRule>
  </conditionalFormatting>
  <conditionalFormatting sqref="AY5">
    <cfRule type="cellIs" dxfId="236" priority="277" operator="equal">
      <formula>"Expérimentation"</formula>
    </cfRule>
    <cfRule type="cellIs" dxfId="235" priority="278" operator="equal">
      <formula>"Déploiement partiel"</formula>
    </cfRule>
    <cfRule type="cellIs" dxfId="234" priority="279" operator="equal">
      <formula>"Oui"</formula>
    </cfRule>
    <cfRule type="cellIs" dxfId="233" priority="280" operator="equal">
      <formula>"Non"</formula>
    </cfRule>
    <cfRule type="cellIs" dxfId="232" priority="281" operator="equal">
      <formula>"n/a"</formula>
    </cfRule>
    <cfRule type="cellIs" dxfId="231" priority="282" operator="equal">
      <formula>"n/c"</formula>
    </cfRule>
    <cfRule type="cellIs" dxfId="230" priority="283" operator="equal">
      <formula>"Partiel"</formula>
    </cfRule>
  </conditionalFormatting>
  <conditionalFormatting sqref="AY6">
    <cfRule type="cellIs" dxfId="229" priority="270" operator="equal">
      <formula>"Expérimentation"</formula>
    </cfRule>
    <cfRule type="cellIs" dxfId="228" priority="271" operator="equal">
      <formula>"Déploiement partiel"</formula>
    </cfRule>
    <cfRule type="cellIs" dxfId="227" priority="272" operator="equal">
      <formula>"Oui"</formula>
    </cfRule>
    <cfRule type="cellIs" dxfId="226" priority="273" operator="equal">
      <formula>"Non"</formula>
    </cfRule>
    <cfRule type="cellIs" dxfId="225" priority="274" operator="equal">
      <formula>"n/a"</formula>
    </cfRule>
    <cfRule type="cellIs" dxfId="224" priority="275" operator="equal">
      <formula>"n/c"</formula>
    </cfRule>
    <cfRule type="cellIs" dxfId="223" priority="276" operator="equal">
      <formula>"Partiel"</formula>
    </cfRule>
  </conditionalFormatting>
  <conditionalFormatting sqref="AZ6">
    <cfRule type="cellIs" dxfId="222" priority="263" operator="equal">
      <formula>"Expérimentation"</formula>
    </cfRule>
    <cfRule type="cellIs" dxfId="221" priority="264" operator="equal">
      <formula>"Déploiement partiel"</formula>
    </cfRule>
    <cfRule type="cellIs" dxfId="220" priority="265" operator="equal">
      <formula>"Oui"</formula>
    </cfRule>
    <cfRule type="cellIs" dxfId="219" priority="266" operator="equal">
      <formula>"Non"</formula>
    </cfRule>
    <cfRule type="cellIs" dxfId="218" priority="267" operator="equal">
      <formula>"n/a"</formula>
    </cfRule>
    <cfRule type="cellIs" dxfId="217" priority="268" operator="equal">
      <formula>"n/c"</formula>
    </cfRule>
    <cfRule type="cellIs" dxfId="216" priority="269" operator="equal">
      <formula>"Partiel"</formula>
    </cfRule>
  </conditionalFormatting>
  <conditionalFormatting sqref="AO4">
    <cfRule type="cellIs" dxfId="215" priority="256" operator="equal">
      <formula>"Expérimentation"</formula>
    </cfRule>
    <cfRule type="cellIs" dxfId="214" priority="257" operator="equal">
      <formula>"Déploiement partiel"</formula>
    </cfRule>
    <cfRule type="cellIs" dxfId="213" priority="258" operator="equal">
      <formula>"Oui"</formula>
    </cfRule>
    <cfRule type="cellIs" dxfId="212" priority="259" operator="equal">
      <formula>"Non"</formula>
    </cfRule>
    <cfRule type="cellIs" dxfId="211" priority="260" operator="equal">
      <formula>"n/a"</formula>
    </cfRule>
    <cfRule type="cellIs" dxfId="210" priority="261" operator="equal">
      <formula>"n/c"</formula>
    </cfRule>
    <cfRule type="cellIs" dxfId="209" priority="262" operator="equal">
      <formula>"Partiel"</formula>
    </cfRule>
  </conditionalFormatting>
  <conditionalFormatting sqref="BA5">
    <cfRule type="cellIs" dxfId="208" priority="249" operator="equal">
      <formula>"Expérimentation"</formula>
    </cfRule>
    <cfRule type="cellIs" dxfId="207" priority="250" operator="equal">
      <formula>"Déploiement partiel"</formula>
    </cfRule>
    <cfRule type="cellIs" dxfId="206" priority="251" operator="equal">
      <formula>"Oui"</formula>
    </cfRule>
    <cfRule type="cellIs" dxfId="205" priority="252" operator="equal">
      <formula>"Non"</formula>
    </cfRule>
    <cfRule type="cellIs" dxfId="204" priority="253" operator="equal">
      <formula>"n/a"</formula>
    </cfRule>
    <cfRule type="cellIs" dxfId="203" priority="254" operator="equal">
      <formula>"n/c"</formula>
    </cfRule>
    <cfRule type="cellIs" dxfId="202" priority="255" operator="equal">
      <formula>"Partiel"</formula>
    </cfRule>
  </conditionalFormatting>
  <conditionalFormatting sqref="BA6:BA7">
    <cfRule type="cellIs" dxfId="201" priority="242" operator="equal">
      <formula>"Expérimentation"</formula>
    </cfRule>
    <cfRule type="cellIs" dxfId="200" priority="243" operator="equal">
      <formula>"Déploiement partiel"</formula>
    </cfRule>
    <cfRule type="cellIs" dxfId="199" priority="244" operator="equal">
      <formula>"Oui"</formula>
    </cfRule>
    <cfRule type="cellIs" dxfId="198" priority="245" operator="equal">
      <formula>"Non"</formula>
    </cfRule>
    <cfRule type="cellIs" dxfId="197" priority="246" operator="equal">
      <formula>"n/a"</formula>
    </cfRule>
    <cfRule type="cellIs" dxfId="196" priority="247" operator="equal">
      <formula>"n/c"</formula>
    </cfRule>
    <cfRule type="cellIs" dxfId="195" priority="248" operator="equal">
      <formula>"Partiel"</formula>
    </cfRule>
  </conditionalFormatting>
  <conditionalFormatting sqref="AA6:AA7">
    <cfRule type="cellIs" dxfId="194" priority="235" operator="equal">
      <formula>"Expérimentation"</formula>
    </cfRule>
    <cfRule type="cellIs" dxfId="193" priority="236" operator="equal">
      <formula>"Déploiement partiel"</formula>
    </cfRule>
    <cfRule type="cellIs" dxfId="192" priority="237" operator="equal">
      <formula>"Oui"</formula>
    </cfRule>
    <cfRule type="cellIs" dxfId="191" priority="238" operator="equal">
      <formula>"Non"</formula>
    </cfRule>
    <cfRule type="cellIs" dxfId="190" priority="239" operator="equal">
      <formula>"n/a"</formula>
    </cfRule>
    <cfRule type="cellIs" dxfId="189" priority="240" operator="equal">
      <formula>"n/c"</formula>
    </cfRule>
    <cfRule type="cellIs" dxfId="188" priority="241" operator="equal">
      <formula>"Partiel"</formula>
    </cfRule>
  </conditionalFormatting>
  <conditionalFormatting sqref="K12">
    <cfRule type="cellIs" dxfId="187" priority="207" operator="equal">
      <formula>"Expérimentation"</formula>
    </cfRule>
    <cfRule type="cellIs" dxfId="186" priority="208" operator="equal">
      <formula>"Déploiement partiel"</formula>
    </cfRule>
    <cfRule type="cellIs" dxfId="185" priority="209" operator="equal">
      <formula>"Oui"</formula>
    </cfRule>
    <cfRule type="cellIs" dxfId="184" priority="210" operator="equal">
      <formula>"Non"</formula>
    </cfRule>
    <cfRule type="cellIs" dxfId="183" priority="211" operator="equal">
      <formula>"n/a"</formula>
    </cfRule>
    <cfRule type="cellIs" dxfId="182" priority="212" operator="equal">
      <formula>"n/c"</formula>
    </cfRule>
    <cfRule type="cellIs" dxfId="181" priority="213" operator="equal">
      <formula>"Partiel"</formula>
    </cfRule>
  </conditionalFormatting>
  <conditionalFormatting sqref="G12">
    <cfRule type="cellIs" dxfId="180" priority="214" operator="equal">
      <formula>"Expérimentation"</formula>
    </cfRule>
    <cfRule type="cellIs" dxfId="179" priority="215" operator="equal">
      <formula>"Déploiement partiel"</formula>
    </cfRule>
    <cfRule type="cellIs" dxfId="178" priority="216" operator="equal">
      <formula>"Oui"</formula>
    </cfRule>
    <cfRule type="cellIs" dxfId="177" priority="217" operator="equal">
      <formula>"Non"</formula>
    </cfRule>
    <cfRule type="cellIs" dxfId="176" priority="218" operator="equal">
      <formula>"n/a"</formula>
    </cfRule>
    <cfRule type="cellIs" dxfId="175" priority="219" operator="equal">
      <formula>"n/c"</formula>
    </cfRule>
    <cfRule type="cellIs" dxfId="174" priority="220" operator="equal">
      <formula>"Partiel"</formula>
    </cfRule>
  </conditionalFormatting>
  <conditionalFormatting sqref="F47 W47:Z47">
    <cfRule type="cellIs" dxfId="173" priority="180" operator="equal">
      <formula>"Expérimentation"</formula>
    </cfRule>
    <cfRule type="cellIs" dxfId="172" priority="181" operator="equal">
      <formula>"Déploiement partiel"</formula>
    </cfRule>
    <cfRule type="cellIs" dxfId="171" priority="182" operator="equal">
      <formula>"Oui"</formula>
    </cfRule>
    <cfRule type="cellIs" dxfId="170" priority="183" operator="equal">
      <formula>"Non"</formula>
    </cfRule>
    <cfRule type="cellIs" dxfId="169" priority="184" operator="equal">
      <formula>"n/a"</formula>
    </cfRule>
    <cfRule type="cellIs" dxfId="168" priority="185" operator="equal">
      <formula>"n/c"</formula>
    </cfRule>
    <cfRule type="cellIs" dxfId="167" priority="186" operator="equal">
      <formula>"Partiel"</formula>
    </cfRule>
  </conditionalFormatting>
  <conditionalFormatting sqref="L47">
    <cfRule type="cellIs" dxfId="166" priority="188" operator="greaterThanOrEqual">
      <formula>0.8</formula>
    </cfRule>
    <cfRule type="cellIs" dxfId="165" priority="189" operator="between">
      <formula>0.5</formula>
      <formula>0.8</formula>
    </cfRule>
    <cfRule type="cellIs" dxfId="164" priority="190" operator="between">
      <formula>0</formula>
      <formula>0.5</formula>
    </cfRule>
  </conditionalFormatting>
  <conditionalFormatting sqref="G47 J47">
    <cfRule type="cellIs" dxfId="163" priority="191" operator="equal">
      <formula>"n/a"</formula>
    </cfRule>
  </conditionalFormatting>
  <conditionalFormatting sqref="R47">
    <cfRule type="cellIs" dxfId="162" priority="177" operator="equal">
      <formula>"absence URL"</formula>
    </cfRule>
    <cfRule type="cellIs" dxfId="161" priority="178" operator="lessThan">
      <formula>4</formula>
    </cfRule>
    <cfRule type="cellIs" dxfId="160" priority="179" operator="between">
      <formula>4</formula>
      <formula>7</formula>
    </cfRule>
    <cfRule type="cellIs" dxfId="159" priority="187" stopIfTrue="1" operator="greaterThanOrEqual">
      <formula>7</formula>
    </cfRule>
  </conditionalFormatting>
  <conditionalFormatting sqref="L49">
    <cfRule type="cellIs" dxfId="158" priority="174" operator="greaterThanOrEqual">
      <formula>0.8</formula>
    </cfRule>
    <cfRule type="cellIs" dxfId="157" priority="175" operator="between">
      <formula>0.5</formula>
      <formula>0.8</formula>
    </cfRule>
    <cfRule type="cellIs" dxfId="156" priority="176" operator="between">
      <formula>0</formula>
      <formula>0.5</formula>
    </cfRule>
  </conditionalFormatting>
  <conditionalFormatting sqref="R49">
    <cfRule type="cellIs" dxfId="155" priority="163" operator="equal">
      <formula>"absence URL"</formula>
    </cfRule>
    <cfRule type="cellIs" dxfId="154" priority="164" operator="lessThan">
      <formula>4</formula>
    </cfRule>
    <cfRule type="cellIs" dxfId="153" priority="165" operator="between">
      <formula>4</formula>
      <formula>7</formula>
    </cfRule>
    <cfRule type="cellIs" dxfId="152" priority="173" stopIfTrue="1" operator="greaterThanOrEqual">
      <formula>7</formula>
    </cfRule>
  </conditionalFormatting>
  <conditionalFormatting sqref="F48:G48 J48:Z48">
    <cfRule type="cellIs" dxfId="151" priority="152" operator="equal">
      <formula>"Expérimentation"</formula>
    </cfRule>
    <cfRule type="cellIs" dxfId="150" priority="153" operator="equal">
      <formula>"Déploiement partiel"</formula>
    </cfRule>
    <cfRule type="cellIs" dxfId="149" priority="154" operator="equal">
      <formula>"Oui"</formula>
    </cfRule>
    <cfRule type="cellIs" dxfId="148" priority="155" operator="equal">
      <formula>"Non"</formula>
    </cfRule>
    <cfRule type="cellIs" dxfId="147" priority="156" operator="equal">
      <formula>"n/a"</formula>
    </cfRule>
    <cfRule type="cellIs" dxfId="146" priority="157" operator="equal">
      <formula>"n/c"</formula>
    </cfRule>
    <cfRule type="cellIs" dxfId="145" priority="158" operator="equal">
      <formula>"Partiel"</formula>
    </cfRule>
  </conditionalFormatting>
  <conditionalFormatting sqref="L48">
    <cfRule type="cellIs" dxfId="144" priority="160" operator="greaterThanOrEqual">
      <formula>0.8</formula>
    </cfRule>
    <cfRule type="cellIs" dxfId="143" priority="161" operator="between">
      <formula>0.5</formula>
      <formula>0.8</formula>
    </cfRule>
    <cfRule type="cellIs" dxfId="142" priority="162" operator="between">
      <formula>0</formula>
      <formula>0.5</formula>
    </cfRule>
  </conditionalFormatting>
  <conditionalFormatting sqref="R48">
    <cfRule type="cellIs" dxfId="141" priority="149" operator="equal">
      <formula>"absence URL"</formula>
    </cfRule>
    <cfRule type="cellIs" dxfId="140" priority="150" operator="lessThan">
      <formula>4</formula>
    </cfRule>
    <cfRule type="cellIs" dxfId="139" priority="151" operator="between">
      <formula>4</formula>
      <formula>7</formula>
    </cfRule>
    <cfRule type="cellIs" dxfId="138" priority="159" stopIfTrue="1" operator="greaterThanOrEqual">
      <formula>7</formula>
    </cfRule>
  </conditionalFormatting>
  <conditionalFormatting sqref="F66 K66:Z66">
    <cfRule type="cellIs" dxfId="137" priority="137" operator="equal">
      <formula>"Expérimentation"</formula>
    </cfRule>
    <cfRule type="cellIs" dxfId="136" priority="138" operator="equal">
      <formula>"Déploiement partiel"</formula>
    </cfRule>
    <cfRule type="cellIs" dxfId="135" priority="139" operator="equal">
      <formula>"Oui"</formula>
    </cfRule>
    <cfRule type="cellIs" dxfId="134" priority="140" operator="equal">
      <formula>"Non"</formula>
    </cfRule>
    <cfRule type="cellIs" dxfId="133" priority="141" operator="equal">
      <formula>"n/a"</formula>
    </cfRule>
    <cfRule type="cellIs" dxfId="132" priority="142" operator="equal">
      <formula>"n/c"</formula>
    </cfRule>
    <cfRule type="cellIs" dxfId="131" priority="143" operator="equal">
      <formula>"Partiel"</formula>
    </cfRule>
  </conditionalFormatting>
  <conditionalFormatting sqref="L66">
    <cfRule type="cellIs" dxfId="130" priority="145" operator="greaterThanOrEqual">
      <formula>0.8</formula>
    </cfRule>
    <cfRule type="cellIs" dxfId="129" priority="146" operator="between">
      <formula>0.5</formula>
      <formula>0.8</formula>
    </cfRule>
    <cfRule type="cellIs" dxfId="128" priority="147" operator="between">
      <formula>0</formula>
      <formula>0.5</formula>
    </cfRule>
  </conditionalFormatting>
  <conditionalFormatting sqref="J66 G66">
    <cfRule type="cellIs" dxfId="127" priority="148" operator="equal">
      <formula>"n/a"</formula>
    </cfRule>
  </conditionalFormatting>
  <conditionalFormatting sqref="R66">
    <cfRule type="cellIs" dxfId="126" priority="134" operator="equal">
      <formula>"absence URL"</formula>
    </cfRule>
    <cfRule type="cellIs" dxfId="125" priority="135" operator="lessThan">
      <formula>4</formula>
    </cfRule>
    <cfRule type="cellIs" dxfId="124" priority="136" operator="between">
      <formula>4</formula>
      <formula>7</formula>
    </cfRule>
    <cfRule type="cellIs" dxfId="123" priority="144" stopIfTrue="1" operator="greaterThanOrEqual">
      <formula>7</formula>
    </cfRule>
  </conditionalFormatting>
  <conditionalFormatting sqref="F249:G249 J249:Z249">
    <cfRule type="cellIs" dxfId="122" priority="121" operator="equal">
      <formula>"Expérimentation"</formula>
    </cfRule>
    <cfRule type="cellIs" dxfId="121" priority="122" operator="equal">
      <formula>"Déploiement partiel"</formula>
    </cfRule>
    <cfRule type="cellIs" dxfId="120" priority="123" operator="equal">
      <formula>"Oui"</formula>
    </cfRule>
    <cfRule type="cellIs" dxfId="119" priority="124" operator="equal">
      <formula>"Non"</formula>
    </cfRule>
    <cfRule type="cellIs" dxfId="118" priority="125" operator="equal">
      <formula>"n/a"</formula>
    </cfRule>
    <cfRule type="cellIs" dxfId="117" priority="126" operator="equal">
      <formula>"n/c"</formula>
    </cfRule>
    <cfRule type="cellIs" dxfId="116" priority="127" operator="equal">
      <formula>"Partiel"</formula>
    </cfRule>
  </conditionalFormatting>
  <conditionalFormatting sqref="R249">
    <cfRule type="cellIs" dxfId="115" priority="128" operator="lessThan">
      <formula>4</formula>
    </cfRule>
    <cfRule type="cellIs" dxfId="114" priority="129" operator="between">
      <formula>4</formula>
      <formula>7</formula>
    </cfRule>
    <cfRule type="cellIs" dxfId="113" priority="130" operator="greaterThanOrEqual">
      <formula>7</formula>
    </cfRule>
  </conditionalFormatting>
  <conditionalFormatting sqref="L249">
    <cfRule type="cellIs" dxfId="112" priority="131" operator="greaterThanOrEqual">
      <formula>0.8</formula>
    </cfRule>
    <cfRule type="cellIs" dxfId="111" priority="132" operator="between">
      <formula>0.5</formula>
      <formula>0.8</formula>
    </cfRule>
    <cfRule type="cellIs" dxfId="110" priority="133" operator="between">
      <formula>0</formula>
      <formula>0.5</formula>
    </cfRule>
  </conditionalFormatting>
  <conditionalFormatting sqref="F248:G248 J248:Z248">
    <cfRule type="cellIs" dxfId="109" priority="108" operator="equal">
      <formula>"Expérimentation"</formula>
    </cfRule>
    <cfRule type="cellIs" dxfId="108" priority="109" operator="equal">
      <formula>"Déploiement partiel"</formula>
    </cfRule>
    <cfRule type="cellIs" dxfId="107" priority="110" operator="equal">
      <formula>"Oui"</formula>
    </cfRule>
    <cfRule type="cellIs" dxfId="106" priority="111" operator="equal">
      <formula>"Non"</formula>
    </cfRule>
    <cfRule type="cellIs" dxfId="105" priority="112" operator="equal">
      <formula>"n/a"</formula>
    </cfRule>
    <cfRule type="cellIs" dxfId="104" priority="113" operator="equal">
      <formula>"n/c"</formula>
    </cfRule>
    <cfRule type="cellIs" dxfId="103" priority="114" operator="equal">
      <formula>"Partiel"</formula>
    </cfRule>
  </conditionalFormatting>
  <conditionalFormatting sqref="R248">
    <cfRule type="cellIs" dxfId="102" priority="115" operator="lessThan">
      <formula>4</formula>
    </cfRule>
    <cfRule type="cellIs" dxfId="101" priority="116" operator="between">
      <formula>4</formula>
      <formula>7</formula>
    </cfRule>
    <cfRule type="cellIs" dxfId="100" priority="117" operator="greaterThanOrEqual">
      <formula>7</formula>
    </cfRule>
  </conditionalFormatting>
  <conditionalFormatting sqref="L248">
    <cfRule type="cellIs" dxfId="99" priority="118" operator="greaterThanOrEqual">
      <formula>0.8</formula>
    </cfRule>
    <cfRule type="cellIs" dxfId="98" priority="119" operator="between">
      <formula>0.5</formula>
      <formula>0.8</formula>
    </cfRule>
    <cfRule type="cellIs" dxfId="97" priority="120" operator="between">
      <formula>0</formula>
      <formula>0.5</formula>
    </cfRule>
  </conditionalFormatting>
  <conditionalFormatting sqref="F247:G247 J247:Z247">
    <cfRule type="cellIs" dxfId="96" priority="95" operator="equal">
      <formula>"Expérimentation"</formula>
    </cfRule>
    <cfRule type="cellIs" dxfId="95" priority="96" operator="equal">
      <formula>"Déploiement partiel"</formula>
    </cfRule>
    <cfRule type="cellIs" dxfId="94" priority="97" operator="equal">
      <formula>"Oui"</formula>
    </cfRule>
    <cfRule type="cellIs" dxfId="93" priority="98" operator="equal">
      <formula>"Non"</formula>
    </cfRule>
    <cfRule type="cellIs" dxfId="92" priority="99" operator="equal">
      <formula>"n/a"</formula>
    </cfRule>
    <cfRule type="cellIs" dxfId="91" priority="100" operator="equal">
      <formula>"n/c"</formula>
    </cfRule>
    <cfRule type="cellIs" dxfId="90" priority="101" operator="equal">
      <formula>"Partiel"</formula>
    </cfRule>
  </conditionalFormatting>
  <conditionalFormatting sqref="R247">
    <cfRule type="cellIs" dxfId="89" priority="102" operator="lessThan">
      <formula>4</formula>
    </cfRule>
    <cfRule type="cellIs" dxfId="88" priority="103" operator="between">
      <formula>4</formula>
      <formula>7</formula>
    </cfRule>
    <cfRule type="cellIs" dxfId="87" priority="104" operator="greaterThanOrEqual">
      <formula>7</formula>
    </cfRule>
  </conditionalFormatting>
  <conditionalFormatting sqref="L247">
    <cfRule type="cellIs" dxfId="86" priority="105" operator="greaterThanOrEqual">
      <formula>0.8</formula>
    </cfRule>
    <cfRule type="cellIs" dxfId="85" priority="106" operator="between">
      <formula>0.5</formula>
      <formula>0.8</formula>
    </cfRule>
    <cfRule type="cellIs" dxfId="84" priority="107" operator="between">
      <formula>0</formula>
      <formula>0.5</formula>
    </cfRule>
  </conditionalFormatting>
  <conditionalFormatting sqref="F246:G246 J246:Z246">
    <cfRule type="cellIs" dxfId="83" priority="82" operator="equal">
      <formula>"Expérimentation"</formula>
    </cfRule>
    <cfRule type="cellIs" dxfId="82" priority="83" operator="equal">
      <formula>"Déploiement partiel"</formula>
    </cfRule>
    <cfRule type="cellIs" dxfId="81" priority="84" operator="equal">
      <formula>"Oui"</formula>
    </cfRule>
    <cfRule type="cellIs" dxfId="80" priority="85" operator="equal">
      <formula>"Non"</formula>
    </cfRule>
    <cfRule type="cellIs" dxfId="79" priority="86" operator="equal">
      <formula>"n/a"</formula>
    </cfRule>
    <cfRule type="cellIs" dxfId="78" priority="87" operator="equal">
      <formula>"n/c"</formula>
    </cfRule>
    <cfRule type="cellIs" dxfId="77" priority="88" operator="equal">
      <formula>"Partiel"</formula>
    </cfRule>
  </conditionalFormatting>
  <conditionalFormatting sqref="R246">
    <cfRule type="cellIs" dxfId="76" priority="89" operator="lessThan">
      <formula>4</formula>
    </cfRule>
    <cfRule type="cellIs" dxfId="75" priority="90" operator="between">
      <formula>4</formula>
      <formula>7</formula>
    </cfRule>
    <cfRule type="cellIs" dxfId="74" priority="91" operator="greaterThanOrEqual">
      <formula>7</formula>
    </cfRule>
  </conditionalFormatting>
  <conditionalFormatting sqref="L246">
    <cfRule type="cellIs" dxfId="73" priority="92" operator="greaterThanOrEqual">
      <formula>0.8</formula>
    </cfRule>
    <cfRule type="cellIs" dxfId="72" priority="93" operator="between">
      <formula>0.5</formula>
      <formula>0.8</formula>
    </cfRule>
    <cfRule type="cellIs" dxfId="71" priority="94" operator="between">
      <formula>0</formula>
      <formula>0.5</formula>
    </cfRule>
  </conditionalFormatting>
  <conditionalFormatting sqref="F245:G245 J245:Z245">
    <cfRule type="cellIs" dxfId="70" priority="69" operator="equal">
      <formula>"Expérimentation"</formula>
    </cfRule>
    <cfRule type="cellIs" dxfId="69" priority="70" operator="equal">
      <formula>"Déploiement partiel"</formula>
    </cfRule>
    <cfRule type="cellIs" dxfId="68" priority="71" operator="equal">
      <formula>"Oui"</formula>
    </cfRule>
    <cfRule type="cellIs" dxfId="67" priority="72" operator="equal">
      <formula>"Non"</formula>
    </cfRule>
    <cfRule type="cellIs" dxfId="66" priority="73" operator="equal">
      <formula>"n/a"</formula>
    </cfRule>
    <cfRule type="cellIs" dxfId="65" priority="74" operator="equal">
      <formula>"n/c"</formula>
    </cfRule>
    <cfRule type="cellIs" dxfId="64" priority="75" operator="equal">
      <formula>"Partiel"</formula>
    </cfRule>
  </conditionalFormatting>
  <conditionalFormatting sqref="R245">
    <cfRule type="cellIs" dxfId="63" priority="76" operator="lessThan">
      <formula>4</formula>
    </cfRule>
    <cfRule type="cellIs" dxfId="62" priority="77" operator="between">
      <formula>4</formula>
      <formula>7</formula>
    </cfRule>
    <cfRule type="cellIs" dxfId="61" priority="78" operator="greaterThanOrEqual">
      <formula>7</formula>
    </cfRule>
  </conditionalFormatting>
  <conditionalFormatting sqref="L245">
    <cfRule type="cellIs" dxfId="60" priority="79" operator="greaterThanOrEqual">
      <formula>0.8</formula>
    </cfRule>
    <cfRule type="cellIs" dxfId="59" priority="80" operator="between">
      <formula>0.5</formula>
      <formula>0.8</formula>
    </cfRule>
    <cfRule type="cellIs" dxfId="58" priority="81" operator="between">
      <formula>0</formula>
      <formula>0.5</formula>
    </cfRule>
  </conditionalFormatting>
  <conditionalFormatting sqref="T242:T244 Z242:Z244 W242:X244 S241:S244 L241:R241 F241:G244 J242:R244">
    <cfRule type="cellIs" dxfId="57" priority="58" operator="equal">
      <formula>"Expérimentation"</formula>
    </cfRule>
    <cfRule type="cellIs" dxfId="56" priority="59" operator="equal">
      <formula>"Déploiement partiel"</formula>
    </cfRule>
    <cfRule type="cellIs" dxfId="55" priority="60" operator="equal">
      <formula>"Oui"</formula>
    </cfRule>
    <cfRule type="cellIs" dxfId="54" priority="61" operator="equal">
      <formula>"Non"</formula>
    </cfRule>
    <cfRule type="cellIs" dxfId="53" priority="62" operator="equal">
      <formula>"n/a"</formula>
    </cfRule>
    <cfRule type="cellIs" dxfId="52" priority="63" operator="equal">
      <formula>"n/c"</formula>
    </cfRule>
    <cfRule type="cellIs" dxfId="51" priority="64" operator="equal">
      <formula>"Partiel"</formula>
    </cfRule>
  </conditionalFormatting>
  <conditionalFormatting sqref="L242:L244">
    <cfRule type="cellIs" dxfId="50" priority="66" operator="greaterThanOrEqual">
      <formula>0.8</formula>
    </cfRule>
    <cfRule type="cellIs" dxfId="49" priority="67" operator="between">
      <formula>0.5</formula>
      <formula>0.8</formula>
    </cfRule>
    <cfRule type="cellIs" dxfId="48" priority="68" operator="between">
      <formula>0</formula>
      <formula>0.5</formula>
    </cfRule>
  </conditionalFormatting>
  <conditionalFormatting sqref="T241:Z241 Y242:Y244 U242:V244">
    <cfRule type="cellIs" dxfId="47" priority="48" operator="equal">
      <formula>"Expérimentation"</formula>
    </cfRule>
    <cfRule type="cellIs" dxfId="46" priority="49" operator="equal">
      <formula>"Déploiement partiel"</formula>
    </cfRule>
    <cfRule type="cellIs" dxfId="45" priority="50" operator="equal">
      <formula>"Oui"</formula>
    </cfRule>
    <cfRule type="cellIs" dxfId="44" priority="51" operator="equal">
      <formula>"Non"</formula>
    </cfRule>
    <cfRule type="cellIs" dxfId="43" priority="52" operator="equal">
      <formula>"n/a"</formula>
    </cfRule>
    <cfRule type="cellIs" dxfId="42" priority="53" operator="equal">
      <formula>"n/c"</formula>
    </cfRule>
    <cfRule type="cellIs" dxfId="41" priority="54" operator="equal">
      <formula>"Partiel"</formula>
    </cfRule>
  </conditionalFormatting>
  <conditionalFormatting sqref="L241">
    <cfRule type="cellIs" dxfId="40" priority="55" operator="greaterThanOrEqual">
      <formula>0.8</formula>
    </cfRule>
    <cfRule type="cellIs" dxfId="39" priority="56" operator="between">
      <formula>0.5</formula>
      <formula>0.8</formula>
    </cfRule>
    <cfRule type="cellIs" dxfId="38" priority="57" operator="between">
      <formula>0</formula>
      <formula>0.5</formula>
    </cfRule>
  </conditionalFormatting>
  <conditionalFormatting sqref="R241:R244">
    <cfRule type="cellIs" dxfId="37" priority="45" operator="equal">
      <formula>"absence URL"</formula>
    </cfRule>
    <cfRule type="cellIs" dxfId="36" priority="46" operator="lessThan">
      <formula>4</formula>
    </cfRule>
    <cfRule type="cellIs" dxfId="35" priority="47" operator="between">
      <formula>4</formula>
      <formula>7</formula>
    </cfRule>
    <cfRule type="cellIs" dxfId="34" priority="65" stopIfTrue="1" operator="greaterThanOrEqual">
      <formula>7</formula>
    </cfRule>
  </conditionalFormatting>
  <conditionalFormatting sqref="F228:G229 J228:Z229">
    <cfRule type="cellIs" dxfId="33" priority="21" operator="equal">
      <formula>"Expérimentation"</formula>
    </cfRule>
    <cfRule type="cellIs" dxfId="32" priority="22" operator="equal">
      <formula>"Déploiement partiel"</formula>
    </cfRule>
    <cfRule type="cellIs" dxfId="31" priority="23" operator="equal">
      <formula>"Oui"</formula>
    </cfRule>
    <cfRule type="cellIs" dxfId="30" priority="24" operator="equal">
      <formula>"Non"</formula>
    </cfRule>
    <cfRule type="cellIs" dxfId="29" priority="25" operator="equal">
      <formula>"n/a"</formula>
    </cfRule>
    <cfRule type="cellIs" dxfId="28" priority="26" operator="equal">
      <formula>"n/c"</formula>
    </cfRule>
    <cfRule type="cellIs" dxfId="27" priority="27" operator="equal">
      <formula>"Partiel"</formula>
    </cfRule>
  </conditionalFormatting>
  <conditionalFormatting sqref="F227:G227 J227:Z227">
    <cfRule type="cellIs" dxfId="26" priority="32" operator="equal">
      <formula>"Expérimentation"</formula>
    </cfRule>
    <cfRule type="cellIs" dxfId="25" priority="33" operator="equal">
      <formula>"Déploiement partiel"</formula>
    </cfRule>
    <cfRule type="cellIs" dxfId="24" priority="34" operator="equal">
      <formula>"Oui"</formula>
    </cfRule>
    <cfRule type="cellIs" dxfId="23" priority="35" operator="equal">
      <formula>"Non"</formula>
    </cfRule>
    <cfRule type="cellIs" dxfId="22" priority="36" operator="equal">
      <formula>"n/a"</formula>
    </cfRule>
    <cfRule type="cellIs" dxfId="21" priority="37" operator="equal">
      <formula>"n/c"</formula>
    </cfRule>
    <cfRule type="cellIs" dxfId="20" priority="38" operator="equal">
      <formula>"Partiel"</formula>
    </cfRule>
  </conditionalFormatting>
  <conditionalFormatting sqref="R227">
    <cfRule type="cellIs" dxfId="19" priority="39" operator="lessThan">
      <formula>4</formula>
    </cfRule>
    <cfRule type="cellIs" dxfId="18" priority="40" operator="between">
      <formula>4</formula>
      <formula>7</formula>
    </cfRule>
    <cfRule type="cellIs" dxfId="17" priority="41" operator="greaterThanOrEqual">
      <formula>7</formula>
    </cfRule>
  </conditionalFormatting>
  <conditionalFormatting sqref="L227">
    <cfRule type="cellIs" dxfId="16" priority="42" operator="greaterThanOrEqual">
      <formula>0.8</formula>
    </cfRule>
    <cfRule type="cellIs" dxfId="15" priority="43" operator="between">
      <formula>0.5</formula>
      <formula>0.8</formula>
    </cfRule>
    <cfRule type="cellIs" dxfId="14" priority="44" operator="between">
      <formula>0</formula>
      <formula>0.5</formula>
    </cfRule>
  </conditionalFormatting>
  <conditionalFormatting sqref="L228:L229">
    <cfRule type="cellIs" dxfId="13" priority="29" operator="greaterThanOrEqual">
      <formula>0.8</formula>
    </cfRule>
    <cfRule type="cellIs" dxfId="12" priority="30" operator="between">
      <formula>0.5</formula>
      <formula>0.8</formula>
    </cfRule>
    <cfRule type="cellIs" dxfId="11" priority="31" operator="between">
      <formula>0</formula>
      <formula>0.5</formula>
    </cfRule>
  </conditionalFormatting>
  <conditionalFormatting sqref="R228:R229">
    <cfRule type="cellIs" dxfId="10" priority="18" operator="equal">
      <formula>"absence URL"</formula>
    </cfRule>
    <cfRule type="cellIs" dxfId="9" priority="19" operator="lessThan">
      <formula>4</formula>
    </cfRule>
    <cfRule type="cellIs" dxfId="8" priority="20" operator="between">
      <formula>4</formula>
      <formula>7</formula>
    </cfRule>
    <cfRule type="cellIs" dxfId="7" priority="28" stopIfTrue="1" operator="greaterThanOrEqual">
      <formula>7</formula>
    </cfRule>
  </conditionalFormatting>
  <conditionalFormatting sqref="AB7:AZ7">
    <cfRule type="cellIs" dxfId="6" priority="11" operator="equal">
      <formula>"Expérimentation"</formula>
    </cfRule>
    <cfRule type="cellIs" dxfId="5" priority="12" operator="equal">
      <formula>"Déploiement partiel"</formula>
    </cfRule>
    <cfRule type="cellIs" dxfId="4" priority="13" operator="equal">
      <formula>"Oui"</formula>
    </cfRule>
    <cfRule type="cellIs" dxfId="3" priority="14" operator="equal">
      <formula>"Non"</formula>
    </cfRule>
    <cfRule type="cellIs" dxfId="2" priority="15" operator="equal">
      <formula>"n/a"</formula>
    </cfRule>
    <cfRule type="cellIs" dxfId="1" priority="16" operator="equal">
      <formula>"n/c"</formula>
    </cfRule>
    <cfRule type="cellIs" dxfId="0" priority="17" operator="equal">
      <formula>"Partiel"</formula>
    </cfRule>
  </conditionalFormatting>
  <hyperlinks>
    <hyperlink ref="Y69" r:id="rId1"/>
    <hyperlink ref="Y87" r:id="rId2"/>
    <hyperlink ref="Y91" r:id="rId3"/>
    <hyperlink ref="Y93" r:id="rId4"/>
    <hyperlink ref="Y101" r:id="rId5"/>
    <hyperlink ref="Y102" r:id="rId6"/>
    <hyperlink ref="Y223" r:id="rId7"/>
    <hyperlink ref="Y232" r:id="rId8"/>
    <hyperlink ref="Y231" r:id="rId9"/>
    <hyperlink ref="Y70" r:id="rId10"/>
    <hyperlink ref="Y74" r:id="rId11"/>
    <hyperlink ref="Y199" r:id="rId12"/>
    <hyperlink ref="Y207" r:id="rId13"/>
    <hyperlink ref="Y236" r:id="rId14"/>
    <hyperlink ref="Y43" r:id="rId15"/>
    <hyperlink ref="Y178" r:id="rId16"/>
    <hyperlink ref="Y182" r:id="rId17"/>
    <hyperlink ref="Y184" r:id="rId18"/>
    <hyperlink ref="Y189" r:id="rId19"/>
    <hyperlink ref="Y190" r:id="rId20"/>
    <hyperlink ref="Y191" r:id="rId21" display="https://oedipp.application.developpement-durable.gouv.fr"/>
    <hyperlink ref="Y193" r:id="rId22"/>
    <hyperlink ref="Y104" r:id="rId23"/>
    <hyperlink ref="Y105" r:id="rId24"/>
    <hyperlink ref="Y106" r:id="rId25"/>
    <hyperlink ref="Y116" r:id="rId26"/>
    <hyperlink ref="Y75" r:id="rId27"/>
    <hyperlink ref="Y76" r:id="rId28"/>
    <hyperlink ref="Y78" r:id="rId29"/>
    <hyperlink ref="Y88" r:id="rId30"/>
    <hyperlink ref="Y81" r:id="rId31" location="/solidariteetactivite"/>
    <hyperlink ref="Y95" r:id="rId32"/>
    <hyperlink ref="Y92" r:id="rId33" location="/signature"/>
    <hyperlink ref="Y196" r:id="rId34"/>
    <hyperlink ref="Y197" r:id="rId35"/>
    <hyperlink ref="Y198" r:id="rId36"/>
    <hyperlink ref="Y213" r:id="rId37"/>
    <hyperlink ref="Y210" r:id="rId38"/>
    <hyperlink ref="Y33" r:id="rId39"/>
    <hyperlink ref="Y40" r:id="rId40"/>
    <hyperlink ref="Y94" r:id="rId41" location="/sec/afficherIframe/CONSULT_MONTANT" display="https://www.lassuranceretraite.fr/portail-services-ihm/index.html - /sec/afficherIframe/CONSULT_MONTANT"/>
    <hyperlink ref="Y71" r:id="rId42" location="/sec/ouvrirService/AGEDEPART" display="https://www.lassuranceretraite.fr/portail-services-ihm/index.html - /sec/ouvrirService/AGEDEPART"/>
    <hyperlink ref="Y206" r:id="rId43"/>
    <hyperlink ref="Y9" r:id="rId44"/>
    <hyperlink ref="Y230" r:id="rId45"/>
    <hyperlink ref="Y235" r:id="rId46"/>
    <hyperlink ref="Y238" r:id="rId47"/>
    <hyperlink ref="Y148" r:id="rId48"/>
    <hyperlink ref="Y149" r:id="rId49"/>
    <hyperlink ref="Y150" r:id="rId50"/>
    <hyperlink ref="Y151" r:id="rId51"/>
    <hyperlink ref="Y221" r:id="rId52"/>
    <hyperlink ref="Y222" r:id="rId53"/>
    <hyperlink ref="Y225" r:id="rId54"/>
    <hyperlink ref="Y18" r:id="rId55"/>
    <hyperlink ref="Y158" r:id="rId56"/>
    <hyperlink ref="Y160" r:id="rId57"/>
    <hyperlink ref="Y154" r:id="rId58"/>
    <hyperlink ref="Y155" r:id="rId59"/>
    <hyperlink ref="Y176" r:id="rId60"/>
    <hyperlink ref="Y144" r:id="rId61"/>
    <hyperlink ref="Y141" r:id="rId62"/>
    <hyperlink ref="Y139" r:id="rId63"/>
    <hyperlink ref="Y137" r:id="rId64"/>
    <hyperlink ref="Y136" r:id="rId65"/>
    <hyperlink ref="Y130" r:id="rId66"/>
    <hyperlink ref="Y128" r:id="rId67"/>
    <hyperlink ref="Y124" r:id="rId68"/>
    <hyperlink ref="Y120" r:id="rId69"/>
    <hyperlink ref="Y117" r:id="rId70"/>
    <hyperlink ref="Y126" r:id="rId71"/>
    <hyperlink ref="Y142" r:id="rId72"/>
    <hyperlink ref="Y129" r:id="rId73" location="/step-connexion"/>
    <hyperlink ref="Y145" r:id="rId74"/>
    <hyperlink ref="Y241" r:id="rId75"/>
    <hyperlink ref="Y242" r:id="rId7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1523</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Démarches Phares</vt:lpstr>
      <vt:lpstr>Legende&amp;synthese (publiées)</vt:lpstr>
      <vt:lpstr>Pingdom_02_10_2019</vt:lpstr>
      <vt:lpstr> DLNUF_24_10_2019</vt:lpstr>
      <vt:lpstr>'Démarches Phares'!Excel_BuiltIn_Print_Titles</vt:lpstr>
      <vt:lpstr>'Démarches Phares'!Impression_des_titres</vt:lpstr>
      <vt:lpstr>'Démarches Phares'!Print_Titles_0</vt:lpstr>
      <vt:lpstr>'Démarches Phares'!Zone_d_impression</vt:lpstr>
      <vt:lpstr>'Legende&amp;synthese (publiées)'!Zone_d_impression</vt:lpstr>
    </vt:vector>
  </TitlesOfParts>
  <Company>ESCP Europe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DINSIC</dc:creator>
  <dc:description/>
  <cp:lastModifiedBy>MINEFI</cp:lastModifiedBy>
  <cp:revision>52</cp:revision>
  <cp:lastPrinted>2019-10-28T13:35:57Z</cp:lastPrinted>
  <dcterms:created xsi:type="dcterms:W3CDTF">2019-01-22T16:13:24Z</dcterms:created>
  <dcterms:modified xsi:type="dcterms:W3CDTF">2019-11-12T10:36:28Z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ESCP Europe</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