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4185" windowWidth="8880" windowHeight="4755" tabRatio="843" activeTab="0"/>
  </bookViews>
  <sheets>
    <sheet name="CANTON 4 DIGNE 1 2em Tour 2021" sheetId="1" r:id="rId1"/>
    <sheet name="CANTON 5 DIGNE 2 2em Tour 2021" sheetId="2" r:id="rId2"/>
    <sheet name="Feuil1" sheetId="3" r:id="rId3"/>
  </sheets>
  <definedNames>
    <definedName name="_xlnm.Print_Area" localSheetId="0">'CANTON 4 DIGNE 1 2em Tour 2021'!$A$1:$I$33</definedName>
    <definedName name="_xlnm.Print_Area" localSheetId="1">'CANTON 5 DIGNE 2 2em Tour 2021'!$A$1:$I$31</definedName>
  </definedNames>
  <calcPr fullCalcOnLoad="1"/>
</workbook>
</file>

<file path=xl/sharedStrings.xml><?xml version="1.0" encoding="utf-8"?>
<sst xmlns="http://schemas.openxmlformats.org/spreadsheetml/2006/main" count="130" uniqueCount="63">
  <si>
    <t>Inscrits</t>
  </si>
  <si>
    <t>Votants</t>
  </si>
  <si>
    <t>Nuls</t>
  </si>
  <si>
    <t>Exprimés</t>
  </si>
  <si>
    <t>HOTEL VILLE</t>
  </si>
  <si>
    <t>BORRELY</t>
  </si>
  <si>
    <t>%</t>
  </si>
  <si>
    <t xml:space="preserve"> </t>
  </si>
  <si>
    <t xml:space="preserve">  </t>
  </si>
  <si>
    <t>ERMITAGE</t>
  </si>
  <si>
    <t>ENTRAGES</t>
  </si>
  <si>
    <t>MARCOUX</t>
  </si>
  <si>
    <t>CASTELLARD-MELAN</t>
  </si>
  <si>
    <t>THOARD</t>
  </si>
  <si>
    <t>HAUTES-DUYES</t>
  </si>
  <si>
    <t>Blancs</t>
  </si>
  <si>
    <t>TOTAL DIGNE VILLE 1</t>
  </si>
  <si>
    <t>TOTAL CANTON 04</t>
  </si>
  <si>
    <r>
      <t xml:space="preserve">René </t>
    </r>
    <r>
      <rPr>
        <b/>
        <sz val="8"/>
        <rFont val="Arial"/>
        <family val="2"/>
      </rPr>
      <t xml:space="preserve">MASSETTE
</t>
    </r>
    <r>
      <rPr>
        <b/>
        <sz val="7"/>
        <rFont val="Arial"/>
        <family val="2"/>
      </rPr>
      <t xml:space="preserve">Geneviève </t>
    </r>
    <r>
      <rPr>
        <b/>
        <sz val="8"/>
        <rFont val="Arial"/>
        <family val="2"/>
      </rPr>
      <t>PRIMITERRA</t>
    </r>
  </si>
  <si>
    <t>LA ROBINE/GALABRE</t>
  </si>
  <si>
    <t>vérif</t>
  </si>
  <si>
    <t>Bureau n° 1</t>
  </si>
  <si>
    <t>Bureau n° 2</t>
  </si>
  <si>
    <t>Bureau n° 3</t>
  </si>
  <si>
    <t>Bureau n° 4</t>
  </si>
  <si>
    <t>Bureau n° 5</t>
  </si>
  <si>
    <t>Bureau n° 6</t>
  </si>
  <si>
    <t>majorité absolue des exprimés</t>
  </si>
  <si>
    <t>TOTAL CANTON 05</t>
  </si>
  <si>
    <t>TOTAL DIGNE VILLE 2</t>
  </si>
  <si>
    <t>AIGLUN</t>
  </si>
  <si>
    <t>BARRAS</t>
  </si>
  <si>
    <t>CHAMPTERCIER</t>
  </si>
  <si>
    <t>MALIJAI</t>
  </si>
  <si>
    <t>MALLEMOISSON</t>
  </si>
  <si>
    <t>MIRABEAU</t>
  </si>
  <si>
    <t>Bureau n° 9</t>
  </si>
  <si>
    <t>Bureau n° 10</t>
  </si>
  <si>
    <t>Bureau n° 11</t>
  </si>
  <si>
    <t>Bureau n° 12</t>
  </si>
  <si>
    <t>Emargements</t>
  </si>
  <si>
    <r>
      <t>Joëlle LAUGIER</t>
    </r>
    <r>
      <rPr>
        <b/>
        <sz val="8"/>
        <rFont val="Arial"/>
        <family val="2"/>
      </rPr>
      <t xml:space="preserve">
</t>
    </r>
    <r>
      <rPr>
        <b/>
        <sz val="7"/>
        <rFont val="Arial"/>
        <family val="2"/>
      </rPr>
      <t>Christian PEYRE</t>
    </r>
  </si>
  <si>
    <t>Bruno ACCIAI
Annette TAMIETTI</t>
  </si>
  <si>
    <r>
      <t>Hélène RICHER</t>
    </r>
    <r>
      <rPr>
        <b/>
        <sz val="8"/>
        <rFont val="Arial"/>
        <family val="2"/>
      </rPr>
      <t xml:space="preserve">
Stéphane SANSANO</t>
    </r>
  </si>
  <si>
    <t>PERCHOT</t>
  </si>
  <si>
    <t>GAVOTS</t>
  </si>
  <si>
    <t>Ec ARCHES</t>
  </si>
  <si>
    <t>Ec BEAUSOLEIL</t>
  </si>
  <si>
    <t>Bureau n°7</t>
  </si>
  <si>
    <t>Bureau n° 8</t>
  </si>
  <si>
    <t>Bureau n°13</t>
  </si>
  <si>
    <t>Ec FERREOLS</t>
  </si>
  <si>
    <t>Halle SPORTS</t>
  </si>
  <si>
    <t>Ec MOULIN</t>
  </si>
  <si>
    <t>Ec SIEYES</t>
  </si>
  <si>
    <t>Ec AUGIERS</t>
  </si>
  <si>
    <t>DEROGATOIRE</t>
  </si>
  <si>
    <r>
      <rPr>
        <b/>
        <i/>
        <sz val="12"/>
        <color indexed="9"/>
        <rFont val="Arial"/>
        <family val="2"/>
      </rPr>
      <t>CANTON 05</t>
    </r>
    <r>
      <rPr>
        <b/>
        <i/>
        <sz val="11"/>
        <color indexed="9"/>
        <rFont val="Arial"/>
        <family val="2"/>
      </rPr>
      <t xml:space="preserve">
Digne-les-Bains 2</t>
    </r>
  </si>
  <si>
    <r>
      <rPr>
        <b/>
        <i/>
        <sz val="12"/>
        <color indexed="9"/>
        <rFont val="Arial"/>
        <family val="2"/>
      </rPr>
      <t>CANTON 04</t>
    </r>
    <r>
      <rPr>
        <b/>
        <i/>
        <sz val="11"/>
        <color indexed="9"/>
        <rFont val="Arial"/>
        <family val="2"/>
      </rPr>
      <t xml:space="preserve">
Digne-les-Bains 1</t>
    </r>
  </si>
  <si>
    <r>
      <t xml:space="preserve">Pierre
</t>
    </r>
    <r>
      <rPr>
        <b/>
        <sz val="10"/>
        <rFont val="Arial"/>
        <family val="2"/>
      </rPr>
      <t>CATILLON</t>
    </r>
    <r>
      <rPr>
        <b/>
        <sz val="9"/>
        <rFont val="Arial"/>
        <family val="2"/>
      </rPr>
      <t xml:space="preserve">
Sandra
</t>
    </r>
    <r>
      <rPr>
        <b/>
        <sz val="10"/>
        <rFont val="Arial"/>
        <family val="2"/>
      </rPr>
      <t xml:space="preserve">RAPONI </t>
    </r>
  </si>
  <si>
    <r>
      <t xml:space="preserve">Emmanuelle </t>
    </r>
    <r>
      <rPr>
        <b/>
        <sz val="10"/>
        <rFont val="Arial"/>
        <family val="2"/>
      </rPr>
      <t>MARTIN</t>
    </r>
    <r>
      <rPr>
        <b/>
        <sz val="9"/>
        <rFont val="Arial"/>
        <family val="2"/>
      </rPr>
      <t xml:space="preserve">
 Georges </t>
    </r>
    <r>
      <rPr>
        <b/>
        <sz val="10"/>
        <rFont val="Arial"/>
        <family val="2"/>
      </rPr>
      <t>PEREIRA</t>
    </r>
  </si>
  <si>
    <r>
      <t xml:space="preserve">René </t>
    </r>
    <r>
      <rPr>
        <b/>
        <sz val="10"/>
        <rFont val="Arial"/>
        <family val="2"/>
      </rPr>
      <t xml:space="preserve">MASSETTE
</t>
    </r>
    <r>
      <rPr>
        <b/>
        <sz val="8"/>
        <rFont val="Arial"/>
        <family val="2"/>
      </rPr>
      <t xml:space="preserve">
</t>
    </r>
    <r>
      <rPr>
        <b/>
        <sz val="7"/>
        <rFont val="Arial"/>
        <family val="2"/>
      </rPr>
      <t xml:space="preserve">Geneviève </t>
    </r>
    <r>
      <rPr>
        <b/>
        <sz val="10"/>
        <rFont val="Arial"/>
        <family val="2"/>
      </rPr>
      <t>PRIMITERRA</t>
    </r>
  </si>
  <si>
    <r>
      <t xml:space="preserve">Hélène </t>
    </r>
    <r>
      <rPr>
        <b/>
        <sz val="10"/>
        <rFont val="Arial"/>
        <family val="2"/>
      </rPr>
      <t xml:space="preserve">RICHER
</t>
    </r>
    <r>
      <rPr>
        <b/>
        <sz val="8"/>
        <rFont val="Arial"/>
        <family val="2"/>
      </rPr>
      <t xml:space="preserve">
Stéphane </t>
    </r>
    <r>
      <rPr>
        <b/>
        <sz val="10"/>
        <rFont val="Arial"/>
        <family val="2"/>
      </rPr>
      <t>SANSANO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</si>
</sst>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%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i/>
      <sz val="11"/>
      <color indexed="9"/>
      <name val="Arial"/>
      <family val="2"/>
    </font>
    <font>
      <b/>
      <sz val="9"/>
      <name val="Arial"/>
      <family val="2"/>
    </font>
    <font>
      <b/>
      <i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 vertical="center"/>
      <protection locked="0"/>
    </xf>
    <xf numFmtId="3" fontId="10" fillId="34" borderId="10" xfId="0" applyNumberFormat="1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3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vertical="center"/>
      <protection/>
    </xf>
    <xf numFmtId="0" fontId="1" fillId="33" borderId="18" xfId="0" applyFont="1" applyFill="1" applyBorder="1" applyAlignment="1" applyProtection="1">
      <alignment vertical="center"/>
      <protection/>
    </xf>
    <xf numFmtId="0" fontId="17" fillId="34" borderId="10" xfId="0" applyFont="1" applyFill="1" applyBorder="1" applyAlignment="1" applyProtection="1">
      <alignment horizontal="left" vertical="center"/>
      <protection/>
    </xf>
    <xf numFmtId="0" fontId="19" fillId="34" borderId="17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right" vertical="center"/>
      <protection/>
    </xf>
    <xf numFmtId="0" fontId="15" fillId="34" borderId="10" xfId="0" applyFont="1" applyFill="1" applyBorder="1" applyAlignment="1" applyProtection="1">
      <alignment horizontal="left" vertical="center"/>
      <protection/>
    </xf>
    <xf numFmtId="0" fontId="7" fillId="34" borderId="17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3" fontId="10" fillId="34" borderId="12" xfId="0" applyNumberFormat="1" applyFont="1" applyFill="1" applyBorder="1" applyAlignment="1" applyProtection="1">
      <alignment horizontal="center" vertical="center"/>
      <protection/>
    </xf>
    <xf numFmtId="3" fontId="11" fillId="34" borderId="14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34" borderId="17" xfId="0" applyFont="1" applyFill="1" applyBorder="1" applyAlignment="1" applyProtection="1">
      <alignment horizontal="center" vertical="center"/>
      <protection/>
    </xf>
    <xf numFmtId="10" fontId="10" fillId="34" borderId="17" xfId="0" applyNumberFormat="1" applyFont="1" applyFill="1" applyBorder="1" applyAlignment="1" applyProtection="1">
      <alignment horizontal="center" vertical="center"/>
      <protection/>
    </xf>
    <xf numFmtId="10" fontId="10" fillId="34" borderId="19" xfId="0" applyNumberFormat="1" applyFont="1" applyFill="1" applyBorder="1" applyAlignment="1" applyProtection="1">
      <alignment horizontal="center" vertical="center"/>
      <protection/>
    </xf>
    <xf numFmtId="10" fontId="18" fillId="34" borderId="20" xfId="0" applyNumberFormat="1" applyFont="1" applyFill="1" applyBorder="1" applyAlignment="1" applyProtection="1">
      <alignment horizontal="center" vertical="center"/>
      <protection/>
    </xf>
    <xf numFmtId="3" fontId="15" fillId="34" borderId="21" xfId="0" applyNumberFormat="1" applyFont="1" applyFill="1" applyBorder="1" applyAlignment="1" applyProtection="1">
      <alignment horizontal="center" vertical="center"/>
      <protection/>
    </xf>
    <xf numFmtId="3" fontId="15" fillId="34" borderId="10" xfId="0" applyNumberFormat="1" applyFont="1" applyFill="1" applyBorder="1" applyAlignment="1" applyProtection="1">
      <alignment horizontal="center" vertical="center"/>
      <protection/>
    </xf>
    <xf numFmtId="3" fontId="15" fillId="34" borderId="12" xfId="0" applyNumberFormat="1" applyFont="1" applyFill="1" applyBorder="1" applyAlignment="1" applyProtection="1">
      <alignment horizontal="center" vertical="center"/>
      <protection/>
    </xf>
    <xf numFmtId="3" fontId="15" fillId="34" borderId="14" xfId="0" applyNumberFormat="1" applyFont="1" applyFill="1" applyBorder="1" applyAlignment="1" applyProtection="1">
      <alignment horizontal="center" vertical="center"/>
      <protection/>
    </xf>
    <xf numFmtId="10" fontId="5" fillId="0" borderId="22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10" fontId="5" fillId="0" borderId="17" xfId="0" applyNumberFormat="1" applyFont="1" applyBorder="1" applyAlignment="1" applyProtection="1">
      <alignment horizontal="center" vertical="center"/>
      <protection/>
    </xf>
    <xf numFmtId="10" fontId="5" fillId="0" borderId="19" xfId="0" applyNumberFormat="1" applyFont="1" applyBorder="1" applyAlignment="1" applyProtection="1">
      <alignment horizontal="center" vertical="center"/>
      <protection/>
    </xf>
    <xf numFmtId="10" fontId="5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10" fontId="5" fillId="0" borderId="23" xfId="0" applyNumberFormat="1" applyFont="1" applyBorder="1" applyAlignment="1" applyProtection="1">
      <alignment horizontal="center" vertical="center"/>
      <protection/>
    </xf>
    <xf numFmtId="10" fontId="5" fillId="0" borderId="18" xfId="0" applyNumberFormat="1" applyFont="1" applyBorder="1" applyAlignment="1" applyProtection="1">
      <alignment horizontal="center" vertical="center"/>
      <protection/>
    </xf>
    <xf numFmtId="10" fontId="5" fillId="0" borderId="15" xfId="0" applyNumberFormat="1" applyFont="1" applyBorder="1" applyAlignment="1" applyProtection="1">
      <alignment horizontal="center" vertical="center"/>
      <protection/>
    </xf>
    <xf numFmtId="3" fontId="4" fillId="33" borderId="23" xfId="0" applyNumberFormat="1" applyFont="1" applyFill="1" applyBorder="1" applyAlignment="1" applyProtection="1">
      <alignment horizontal="center" vertical="center"/>
      <protection locked="0"/>
    </xf>
    <xf numFmtId="3" fontId="4" fillId="33" borderId="18" xfId="0" applyNumberFormat="1" applyFont="1" applyFill="1" applyBorder="1" applyAlignment="1" applyProtection="1">
      <alignment horizontal="center" vertical="center"/>
      <protection locked="0"/>
    </xf>
    <xf numFmtId="10" fontId="15" fillId="34" borderId="17" xfId="0" applyNumberFormat="1" applyFont="1" applyFill="1" applyBorder="1" applyAlignment="1" applyProtection="1">
      <alignment horizontal="center" vertical="center"/>
      <protection/>
    </xf>
    <xf numFmtId="0" fontId="15" fillId="34" borderId="24" xfId="0" applyFont="1" applyFill="1" applyBorder="1" applyAlignment="1" applyProtection="1">
      <alignment horizontal="center" vertical="center"/>
      <protection/>
    </xf>
    <xf numFmtId="10" fontId="15" fillId="34" borderId="19" xfId="0" applyNumberFormat="1" applyFont="1" applyFill="1" applyBorder="1" applyAlignment="1" applyProtection="1">
      <alignment horizontal="center" vertical="center"/>
      <protection/>
    </xf>
    <xf numFmtId="10" fontId="15" fillId="34" borderId="22" xfId="0" applyNumberFormat="1" applyFont="1" applyFill="1" applyBorder="1" applyAlignment="1" applyProtection="1">
      <alignment horizontal="center" vertical="center"/>
      <protection/>
    </xf>
    <xf numFmtId="3" fontId="4" fillId="0" borderId="25" xfId="0" applyNumberFormat="1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21" fillId="34" borderId="11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10" fillId="34" borderId="17" xfId="0" applyNumberFormat="1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>
      <alignment horizontal="center" vertical="center" wrapText="1"/>
    </xf>
    <xf numFmtId="0" fontId="57" fillId="0" borderId="17" xfId="0" applyFont="1" applyBorder="1" applyAlignment="1" applyProtection="1">
      <alignment horizontal="center" vertical="center"/>
      <protection/>
    </xf>
    <xf numFmtId="3" fontId="57" fillId="33" borderId="23" xfId="0" applyNumberFormat="1" applyFont="1" applyFill="1" applyBorder="1" applyAlignment="1" applyProtection="1">
      <alignment horizontal="center" vertical="center"/>
      <protection locked="0"/>
    </xf>
    <xf numFmtId="0" fontId="57" fillId="0" borderId="23" xfId="0" applyFont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>
      <alignment vertical="center"/>
      <protection/>
    </xf>
    <xf numFmtId="0" fontId="1" fillId="2" borderId="17" xfId="0" applyFont="1" applyFill="1" applyBorder="1" applyAlignment="1" applyProtection="1">
      <alignment horizontal="center" vertical="center"/>
      <protection/>
    </xf>
    <xf numFmtId="3" fontId="4" fillId="2" borderId="10" xfId="0" applyNumberFormat="1" applyFont="1" applyFill="1" applyBorder="1" applyAlignment="1" applyProtection="1">
      <alignment horizontal="center" vertical="center"/>
      <protection locked="0"/>
    </xf>
    <xf numFmtId="3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vertical="center"/>
      <protection/>
    </xf>
    <xf numFmtId="0" fontId="1" fillId="2" borderId="19" xfId="0" applyFont="1" applyFill="1" applyBorder="1" applyAlignment="1" applyProtection="1">
      <alignment horizontal="right" vertical="center"/>
      <protection/>
    </xf>
    <xf numFmtId="0" fontId="1" fillId="2" borderId="18" xfId="0" applyFont="1" applyFill="1" applyBorder="1" applyAlignment="1" applyProtection="1">
      <alignment horizontal="right" vertical="center"/>
      <protection/>
    </xf>
    <xf numFmtId="3" fontId="57" fillId="2" borderId="23" xfId="0" applyNumberFormat="1" applyFont="1" applyFill="1" applyBorder="1" applyAlignment="1" applyProtection="1">
      <alignment horizontal="center" vertical="center"/>
      <protection locked="0"/>
    </xf>
    <xf numFmtId="3" fontId="4" fillId="2" borderId="23" xfId="0" applyNumberFormat="1" applyFont="1" applyFill="1" applyBorder="1" applyAlignment="1" applyProtection="1">
      <alignment horizontal="center" vertical="center"/>
      <protection locked="0"/>
    </xf>
    <xf numFmtId="3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35" borderId="0" xfId="0" applyFont="1" applyFill="1" applyBorder="1" applyAlignment="1" applyProtection="1">
      <alignment horizontal="center" vertical="center"/>
      <protection/>
    </xf>
    <xf numFmtId="0" fontId="10" fillId="35" borderId="0" xfId="0" applyFont="1" applyFill="1" applyBorder="1" applyAlignment="1" applyProtection="1">
      <alignment horizontal="center" vertical="center"/>
      <protection/>
    </xf>
    <xf numFmtId="3" fontId="10" fillId="35" borderId="0" xfId="0" applyNumberFormat="1" applyFont="1" applyFill="1" applyBorder="1" applyAlignment="1" applyProtection="1">
      <alignment horizontal="center" vertical="center"/>
      <protection/>
    </xf>
    <xf numFmtId="10" fontId="10" fillId="35" borderId="0" xfId="0" applyNumberFormat="1" applyFont="1" applyFill="1" applyBorder="1" applyAlignment="1" applyProtection="1">
      <alignment horizontal="center" vertical="center"/>
      <protection/>
    </xf>
    <xf numFmtId="10" fontId="18" fillId="35" borderId="0" xfId="0" applyNumberFormat="1" applyFont="1" applyFill="1" applyBorder="1" applyAlignment="1" applyProtection="1">
      <alignment horizontal="center" vertical="center"/>
      <protection/>
    </xf>
    <xf numFmtId="10" fontId="15" fillId="35" borderId="0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35"/>
  <sheetViews>
    <sheetView showGridLines="0" tabSelected="1" zoomScaleSheetLayoutView="75" workbookViewId="0" topLeftCell="A7">
      <selection activeCell="C31" sqref="C31"/>
    </sheetView>
  </sheetViews>
  <sheetFormatPr defaultColWidth="11.421875" defaultRowHeight="12.75"/>
  <cols>
    <col min="1" max="1" width="20.57421875" style="24" customWidth="1"/>
    <col min="2" max="3" width="8.8515625" style="4" customWidth="1"/>
    <col min="4" max="4" width="9.57421875" style="4" customWidth="1"/>
    <col min="5" max="6" width="8.00390625" style="4" customWidth="1"/>
    <col min="7" max="7" width="9.8515625" style="4" customWidth="1"/>
    <col min="8" max="8" width="20.28125" style="4" customWidth="1"/>
    <col min="9" max="9" width="19.57421875" style="4" customWidth="1"/>
    <col min="10" max="10" width="12.140625" style="28" customWidth="1"/>
    <col min="11" max="11" width="11.421875" style="28" customWidth="1"/>
  </cols>
  <sheetData>
    <row r="1" spans="1:13" ht="43.5" customHeight="1">
      <c r="A1" s="58" t="s">
        <v>58</v>
      </c>
      <c r="B1" s="56" t="s">
        <v>0</v>
      </c>
      <c r="C1" s="60" t="s">
        <v>40</v>
      </c>
      <c r="D1" s="8" t="s">
        <v>1</v>
      </c>
      <c r="E1" s="9" t="s">
        <v>15</v>
      </c>
      <c r="F1" s="8" t="s">
        <v>2</v>
      </c>
      <c r="G1" s="14" t="s">
        <v>3</v>
      </c>
      <c r="H1" s="11" t="s">
        <v>61</v>
      </c>
      <c r="I1" s="11" t="s">
        <v>62</v>
      </c>
      <c r="J1" s="40" t="s">
        <v>20</v>
      </c>
      <c r="K1" s="40" t="s">
        <v>20</v>
      </c>
      <c r="L1" s="40" t="s">
        <v>20</v>
      </c>
      <c r="M1" s="3"/>
    </row>
    <row r="2" spans="1:12" s="2" customFormat="1" ht="13.5" customHeight="1">
      <c r="A2" s="15" t="s">
        <v>21</v>
      </c>
      <c r="B2" s="6">
        <v>798</v>
      </c>
      <c r="C2" s="6">
        <v>330</v>
      </c>
      <c r="D2" s="6">
        <v>330</v>
      </c>
      <c r="E2" s="6">
        <v>23</v>
      </c>
      <c r="F2" s="6">
        <v>13</v>
      </c>
      <c r="G2" s="10">
        <v>294</v>
      </c>
      <c r="H2" s="12">
        <v>185</v>
      </c>
      <c r="I2" s="12">
        <v>109</v>
      </c>
      <c r="J2" s="27">
        <f>IF(SUM(H2:I2)=G2,"","tot voix&lt;&gt;exp")</f>
      </c>
      <c r="K2" s="27">
        <f>IF(G2=D2-E2-F2,"","err exprimés")</f>
      </c>
      <c r="L2" s="2">
        <f>IF(C2&lt;&gt;D2,"emarg&lt;&gt;votants","")</f>
      </c>
    </row>
    <row r="3" spans="1:12" s="1" customFormat="1" ht="13.5" customHeight="1">
      <c r="A3" s="16" t="s">
        <v>4</v>
      </c>
      <c r="B3" s="79" t="s">
        <v>7</v>
      </c>
      <c r="C3" s="46"/>
      <c r="D3" s="47">
        <f>(1/B2)*D2</f>
        <v>0.41353383458646614</v>
      </c>
      <c r="E3" s="47">
        <f>(1/D2)*E2</f>
        <v>0.0696969696969697</v>
      </c>
      <c r="F3" s="47">
        <f>(1/D2)*F2</f>
        <v>0.03939393939393939</v>
      </c>
      <c r="G3" s="48">
        <f>(1/D2)*G2</f>
        <v>0.8909090909090909</v>
      </c>
      <c r="H3" s="49">
        <f>(1/$G$2)*H2</f>
        <v>0.629251700680272</v>
      </c>
      <c r="I3" s="49">
        <f>(1/$G$2)*I2</f>
        <v>0.37074829931972786</v>
      </c>
      <c r="J3" s="41"/>
      <c r="K3" s="41"/>
      <c r="L3" s="2"/>
    </row>
    <row r="4" spans="1:12" s="2" customFormat="1" ht="13.5" customHeight="1">
      <c r="A4" s="67" t="s">
        <v>22</v>
      </c>
      <c r="B4" s="69">
        <v>829</v>
      </c>
      <c r="C4" s="69">
        <v>276</v>
      </c>
      <c r="D4" s="69">
        <v>277</v>
      </c>
      <c r="E4" s="69">
        <v>23</v>
      </c>
      <c r="F4" s="69">
        <v>7</v>
      </c>
      <c r="G4" s="70">
        <v>247</v>
      </c>
      <c r="H4" s="71">
        <v>157</v>
      </c>
      <c r="I4" s="71">
        <v>90</v>
      </c>
      <c r="J4" s="27">
        <f>IF(SUM(H4:I4)=G4,"","tot voix&lt;&gt;exp")</f>
      </c>
      <c r="K4" s="27">
        <f>IF(G4=D4-E4-F4,"","err exprimés")</f>
      </c>
      <c r="L4" s="2" t="str">
        <f>IF(C4&lt;&gt;D4,"emarg&lt;&gt;votants","")</f>
        <v>emarg&lt;&gt;votants</v>
      </c>
    </row>
    <row r="5" spans="1:12" s="1" customFormat="1" ht="13.5" customHeight="1">
      <c r="A5" s="68" t="s">
        <v>44</v>
      </c>
      <c r="B5" s="88" t="s">
        <v>7</v>
      </c>
      <c r="C5" s="42"/>
      <c r="D5" s="43">
        <f>(1/B4)*D4</f>
        <v>0.3341375150784077</v>
      </c>
      <c r="E5" s="43">
        <f>(1/D4)*E4</f>
        <v>0.08303249097472924</v>
      </c>
      <c r="F5" s="43">
        <f>(1/D4)*F4</f>
        <v>0.025270758122743684</v>
      </c>
      <c r="G5" s="44">
        <f>(1/D4)*G4</f>
        <v>0.8916967509025271</v>
      </c>
      <c r="H5" s="45">
        <f>(1/$G$4)*H4</f>
        <v>0.6356275303643725</v>
      </c>
      <c r="I5" s="45">
        <f>(1/$G$4)*I4</f>
        <v>0.3643724696356275</v>
      </c>
      <c r="J5" s="41"/>
      <c r="K5" s="41"/>
      <c r="L5" s="2"/>
    </row>
    <row r="6" spans="1:12" s="2" customFormat="1" ht="13.5" customHeight="1">
      <c r="A6" s="15" t="s">
        <v>23</v>
      </c>
      <c r="B6" s="6">
        <v>841</v>
      </c>
      <c r="C6" s="6">
        <v>379</v>
      </c>
      <c r="D6" s="6">
        <v>379</v>
      </c>
      <c r="E6" s="6">
        <v>27</v>
      </c>
      <c r="F6" s="6">
        <v>22</v>
      </c>
      <c r="G6" s="10">
        <v>330</v>
      </c>
      <c r="H6" s="12">
        <v>195</v>
      </c>
      <c r="I6" s="12">
        <v>135</v>
      </c>
      <c r="J6" s="27">
        <f>IF(SUM(H6:I6)=G6,"","tot voix&lt;&gt;exp")</f>
      </c>
      <c r="K6" s="27">
        <f>IF(G6=D6-E6-F6,"","err exprimés")</f>
      </c>
      <c r="L6" s="2">
        <f>IF(C6&lt;&gt;D6,"emarg&lt;&gt;votants","")</f>
      </c>
    </row>
    <row r="7" spans="1:12" s="1" customFormat="1" ht="13.5" customHeight="1">
      <c r="A7" s="16" t="s">
        <v>45</v>
      </c>
      <c r="B7" s="88" t="s">
        <v>8</v>
      </c>
      <c r="C7" s="42"/>
      <c r="D7" s="43">
        <f>(1/B6)*D6</f>
        <v>0.450653983353151</v>
      </c>
      <c r="E7" s="43">
        <f>(1/D6)*E6</f>
        <v>0.07124010554089709</v>
      </c>
      <c r="F7" s="43">
        <f>(1/D6)*F6</f>
        <v>0.05804749340369393</v>
      </c>
      <c r="G7" s="44">
        <f>(1/D6)*G6</f>
        <v>0.8707124010554089</v>
      </c>
      <c r="H7" s="45">
        <f>(1/$G$6)*H6</f>
        <v>0.5909090909090909</v>
      </c>
      <c r="I7" s="45">
        <f>(1/$G$6)*I6</f>
        <v>0.4090909090909091</v>
      </c>
      <c r="J7" s="41"/>
      <c r="K7" s="41"/>
      <c r="L7" s="2"/>
    </row>
    <row r="8" spans="1:12" s="2" customFormat="1" ht="13.5" customHeight="1">
      <c r="A8" s="67" t="s">
        <v>24</v>
      </c>
      <c r="B8" s="69">
        <v>832</v>
      </c>
      <c r="C8" s="69">
        <v>348</v>
      </c>
      <c r="D8" s="69">
        <v>348</v>
      </c>
      <c r="E8" s="69">
        <v>32</v>
      </c>
      <c r="F8" s="69">
        <v>19</v>
      </c>
      <c r="G8" s="70">
        <v>297</v>
      </c>
      <c r="H8" s="71">
        <v>195</v>
      </c>
      <c r="I8" s="71">
        <v>102</v>
      </c>
      <c r="J8" s="27">
        <f>IF(SUM(H8:I8)=G8,"","tot voix&lt;&gt;exp")</f>
      </c>
      <c r="K8" s="27">
        <f>IF(G8=D8-E8-F8,"","err exprimés")</f>
      </c>
      <c r="L8" s="2">
        <f>IF(C8&lt;&gt;D8,"emarg&lt;&gt;votants","")</f>
      </c>
    </row>
    <row r="9" spans="1:12" s="1" customFormat="1" ht="13.5" customHeight="1">
      <c r="A9" s="68" t="s">
        <v>5</v>
      </c>
      <c r="B9" s="88" t="s">
        <v>8</v>
      </c>
      <c r="C9" s="42"/>
      <c r="D9" s="43">
        <f>(1/B8)*D8</f>
        <v>0.4182692307692308</v>
      </c>
      <c r="E9" s="43">
        <f>(1/D8)*E8</f>
        <v>0.09195402298850575</v>
      </c>
      <c r="F9" s="43">
        <f>(1/D8)*F8</f>
        <v>0.05459770114942529</v>
      </c>
      <c r="G9" s="44">
        <f>(1/D8)*G8</f>
        <v>0.853448275862069</v>
      </c>
      <c r="H9" s="45">
        <f>(1/$G$8)*H8</f>
        <v>0.6565656565656566</v>
      </c>
      <c r="I9" s="45">
        <f>(1/$G$8)*I8</f>
        <v>0.3434343434343434</v>
      </c>
      <c r="J9" s="41"/>
      <c r="K9" s="41"/>
      <c r="L9" s="2"/>
    </row>
    <row r="10" spans="1:12" s="2" customFormat="1" ht="13.5" customHeight="1">
      <c r="A10" s="15" t="s">
        <v>25</v>
      </c>
      <c r="B10" s="6">
        <v>1035</v>
      </c>
      <c r="C10" s="6">
        <v>344</v>
      </c>
      <c r="D10" s="6">
        <v>344</v>
      </c>
      <c r="E10" s="6">
        <v>24</v>
      </c>
      <c r="F10" s="6">
        <v>18</v>
      </c>
      <c r="G10" s="10">
        <v>302</v>
      </c>
      <c r="H10" s="12">
        <v>202</v>
      </c>
      <c r="I10" s="12">
        <v>100</v>
      </c>
      <c r="J10" s="27">
        <f>IF(SUM(H10:I10)=G10,"","tot voix&lt;&gt;exp")</f>
      </c>
      <c r="K10" s="27">
        <f>IF(G10=D10-E10-F10,"","err exprimés")</f>
      </c>
      <c r="L10" s="2">
        <f>IF(C10&lt;&gt;D10,"emarg&lt;&gt;votants","")</f>
      </c>
    </row>
    <row r="11" spans="1:12" s="1" customFormat="1" ht="13.5" customHeight="1">
      <c r="A11" s="57" t="s">
        <v>46</v>
      </c>
      <c r="B11" s="88" t="s">
        <v>7</v>
      </c>
      <c r="C11" s="42"/>
      <c r="D11" s="43">
        <f>(1/B10)*D10</f>
        <v>0.3323671497584541</v>
      </c>
      <c r="E11" s="43">
        <f>(1/D10)*E10</f>
        <v>0.06976744186046512</v>
      </c>
      <c r="F11" s="43">
        <f>(1/D10)*F10</f>
        <v>0.05232558139534883</v>
      </c>
      <c r="G11" s="44">
        <f>(1/D10)*G10</f>
        <v>0.877906976744186</v>
      </c>
      <c r="H11" s="45">
        <f>(1/$G$10)*H10</f>
        <v>0.6688741721854304</v>
      </c>
      <c r="I11" s="45">
        <f>(1/$G$10)*I10</f>
        <v>0.33112582781456956</v>
      </c>
      <c r="J11" s="41"/>
      <c r="K11" s="41"/>
      <c r="L11" s="2"/>
    </row>
    <row r="12" spans="1:12" s="1" customFormat="1" ht="13.5" customHeight="1">
      <c r="A12" s="67" t="s">
        <v>26</v>
      </c>
      <c r="B12" s="69">
        <v>774</v>
      </c>
      <c r="C12" s="69">
        <v>351</v>
      </c>
      <c r="D12" s="69">
        <v>351</v>
      </c>
      <c r="E12" s="69">
        <v>36</v>
      </c>
      <c r="F12" s="69">
        <v>17</v>
      </c>
      <c r="G12" s="70">
        <v>298</v>
      </c>
      <c r="H12" s="71">
        <v>188</v>
      </c>
      <c r="I12" s="71">
        <v>110</v>
      </c>
      <c r="J12" s="27">
        <f>IF(SUM(H12:I12)=G12,"","tot voix&lt;&gt;exp")</f>
      </c>
      <c r="K12" s="27">
        <f>IF(G12=D12-E12-F12,"","err exprimés")</f>
      </c>
      <c r="L12" s="2">
        <f>IF(C12&lt;&gt;D12,"emarg&lt;&gt;votants","")</f>
      </c>
    </row>
    <row r="13" spans="1:12" ht="13.5" customHeight="1">
      <c r="A13" s="68" t="s">
        <v>9</v>
      </c>
      <c r="B13" s="88" t="s">
        <v>7</v>
      </c>
      <c r="C13" s="42"/>
      <c r="D13" s="43">
        <f>(1/B12)*D12</f>
        <v>0.4534883720930233</v>
      </c>
      <c r="E13" s="43">
        <f>(1/D12)*E12</f>
        <v>0.10256410256410257</v>
      </c>
      <c r="F13" s="43">
        <f>(1/D12)*F12</f>
        <v>0.04843304843304844</v>
      </c>
      <c r="G13" s="44">
        <f>(1/D12)*G12</f>
        <v>0.8490028490028491</v>
      </c>
      <c r="H13" s="45">
        <f>(1/$G$12)*H12</f>
        <v>0.6308724832214765</v>
      </c>
      <c r="I13" s="45">
        <f>(1/$G$12)*I12</f>
        <v>0.36912751677852346</v>
      </c>
      <c r="J13" s="27"/>
      <c r="K13" s="27"/>
      <c r="L13" s="2"/>
    </row>
    <row r="14" spans="1:12" ht="13.5" customHeight="1">
      <c r="A14" s="15" t="s">
        <v>48</v>
      </c>
      <c r="B14" s="6">
        <v>975</v>
      </c>
      <c r="C14" s="6">
        <v>412</v>
      </c>
      <c r="D14" s="6">
        <v>412</v>
      </c>
      <c r="E14" s="6">
        <v>44</v>
      </c>
      <c r="F14" s="6">
        <v>20</v>
      </c>
      <c r="G14" s="10">
        <v>348</v>
      </c>
      <c r="H14" s="12">
        <v>206</v>
      </c>
      <c r="I14" s="12">
        <v>142</v>
      </c>
      <c r="J14" s="27">
        <f>IF(SUM(H14:I14)=G14,"","tot voix&lt;&gt;exp")</f>
      </c>
      <c r="K14" s="27">
        <f>IF(G14=D14-E14-F14,"","err exprimés")</f>
      </c>
      <c r="L14" s="2">
        <f>IF(C14&lt;&gt;D14,"emarg&lt;&gt;votants","")</f>
      </c>
    </row>
    <row r="15" spans="1:12" ht="13.5" customHeight="1">
      <c r="A15" s="16" t="s">
        <v>47</v>
      </c>
      <c r="B15" s="79" t="s">
        <v>7</v>
      </c>
      <c r="C15" s="46"/>
      <c r="D15" s="47">
        <f>(1/B14)*D14</f>
        <v>0.42256410256410254</v>
      </c>
      <c r="E15" s="47">
        <f>(1/D14)*E14</f>
        <v>0.10679611650485436</v>
      </c>
      <c r="F15" s="47">
        <f>(1/D14)*F14</f>
        <v>0.04854368932038834</v>
      </c>
      <c r="G15" s="48">
        <f>(1/D14)*G14</f>
        <v>0.8446601941747572</v>
      </c>
      <c r="H15" s="49">
        <f>(1/$G$14)*H14</f>
        <v>0.5919540229885057</v>
      </c>
      <c r="I15" s="49">
        <f>(1/$G$14)*I14</f>
        <v>0.40804597701149425</v>
      </c>
      <c r="J15" s="27"/>
      <c r="K15" s="27"/>
      <c r="L15" s="2"/>
    </row>
    <row r="16" spans="1:12" s="28" customFormat="1" ht="13.5" customHeight="1">
      <c r="A16" s="19" t="s">
        <v>16</v>
      </c>
      <c r="B16" s="33">
        <f aca="true" t="shared" si="0" ref="B16:I16">B2+B4+B6+B8+B10+B12+B14</f>
        <v>6084</v>
      </c>
      <c r="C16" s="33">
        <f t="shared" si="0"/>
        <v>2440</v>
      </c>
      <c r="D16" s="34">
        <f t="shared" si="0"/>
        <v>2441</v>
      </c>
      <c r="E16" s="34">
        <f t="shared" si="0"/>
        <v>209</v>
      </c>
      <c r="F16" s="34">
        <f t="shared" si="0"/>
        <v>116</v>
      </c>
      <c r="G16" s="35">
        <f t="shared" si="0"/>
        <v>2116</v>
      </c>
      <c r="H16" s="36">
        <f t="shared" si="0"/>
        <v>1328</v>
      </c>
      <c r="I16" s="36">
        <f t="shared" si="0"/>
        <v>788</v>
      </c>
      <c r="J16" s="27">
        <f>IF(SUM(H16:I16)=G16,"","tot voix&lt;&gt;exp")</f>
      </c>
      <c r="K16" s="27">
        <f>IF(G16=D16-E16-F16,"","err exprimés")</f>
      </c>
      <c r="L16" s="2"/>
    </row>
    <row r="17" spans="1:12" s="39" customFormat="1" ht="13.5" customHeight="1">
      <c r="A17" s="20" t="s">
        <v>6</v>
      </c>
      <c r="B17" s="53"/>
      <c r="C17" s="53"/>
      <c r="D17" s="52">
        <f>(1/B16)*D16</f>
        <v>0.4012163050624589</v>
      </c>
      <c r="E17" s="52">
        <f>(1/D16)*E16</f>
        <v>0.08562064727570667</v>
      </c>
      <c r="F17" s="52">
        <f>(1/D16)*F16</f>
        <v>0.04752150757886112</v>
      </c>
      <c r="G17" s="54">
        <f>(1/D16)*G16</f>
        <v>0.8668578451454322</v>
      </c>
      <c r="H17" s="55">
        <f>(1/G16)*H16</f>
        <v>0.6275992438563327</v>
      </c>
      <c r="I17" s="55">
        <f>(1/G16)*I16</f>
        <v>0.3724007561436673</v>
      </c>
      <c r="J17" s="38"/>
      <c r="K17" s="38"/>
      <c r="L17" s="2"/>
    </row>
    <row r="18" spans="1:12" s="2" customFormat="1" ht="13.5" customHeight="1">
      <c r="A18" s="18" t="s">
        <v>12</v>
      </c>
      <c r="B18" s="50">
        <v>60</v>
      </c>
      <c r="C18" s="50">
        <v>37</v>
      </c>
      <c r="D18" s="50">
        <v>37</v>
      </c>
      <c r="E18" s="50">
        <v>3</v>
      </c>
      <c r="F18" s="50">
        <v>2</v>
      </c>
      <c r="G18" s="51">
        <v>32</v>
      </c>
      <c r="H18" s="13">
        <v>17</v>
      </c>
      <c r="I18" s="13">
        <v>15</v>
      </c>
      <c r="J18" s="27">
        <f>IF(SUM(H18:I18)=G18,"","tot voix&lt;&gt;exp")</f>
      </c>
      <c r="K18" s="27">
        <f>IF(G18=D18-E18-F18,"","err exprimés")</f>
      </c>
      <c r="L18" s="2">
        <f>IF(C18&lt;&gt;D18,"emarg&lt;&gt;votants","")</f>
      </c>
    </row>
    <row r="19" spans="1:12" s="1" customFormat="1" ht="13.5" customHeight="1">
      <c r="A19" s="21"/>
      <c r="B19" s="88"/>
      <c r="C19" s="42"/>
      <c r="D19" s="43">
        <f>(1/B18)*D18</f>
        <v>0.6166666666666667</v>
      </c>
      <c r="E19" s="43">
        <f>(1/D18)*E18</f>
        <v>0.08108108108108109</v>
      </c>
      <c r="F19" s="43">
        <f>(1/D18)*F18</f>
        <v>0.05405405405405406</v>
      </c>
      <c r="G19" s="44">
        <f>(1/D18)*G18</f>
        <v>0.8648648648648649</v>
      </c>
      <c r="H19" s="45">
        <f>(1/$G$18)*H18</f>
        <v>0.53125</v>
      </c>
      <c r="I19" s="45">
        <f>(1/$G$18)*I18</f>
        <v>0.46875</v>
      </c>
      <c r="J19" s="41"/>
      <c r="K19" s="41"/>
      <c r="L19" s="2"/>
    </row>
    <row r="20" spans="1:12" s="2" customFormat="1" ht="13.5" customHeight="1">
      <c r="A20" s="72" t="s">
        <v>10</v>
      </c>
      <c r="B20" s="76">
        <v>93</v>
      </c>
      <c r="C20" s="76">
        <v>33</v>
      </c>
      <c r="D20" s="76">
        <v>33</v>
      </c>
      <c r="E20" s="76">
        <v>0</v>
      </c>
      <c r="F20" s="76">
        <v>0</v>
      </c>
      <c r="G20" s="77">
        <v>33</v>
      </c>
      <c r="H20" s="78">
        <v>19</v>
      </c>
      <c r="I20" s="78">
        <v>14</v>
      </c>
      <c r="J20" s="27">
        <f>IF(SUM(H20:I20)=G20,"","tot voix&lt;&gt;exp")</f>
      </c>
      <c r="K20" s="27">
        <f>IF(G20=D20-E20-F20,"","err exprimés")</f>
      </c>
      <c r="L20" s="2">
        <f>IF(C20&lt;&gt;D20,"emarg&lt;&gt;votants","")</f>
      </c>
    </row>
    <row r="21" spans="1:12" s="1" customFormat="1" ht="13.5" customHeight="1">
      <c r="A21" s="73"/>
      <c r="B21" s="88"/>
      <c r="C21" s="42"/>
      <c r="D21" s="43">
        <f>(1/B20)*D20</f>
        <v>0.3548387096774194</v>
      </c>
      <c r="E21" s="43">
        <f>(1/D20)*E20</f>
        <v>0</v>
      </c>
      <c r="F21" s="43">
        <f>(1/D20)*F20</f>
        <v>0</v>
      </c>
      <c r="G21" s="44">
        <f>(1/D20)*G20</f>
        <v>1</v>
      </c>
      <c r="H21" s="45">
        <f>(1/$G$20)*H20</f>
        <v>0.5757575757575758</v>
      </c>
      <c r="I21" s="45">
        <f>(1/$G$20)*I20</f>
        <v>0.42424242424242425</v>
      </c>
      <c r="J21" s="41"/>
      <c r="K21" s="41"/>
      <c r="L21" s="2"/>
    </row>
    <row r="22" spans="1:12" s="2" customFormat="1" ht="13.5" customHeight="1">
      <c r="A22" s="17" t="s">
        <v>14</v>
      </c>
      <c r="B22" s="50">
        <v>45</v>
      </c>
      <c r="C22" s="50">
        <v>36</v>
      </c>
      <c r="D22" s="50">
        <v>36</v>
      </c>
      <c r="E22" s="50">
        <v>0</v>
      </c>
      <c r="F22" s="50">
        <v>0</v>
      </c>
      <c r="G22" s="51">
        <v>36</v>
      </c>
      <c r="H22" s="13">
        <v>27</v>
      </c>
      <c r="I22" s="13">
        <v>9</v>
      </c>
      <c r="J22" s="27">
        <f>IF(SUM(H22:I22)=G22,"","tot voix&lt;&gt;exp")</f>
      </c>
      <c r="K22" s="27">
        <f>IF(G22=D22-E22-F22,"","err exprimés")</f>
      </c>
      <c r="L22" s="2">
        <f>IF(C22&lt;&gt;D22,"emarg&lt;&gt;votants","")</f>
      </c>
    </row>
    <row r="23" spans="1:12" s="1" customFormat="1" ht="13.5" customHeight="1">
      <c r="A23" s="21"/>
      <c r="B23" s="88"/>
      <c r="C23" s="42"/>
      <c r="D23" s="43">
        <f>(1/B22)*D22</f>
        <v>0.8</v>
      </c>
      <c r="E23" s="43">
        <f>(1/D22)*E22</f>
        <v>0</v>
      </c>
      <c r="F23" s="43">
        <f>(1/D22)*F22</f>
        <v>0</v>
      </c>
      <c r="G23" s="44">
        <f>(1/D22)*G22</f>
        <v>1</v>
      </c>
      <c r="H23" s="37">
        <f>(1/$G$22)*H22</f>
        <v>0.75</v>
      </c>
      <c r="I23" s="37">
        <f>(1/$G$22)*I22</f>
        <v>0.25</v>
      </c>
      <c r="J23" s="41"/>
      <c r="K23" s="41"/>
      <c r="L23" s="2"/>
    </row>
    <row r="24" spans="1:12" s="2" customFormat="1" ht="13.5" customHeight="1">
      <c r="A24" s="72" t="s">
        <v>11</v>
      </c>
      <c r="B24" s="76">
        <v>384</v>
      </c>
      <c r="C24" s="76">
        <v>197</v>
      </c>
      <c r="D24" s="76">
        <v>197</v>
      </c>
      <c r="E24" s="76">
        <v>10</v>
      </c>
      <c r="F24" s="76">
        <v>5</v>
      </c>
      <c r="G24" s="77">
        <v>182</v>
      </c>
      <c r="H24" s="78">
        <v>151</v>
      </c>
      <c r="I24" s="78">
        <v>31</v>
      </c>
      <c r="J24" s="27">
        <f>IF(SUM(H24:I24)=G24,"","tot voix&lt;&gt;exp")</f>
      </c>
      <c r="K24" s="27">
        <f>IF(G24=D24-E24-F24,"","err exprimés")</f>
      </c>
      <c r="L24" s="2">
        <f>IF(C24&lt;&gt;D24,"emarg&lt;&gt;votants","")</f>
      </c>
    </row>
    <row r="25" spans="1:12" s="1" customFormat="1" ht="13.5" customHeight="1">
      <c r="A25" s="73"/>
      <c r="B25" s="88"/>
      <c r="C25" s="42"/>
      <c r="D25" s="43">
        <f>(1/B24)*D24</f>
        <v>0.5130208333333333</v>
      </c>
      <c r="E25" s="43">
        <f>(1/D24)*E24</f>
        <v>0.050761421319796954</v>
      </c>
      <c r="F25" s="43">
        <f>(1/D24)*F24</f>
        <v>0.025380710659898477</v>
      </c>
      <c r="G25" s="44">
        <f>(1/D24)*G24</f>
        <v>0.9238578680203045</v>
      </c>
      <c r="H25" s="45">
        <f>(1/$G$24)*H24</f>
        <v>0.8296703296703297</v>
      </c>
      <c r="I25" s="45">
        <f>(1/$G$24)*I24</f>
        <v>0.17032967032967034</v>
      </c>
      <c r="J25" s="41"/>
      <c r="K25" s="41"/>
      <c r="L25" s="2"/>
    </row>
    <row r="26" spans="1:12" s="2" customFormat="1" ht="13.5" customHeight="1">
      <c r="A26" s="17" t="s">
        <v>19</v>
      </c>
      <c r="B26" s="50">
        <v>289</v>
      </c>
      <c r="C26" s="50">
        <v>154</v>
      </c>
      <c r="D26" s="50">
        <v>154</v>
      </c>
      <c r="E26" s="50">
        <v>8</v>
      </c>
      <c r="F26" s="50">
        <v>9</v>
      </c>
      <c r="G26" s="51">
        <v>137</v>
      </c>
      <c r="H26" s="13">
        <v>103</v>
      </c>
      <c r="I26" s="13">
        <v>34</v>
      </c>
      <c r="J26" s="27">
        <f>IF(SUM(H26:I26)=G26,"","tot voix&lt;&gt;exp")</f>
      </c>
      <c r="K26" s="27">
        <f>IF(G26=D26-E26-F26,"","err exprimés")</f>
      </c>
      <c r="L26" s="2">
        <f>IF(C26&lt;&gt;D26,"emarg&lt;&gt;votants","")</f>
      </c>
    </row>
    <row r="27" spans="1:12" s="1" customFormat="1" ht="13.5" customHeight="1">
      <c r="A27" s="21"/>
      <c r="B27" s="88"/>
      <c r="C27" s="42"/>
      <c r="D27" s="43">
        <f>(1/B26)*D26</f>
        <v>0.5328719723183392</v>
      </c>
      <c r="E27" s="43">
        <f>(1/D26)*E26</f>
        <v>0.05194805194805195</v>
      </c>
      <c r="F27" s="43">
        <f>(1/D26)*F26</f>
        <v>0.05844155844155845</v>
      </c>
      <c r="G27" s="44">
        <f>(1/D26)*G26</f>
        <v>0.8896103896103896</v>
      </c>
      <c r="H27" s="45">
        <f>(1/$G$26)*H26</f>
        <v>0.7518248175182481</v>
      </c>
      <c r="I27" s="45">
        <f>(1/$G$26)*I26</f>
        <v>0.24817518248175183</v>
      </c>
      <c r="J27" s="41"/>
      <c r="K27" s="41"/>
      <c r="L27" s="2"/>
    </row>
    <row r="28" spans="1:12" s="1" customFormat="1" ht="13.5" customHeight="1">
      <c r="A28" s="72" t="s">
        <v>13</v>
      </c>
      <c r="B28" s="76">
        <v>562</v>
      </c>
      <c r="C28" s="76">
        <v>242</v>
      </c>
      <c r="D28" s="76">
        <v>242</v>
      </c>
      <c r="E28" s="76">
        <v>18</v>
      </c>
      <c r="F28" s="76">
        <v>3</v>
      </c>
      <c r="G28" s="77">
        <v>221</v>
      </c>
      <c r="H28" s="78">
        <v>91</v>
      </c>
      <c r="I28" s="78">
        <v>130</v>
      </c>
      <c r="J28" s="27">
        <f>IF(SUM(H28:I28)=G28,"","tot voix&lt;&gt;exp")</f>
      </c>
      <c r="K28" s="27">
        <f>IF(G28=D28-E28-F28,"","err exprimés")</f>
      </c>
      <c r="L28" s="2">
        <f>IF(C28&lt;&gt;D28,"emarg&lt;&gt;votants","")</f>
      </c>
    </row>
    <row r="29" spans="1:11" s="1" customFormat="1" ht="13.5" customHeight="1">
      <c r="A29" s="74"/>
      <c r="B29" s="79" t="s">
        <v>7</v>
      </c>
      <c r="C29" s="46"/>
      <c r="D29" s="47">
        <f>(1/B28)*D28</f>
        <v>0.4306049822064057</v>
      </c>
      <c r="E29" s="47">
        <f>(1/D28)*E28</f>
        <v>0.0743801652892562</v>
      </c>
      <c r="F29" s="47">
        <f>(1/D28)*F28</f>
        <v>0.012396694214876033</v>
      </c>
      <c r="G29" s="48">
        <f>(1/D28)*G28</f>
        <v>0.9132231404958678</v>
      </c>
      <c r="H29" s="49">
        <f>(1/$G$28)*H28</f>
        <v>0.411764705882353</v>
      </c>
      <c r="I29" s="49">
        <f>(1/$G$28)*I28</f>
        <v>0.5882352941176471</v>
      </c>
      <c r="J29" s="41"/>
      <c r="K29" s="41"/>
    </row>
    <row r="30" spans="1:11" s="28" customFormat="1" ht="19.5" customHeight="1">
      <c r="A30" s="22" t="s">
        <v>17</v>
      </c>
      <c r="B30" s="7">
        <f aca="true" t="shared" si="1" ref="B30:I30">B16+B18+B20+B22+B24+B26+B28</f>
        <v>7517</v>
      </c>
      <c r="C30" s="7">
        <f>C18+C20+C22+C24+C26+C28</f>
        <v>699</v>
      </c>
      <c r="D30" s="7">
        <f t="shared" si="1"/>
        <v>3140</v>
      </c>
      <c r="E30" s="7">
        <f t="shared" si="1"/>
        <v>248</v>
      </c>
      <c r="F30" s="7">
        <f t="shared" si="1"/>
        <v>135</v>
      </c>
      <c r="G30" s="25">
        <f t="shared" si="1"/>
        <v>2757</v>
      </c>
      <c r="H30" s="26">
        <f t="shared" si="1"/>
        <v>1736</v>
      </c>
      <c r="I30" s="26">
        <f t="shared" si="1"/>
        <v>1021</v>
      </c>
      <c r="J30" s="27">
        <f>IF(SUM(H30:I30)=G30,"","tot voix&lt;&gt;exp")</f>
      </c>
      <c r="K30" s="27">
        <f>IF(G30=D30-E30-F30,"","err exprimés")</f>
      </c>
    </row>
    <row r="31" spans="1:9" ht="19.5" customHeight="1" thickBot="1">
      <c r="A31" s="23" t="s">
        <v>6</v>
      </c>
      <c r="B31" s="29"/>
      <c r="C31" s="62">
        <f>C16+C30</f>
        <v>3139</v>
      </c>
      <c r="D31" s="30">
        <f>(1/B30)*D30</f>
        <v>0.4177198350405747</v>
      </c>
      <c r="E31" s="52">
        <f>(1/D30)*E30</f>
        <v>0.07898089171974522</v>
      </c>
      <c r="F31" s="52">
        <f>(1/D30)*F30</f>
        <v>0.042993630573248405</v>
      </c>
      <c r="G31" s="31">
        <f>(1/D30)*G30</f>
        <v>0.8780254777070063</v>
      </c>
      <c r="H31" s="32">
        <f>(1/$G$30)*H30</f>
        <v>0.6296699310845121</v>
      </c>
      <c r="I31" s="32">
        <f>(1/$G$30)*I30</f>
        <v>0.37033006891548786</v>
      </c>
    </row>
    <row r="32" spans="1:9" ht="13.5" customHeight="1">
      <c r="A32" s="82"/>
      <c r="B32" s="83"/>
      <c r="C32" s="84"/>
      <c r="D32" s="85"/>
      <c r="E32" s="87"/>
      <c r="F32" s="87"/>
      <c r="G32" s="85"/>
      <c r="H32" s="86"/>
      <c r="I32" s="86"/>
    </row>
    <row r="33" spans="1:9" ht="14.25">
      <c r="A33" s="80" t="s">
        <v>27</v>
      </c>
      <c r="B33" s="80"/>
      <c r="C33" s="80"/>
      <c r="D33" s="81">
        <f>IF(_XLL.EST.PAIR(G30)=TRUE,(G30/2+1),(ROUNDUP(G30/2,0)))</f>
        <v>1379</v>
      </c>
      <c r="E33" s="80"/>
      <c r="F33" s="80"/>
      <c r="G33" s="80"/>
      <c r="H33" s="81" t="str">
        <f>IF(H30&gt;=D33,"élus","non élus")</f>
        <v>élus</v>
      </c>
      <c r="I33" s="81" t="str">
        <f>IF(I30&gt;=D33,"élus","non élus")</f>
        <v>non élus</v>
      </c>
    </row>
    <row r="35" spans="5:6" ht="14.25">
      <c r="E35" s="5"/>
      <c r="F35" s="5"/>
    </row>
  </sheetData>
  <sheetProtection sheet="1"/>
  <printOptions horizontalCentered="1" verticalCentered="1"/>
  <pageMargins left="0" right="0" top="0.4330708661417323" bottom="0" header="0" footer="0"/>
  <pageSetup horizontalDpi="600" verticalDpi="600" orientation="landscape" paperSize="9" scale="95" r:id="rId1"/>
  <headerFooter alignWithMargins="0">
    <oddHeader>&amp;L&amp;"Times New Roman,Gras italique"&amp;14VILLE DE DIGNE-LES-BAINS&amp;C&amp;"Arial Black,Normal"&amp;20
ÉLECTIONS  DÉPARTEMENTALES  CANTON 4   DIGNE 1&amp;22
&amp;R&amp;"Times New Roman,Gras italique"&amp;14Scrutin du 20 juin 2021 &amp;18(2&amp;Xème&amp;X Tour)</oddHeader>
    <oddFooter xml:space="preserve">&amp;R&amp;12  &amp;10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33"/>
  <sheetViews>
    <sheetView showGridLines="0" zoomScaleSheetLayoutView="75" workbookViewId="0" topLeftCell="A1">
      <selection activeCell="N13" sqref="N13"/>
    </sheetView>
  </sheetViews>
  <sheetFormatPr defaultColWidth="11.421875" defaultRowHeight="12.75"/>
  <cols>
    <col min="1" max="1" width="20.57421875" style="24" customWidth="1"/>
    <col min="2" max="3" width="8.8515625" style="4" customWidth="1"/>
    <col min="4" max="6" width="9.57421875" style="4" customWidth="1"/>
    <col min="7" max="7" width="9.8515625" style="4" customWidth="1"/>
    <col min="8" max="9" width="13.7109375" style="4" customWidth="1"/>
    <col min="10" max="10" width="12.57421875" style="28" customWidth="1"/>
    <col min="11" max="11" width="11.421875" style="28" customWidth="1"/>
  </cols>
  <sheetData>
    <row r="1" spans="1:14" ht="60" customHeight="1">
      <c r="A1" s="58" t="s">
        <v>57</v>
      </c>
      <c r="B1" s="8" t="s">
        <v>0</v>
      </c>
      <c r="C1" s="61" t="s">
        <v>40</v>
      </c>
      <c r="D1" s="8" t="s">
        <v>1</v>
      </c>
      <c r="E1" s="9" t="s">
        <v>15</v>
      </c>
      <c r="F1" s="8" t="s">
        <v>2</v>
      </c>
      <c r="G1" s="14" t="s">
        <v>3</v>
      </c>
      <c r="H1" s="63" t="s">
        <v>59</v>
      </c>
      <c r="I1" s="63" t="s">
        <v>60</v>
      </c>
      <c r="J1" s="40" t="s">
        <v>20</v>
      </c>
      <c r="K1" s="40" t="s">
        <v>20</v>
      </c>
      <c r="L1" s="40" t="s">
        <v>20</v>
      </c>
      <c r="M1" s="3"/>
      <c r="N1" s="3"/>
    </row>
    <row r="2" spans="1:12" s="2" customFormat="1" ht="13.5" customHeight="1">
      <c r="A2" s="15" t="s">
        <v>49</v>
      </c>
      <c r="B2" s="6">
        <v>923</v>
      </c>
      <c r="C2" s="6">
        <v>384</v>
      </c>
      <c r="D2" s="6">
        <v>384</v>
      </c>
      <c r="E2" s="6">
        <v>26</v>
      </c>
      <c r="F2" s="6">
        <v>19</v>
      </c>
      <c r="G2" s="10">
        <v>339</v>
      </c>
      <c r="H2" s="12">
        <v>182</v>
      </c>
      <c r="I2" s="12">
        <v>157</v>
      </c>
      <c r="J2" s="27">
        <f>IF(SUM(H2:I2)=G2,"","tot voix&lt;&gt;exp")</f>
      </c>
      <c r="K2" s="27">
        <f>IF(G2=D2-E2-F2,"","err exprimés")</f>
      </c>
      <c r="L2" s="2">
        <f>IF(C2&lt;&gt;D2,"emarg&lt;&gt;votants","")</f>
      </c>
    </row>
    <row r="3" spans="1:12" s="1" customFormat="1" ht="13.5" customHeight="1">
      <c r="A3" s="16" t="s">
        <v>51</v>
      </c>
      <c r="B3" s="79" t="s">
        <v>7</v>
      </c>
      <c r="C3" s="46"/>
      <c r="D3" s="47">
        <f>(1/B2)*D2</f>
        <v>0.41603466955579627</v>
      </c>
      <c r="E3" s="47">
        <f>(1/D2)*E2</f>
        <v>0.06770833333333333</v>
      </c>
      <c r="F3" s="47">
        <f>(1/D2)*F2</f>
        <v>0.049479166666666664</v>
      </c>
      <c r="G3" s="48">
        <f>(1/D2)*G2</f>
        <v>0.8828125</v>
      </c>
      <c r="H3" s="49">
        <f>(1/$G$2)*H2</f>
        <v>0.5368731563421829</v>
      </c>
      <c r="I3" s="49">
        <f>(1/$G$2)*I2</f>
        <v>0.4631268436578171</v>
      </c>
      <c r="J3" s="41"/>
      <c r="K3" s="41"/>
      <c r="L3" s="2"/>
    </row>
    <row r="4" spans="1:12" s="2" customFormat="1" ht="13.5" customHeight="1">
      <c r="A4" s="67" t="s">
        <v>36</v>
      </c>
      <c r="B4" s="69">
        <v>1017</v>
      </c>
      <c r="C4" s="69">
        <v>451</v>
      </c>
      <c r="D4" s="69">
        <v>451</v>
      </c>
      <c r="E4" s="69">
        <v>33</v>
      </c>
      <c r="F4" s="69">
        <v>13</v>
      </c>
      <c r="G4" s="70">
        <v>405</v>
      </c>
      <c r="H4" s="71">
        <v>177</v>
      </c>
      <c r="I4" s="71">
        <v>228</v>
      </c>
      <c r="J4" s="27">
        <f>IF(SUM(H4:I4)=G4,"","tot voix&lt;&gt;exp")</f>
      </c>
      <c r="K4" s="27">
        <f>IF(G4=D4-E4-F4,"","err exprimés")</f>
      </c>
      <c r="L4" s="2">
        <f>IF(C4&lt;&gt;D4,"emarg&lt;&gt;votants","")</f>
      </c>
    </row>
    <row r="5" spans="1:12" s="1" customFormat="1" ht="13.5" customHeight="1">
      <c r="A5" s="68" t="s">
        <v>52</v>
      </c>
      <c r="B5" s="88" t="s">
        <v>7</v>
      </c>
      <c r="C5" s="42"/>
      <c r="D5" s="43">
        <f>(1/B4)*D4</f>
        <v>0.4434611602753196</v>
      </c>
      <c r="E5" s="43">
        <f>(1/D4)*E4</f>
        <v>0.07317073170731707</v>
      </c>
      <c r="F5" s="43">
        <f>(1/D4)*F4</f>
        <v>0.028824833702882482</v>
      </c>
      <c r="G5" s="44">
        <f>(1/D4)*G4</f>
        <v>0.8980044345898004</v>
      </c>
      <c r="H5" s="45">
        <f>(1/$G$4)*H4</f>
        <v>0.437037037037037</v>
      </c>
      <c r="I5" s="45">
        <f>(1/$G$4)*I4</f>
        <v>0.562962962962963</v>
      </c>
      <c r="J5" s="41"/>
      <c r="K5" s="41"/>
      <c r="L5" s="2"/>
    </row>
    <row r="6" spans="1:12" s="2" customFormat="1" ht="13.5" customHeight="1">
      <c r="A6" s="15" t="s">
        <v>37</v>
      </c>
      <c r="B6" s="6">
        <v>840</v>
      </c>
      <c r="C6" s="6">
        <v>335</v>
      </c>
      <c r="D6" s="6">
        <v>335</v>
      </c>
      <c r="E6" s="6">
        <v>19</v>
      </c>
      <c r="F6" s="6">
        <v>15</v>
      </c>
      <c r="G6" s="10">
        <v>301</v>
      </c>
      <c r="H6" s="12">
        <v>141</v>
      </c>
      <c r="I6" s="12">
        <v>160</v>
      </c>
      <c r="J6" s="27">
        <f>IF(SUM(H6:I6)=G6,"","tot voix&lt;&gt;exp")</f>
      </c>
      <c r="K6" s="27">
        <f>IF(G6=D6-E6-F6,"","err exprimés")</f>
      </c>
      <c r="L6" s="2">
        <f>IF(C6&lt;&gt;D6,"emarg&lt;&gt;votants","")</f>
      </c>
    </row>
    <row r="7" spans="1:12" s="1" customFormat="1" ht="13.5" customHeight="1">
      <c r="A7" s="16" t="s">
        <v>53</v>
      </c>
      <c r="B7" s="88" t="s">
        <v>8</v>
      </c>
      <c r="C7" s="42"/>
      <c r="D7" s="43">
        <f>(1/B6)*D6</f>
        <v>0.39880952380952384</v>
      </c>
      <c r="E7" s="43">
        <f>(1/D6)*E6</f>
        <v>0.056716417910447764</v>
      </c>
      <c r="F7" s="43">
        <f>(1/D6)*F6</f>
        <v>0.04477611940298507</v>
      </c>
      <c r="G7" s="44">
        <f>(1/D6)*G6</f>
        <v>0.8985074626865672</v>
      </c>
      <c r="H7" s="45">
        <f>(1/$G$6)*H6</f>
        <v>0.4684385382059801</v>
      </c>
      <c r="I7" s="45">
        <f>(1/$G$6)*I6</f>
        <v>0.53156146179402</v>
      </c>
      <c r="J7" s="41"/>
      <c r="K7" s="41"/>
      <c r="L7" s="2"/>
    </row>
    <row r="8" spans="1:12" s="2" customFormat="1" ht="13.5" customHeight="1">
      <c r="A8" s="67" t="s">
        <v>38</v>
      </c>
      <c r="B8" s="69">
        <v>994</v>
      </c>
      <c r="C8" s="69">
        <v>367</v>
      </c>
      <c r="D8" s="69">
        <v>367</v>
      </c>
      <c r="E8" s="69">
        <v>30</v>
      </c>
      <c r="F8" s="69">
        <v>21</v>
      </c>
      <c r="G8" s="70">
        <v>316</v>
      </c>
      <c r="H8" s="71">
        <v>180</v>
      </c>
      <c r="I8" s="71">
        <v>136</v>
      </c>
      <c r="J8" s="27">
        <f>IF(SUM(H8:I8)=G8,"","tot voix&lt;&gt;exp")</f>
      </c>
      <c r="K8" s="27">
        <f>IF(G8=D8-E8-F8,"","err exprimés")</f>
      </c>
      <c r="L8" s="2">
        <f>IF(C8&lt;&gt;D8,"emarg&lt;&gt;votants","")</f>
      </c>
    </row>
    <row r="9" spans="1:12" s="1" customFormat="1" ht="13.5" customHeight="1">
      <c r="A9" s="68" t="s">
        <v>54</v>
      </c>
      <c r="B9" s="88" t="s">
        <v>8</v>
      </c>
      <c r="C9" s="42"/>
      <c r="D9" s="43">
        <v>0.01</v>
      </c>
      <c r="E9" s="43">
        <f>(1/D8)*E8</f>
        <v>0.08174386920980926</v>
      </c>
      <c r="F9" s="43">
        <f>(1/D8)*F8</f>
        <v>0.05722070844686648</v>
      </c>
      <c r="G9" s="44">
        <f>(1/D8)*G8</f>
        <v>0.8610354223433242</v>
      </c>
      <c r="H9" s="45">
        <f>(1/$G$8)*H8</f>
        <v>0.569620253164557</v>
      </c>
      <c r="I9" s="45">
        <f>(1/$G$8)*I8</f>
        <v>0.43037974683544306</v>
      </c>
      <c r="J9" s="41"/>
      <c r="K9" s="41"/>
      <c r="L9" s="2"/>
    </row>
    <row r="10" spans="1:12" s="2" customFormat="1" ht="13.5" customHeight="1">
      <c r="A10" s="15" t="s">
        <v>39</v>
      </c>
      <c r="B10" s="6">
        <v>790</v>
      </c>
      <c r="C10" s="6">
        <v>289</v>
      </c>
      <c r="D10" s="6">
        <v>289</v>
      </c>
      <c r="E10" s="6">
        <v>22</v>
      </c>
      <c r="F10" s="6">
        <v>12</v>
      </c>
      <c r="G10" s="10">
        <v>255</v>
      </c>
      <c r="H10" s="12">
        <v>136</v>
      </c>
      <c r="I10" s="12">
        <v>119</v>
      </c>
      <c r="J10" s="27">
        <f>IF(SUM(H10:I10)=G10,"","tot voix&lt;&gt;exp")</f>
      </c>
      <c r="K10" s="27">
        <f>IF(G10=D10-E10-F10,"","err exprimés")</f>
      </c>
      <c r="L10" s="2">
        <f>IF(C10&lt;&gt;D10,"emarg&lt;&gt;votants","")</f>
      </c>
    </row>
    <row r="11" spans="1:12" s="1" customFormat="1" ht="13.5" customHeight="1">
      <c r="A11" s="57" t="s">
        <v>55</v>
      </c>
      <c r="B11" s="88" t="s">
        <v>7</v>
      </c>
      <c r="C11" s="42"/>
      <c r="D11" s="43">
        <f>(1/B10)*D10</f>
        <v>0.3658227848101266</v>
      </c>
      <c r="E11" s="43">
        <f>(1/D10)*E10</f>
        <v>0.07612456747404844</v>
      </c>
      <c r="F11" s="43">
        <f>(1/D10)*F10</f>
        <v>0.04152249134948097</v>
      </c>
      <c r="G11" s="44">
        <f>(1/D10)*G10</f>
        <v>0.8823529411764706</v>
      </c>
      <c r="H11" s="45">
        <f>(1/$G$10)*H10</f>
        <v>0.5333333333333333</v>
      </c>
      <c r="I11" s="45">
        <f>(1/$G$10)*I10</f>
        <v>0.4666666666666667</v>
      </c>
      <c r="J11" s="41"/>
      <c r="K11" s="41"/>
      <c r="L11" s="2"/>
    </row>
    <row r="12" spans="1:12" ht="13.5" customHeight="1">
      <c r="A12" s="67" t="s">
        <v>50</v>
      </c>
      <c r="B12" s="69">
        <v>6</v>
      </c>
      <c r="C12" s="69">
        <v>4</v>
      </c>
      <c r="D12" s="69">
        <v>4</v>
      </c>
      <c r="E12" s="69">
        <v>0</v>
      </c>
      <c r="F12" s="69">
        <v>0</v>
      </c>
      <c r="G12" s="70">
        <v>4</v>
      </c>
      <c r="H12" s="71">
        <v>2</v>
      </c>
      <c r="I12" s="71">
        <v>2</v>
      </c>
      <c r="J12" s="27">
        <f>IF(SUM(H12:I12)=G12,"","tot voix&lt;&gt;exp")</f>
      </c>
      <c r="K12" s="27">
        <f>IF(G12=D12-E12-F12,"","err exprimés")</f>
      </c>
      <c r="L12" s="2">
        <f>IF(C12&lt;&gt;D12,"emarg&lt;&gt;votants","")</f>
      </c>
    </row>
    <row r="13" spans="1:12" ht="13.5" customHeight="1">
      <c r="A13" s="68" t="s">
        <v>56</v>
      </c>
      <c r="B13" s="79" t="s">
        <v>7</v>
      </c>
      <c r="C13" s="46"/>
      <c r="D13" s="47">
        <f>(1/B12)*D12</f>
        <v>0.6666666666666666</v>
      </c>
      <c r="E13" s="47">
        <f>(1/D12)*E12</f>
        <v>0</v>
      </c>
      <c r="F13" s="47">
        <f>(1/D12)*F12</f>
        <v>0</v>
      </c>
      <c r="G13" s="48">
        <f>(1/D12)*G12</f>
        <v>1</v>
      </c>
      <c r="H13" s="49">
        <f>(1/$G$12)*H12</f>
        <v>0.5</v>
      </c>
      <c r="I13" s="49">
        <f>(1/$G$12)*I12</f>
        <v>0.5</v>
      </c>
      <c r="J13" s="27"/>
      <c r="K13" s="27"/>
      <c r="L13" s="2"/>
    </row>
    <row r="14" spans="1:12" s="28" customFormat="1" ht="13.5" customHeight="1">
      <c r="A14" s="19" t="s">
        <v>29</v>
      </c>
      <c r="B14" s="33">
        <f aca="true" t="shared" si="0" ref="B14:I14">B2+B4+B6+B8+B10+B12</f>
        <v>4570</v>
      </c>
      <c r="C14" s="33">
        <f>C2+C4+C6+C8+C10+C12</f>
        <v>1830</v>
      </c>
      <c r="D14" s="34">
        <f t="shared" si="0"/>
        <v>1830</v>
      </c>
      <c r="E14" s="34">
        <f t="shared" si="0"/>
        <v>130</v>
      </c>
      <c r="F14" s="34">
        <f t="shared" si="0"/>
        <v>80</v>
      </c>
      <c r="G14" s="35">
        <f t="shared" si="0"/>
        <v>1620</v>
      </c>
      <c r="H14" s="36">
        <f t="shared" si="0"/>
        <v>818</v>
      </c>
      <c r="I14" s="36">
        <f t="shared" si="0"/>
        <v>802</v>
      </c>
      <c r="J14" s="27">
        <f>IF(SUM(H14:I14)=G14,"","tot voix&lt;&gt;exp")</f>
      </c>
      <c r="K14" s="27">
        <f>IF(G14=D14-E14-F14,"","err exprimés")</f>
      </c>
      <c r="L14" s="2">
        <f>IF(C14&lt;&gt;D14,"emarg&lt;&gt;votants","")</f>
      </c>
    </row>
    <row r="15" spans="1:12" s="39" customFormat="1" ht="13.5" customHeight="1">
      <c r="A15" s="20" t="s">
        <v>6</v>
      </c>
      <c r="B15" s="53"/>
      <c r="C15" s="53"/>
      <c r="D15" s="52">
        <f>(1/B14)*D14</f>
        <v>0.40043763676148797</v>
      </c>
      <c r="E15" s="52">
        <f>(1/D14)*E14</f>
        <v>0.07103825136612021</v>
      </c>
      <c r="F15" s="52">
        <f>(1/D14)*F14</f>
        <v>0.04371584699453552</v>
      </c>
      <c r="G15" s="54">
        <f>(1/D14)*G14</f>
        <v>0.8852459016393442</v>
      </c>
      <c r="H15" s="55">
        <f>(1/G14)*H14</f>
        <v>0.5049382716049383</v>
      </c>
      <c r="I15" s="55">
        <f>(1/G14)*I14</f>
        <v>0.49506172839506174</v>
      </c>
      <c r="J15" s="38"/>
      <c r="K15" s="38"/>
      <c r="L15" s="2"/>
    </row>
    <row r="16" spans="1:12" s="2" customFormat="1" ht="13.5" customHeight="1">
      <c r="A16" s="18" t="s">
        <v>30</v>
      </c>
      <c r="B16" s="50">
        <v>895</v>
      </c>
      <c r="C16" s="50">
        <v>375</v>
      </c>
      <c r="D16" s="50">
        <v>375</v>
      </c>
      <c r="E16" s="50">
        <v>32</v>
      </c>
      <c r="F16" s="50">
        <v>16</v>
      </c>
      <c r="G16" s="51">
        <v>327</v>
      </c>
      <c r="H16" s="13">
        <v>171</v>
      </c>
      <c r="I16" s="13">
        <v>156</v>
      </c>
      <c r="J16" s="27">
        <f>IF(SUM(H16:I16)=G16,"","tot voix&lt;&gt;exp")</f>
      </c>
      <c r="K16" s="27">
        <f>IF(G16=D16-E16-F16,"","err exprimés")</f>
      </c>
      <c r="L16" s="2">
        <f>IF(C16&lt;&gt;D16,"emarg&lt;&gt;votants","")</f>
      </c>
    </row>
    <row r="17" spans="1:12" s="1" customFormat="1" ht="13.5" customHeight="1">
      <c r="A17" s="21"/>
      <c r="B17" s="88"/>
      <c r="C17" s="42"/>
      <c r="D17" s="43">
        <f>(1/B16)*D16</f>
        <v>0.4189944134078212</v>
      </c>
      <c r="E17" s="43">
        <f>(1/D16)*E16</f>
        <v>0.08533333333333333</v>
      </c>
      <c r="F17" s="43">
        <f>(1/D16)*F16</f>
        <v>0.042666666666666665</v>
      </c>
      <c r="G17" s="44">
        <f>(1/D16)*G16</f>
        <v>0.872</v>
      </c>
      <c r="H17" s="45">
        <f>(1/$G$16)*H16</f>
        <v>0.5229357798165137</v>
      </c>
      <c r="I17" s="45">
        <f>(1/$G$16)*I16</f>
        <v>0.47706422018348627</v>
      </c>
      <c r="J17" s="41"/>
      <c r="K17" s="41"/>
      <c r="L17" s="2"/>
    </row>
    <row r="18" spans="1:12" s="2" customFormat="1" ht="13.5" customHeight="1">
      <c r="A18" s="72" t="s">
        <v>31</v>
      </c>
      <c r="B18" s="76">
        <v>111</v>
      </c>
      <c r="C18" s="76">
        <v>51</v>
      </c>
      <c r="D18" s="76">
        <v>51</v>
      </c>
      <c r="E18" s="76">
        <v>4</v>
      </c>
      <c r="F18" s="76">
        <v>7</v>
      </c>
      <c r="G18" s="77">
        <v>40</v>
      </c>
      <c r="H18" s="78">
        <v>20</v>
      </c>
      <c r="I18" s="78">
        <v>20</v>
      </c>
      <c r="J18" s="27">
        <f>IF(SUM(H18:I18)=G18,"","tot voix&lt;&gt;exp")</f>
      </c>
      <c r="K18" s="27">
        <f>IF(G18=D18-E18-F18,"","err exprimés")</f>
      </c>
      <c r="L18" s="2">
        <f>IF(C18&lt;&gt;D18,"emarg&lt;&gt;votants","")</f>
      </c>
    </row>
    <row r="19" spans="1:12" s="1" customFormat="1" ht="13.5" customHeight="1">
      <c r="A19" s="73"/>
      <c r="B19" s="88"/>
      <c r="C19" s="42"/>
      <c r="D19" s="43">
        <f>(1/B18)*D18</f>
        <v>0.45945945945945943</v>
      </c>
      <c r="E19" s="43">
        <f>(1/D18)*E18</f>
        <v>0.0784313725490196</v>
      </c>
      <c r="F19" s="43">
        <f>(1/D18)*F18</f>
        <v>0.13725490196078433</v>
      </c>
      <c r="G19" s="44">
        <f>(1/D18)*G18</f>
        <v>0.7843137254901961</v>
      </c>
      <c r="H19" s="45">
        <f>(1/$G$18)*H18</f>
        <v>0.5</v>
      </c>
      <c r="I19" s="45">
        <f>(1/$G$18)*I18</f>
        <v>0.5</v>
      </c>
      <c r="J19" s="41"/>
      <c r="K19" s="41"/>
      <c r="L19" s="2"/>
    </row>
    <row r="20" spans="1:12" s="2" customFormat="1" ht="13.5" customHeight="1">
      <c r="A20" s="17" t="s">
        <v>32</v>
      </c>
      <c r="B20" s="50">
        <v>544</v>
      </c>
      <c r="C20" s="50">
        <v>239</v>
      </c>
      <c r="D20" s="50">
        <v>239</v>
      </c>
      <c r="E20" s="50">
        <v>25</v>
      </c>
      <c r="F20" s="50">
        <v>8</v>
      </c>
      <c r="G20" s="51">
        <v>206</v>
      </c>
      <c r="H20" s="13">
        <v>105</v>
      </c>
      <c r="I20" s="13">
        <v>101</v>
      </c>
      <c r="J20" s="27">
        <f>IF(SUM(H20:I20)=G20,"","tot voix&lt;&gt;exp")</f>
      </c>
      <c r="K20" s="27">
        <f>IF(G20=D20-E20-F20,"","err exprimés")</f>
      </c>
      <c r="L20" s="2">
        <f>IF(C20&lt;&gt;D20,"emarg&lt;&gt;votants","")</f>
      </c>
    </row>
    <row r="21" spans="1:12" s="1" customFormat="1" ht="13.5" customHeight="1">
      <c r="A21" s="21"/>
      <c r="B21" s="88"/>
      <c r="C21" s="42"/>
      <c r="D21" s="43">
        <f>(1/B20)*D20</f>
        <v>0.43933823529411764</v>
      </c>
      <c r="E21" s="43">
        <f>(1/D20)*E20</f>
        <v>0.10460251046025104</v>
      </c>
      <c r="F21" s="43">
        <f>(1/D20)*F20</f>
        <v>0.03347280334728033</v>
      </c>
      <c r="G21" s="44">
        <f>(1/D20)*G20</f>
        <v>0.8619246861924685</v>
      </c>
      <c r="H21" s="37">
        <f>(1/$G$20)*H20</f>
        <v>0.5097087378640777</v>
      </c>
      <c r="I21" s="37">
        <f>(1/$G$20)*I20</f>
        <v>0.4902912621359223</v>
      </c>
      <c r="J21" s="41"/>
      <c r="K21" s="41"/>
      <c r="L21" s="2"/>
    </row>
    <row r="22" spans="1:12" s="2" customFormat="1" ht="13.5" customHeight="1">
      <c r="A22" s="72" t="s">
        <v>33</v>
      </c>
      <c r="B22" s="76">
        <v>1314</v>
      </c>
      <c r="C22" s="76">
        <v>441</v>
      </c>
      <c r="D22" s="76">
        <v>441</v>
      </c>
      <c r="E22" s="76">
        <v>36</v>
      </c>
      <c r="F22" s="76">
        <v>13</v>
      </c>
      <c r="G22" s="77">
        <v>392</v>
      </c>
      <c r="H22" s="78">
        <v>163</v>
      </c>
      <c r="I22" s="78">
        <v>229</v>
      </c>
      <c r="J22" s="27">
        <f>IF(SUM(H22:I22)=G22,"","tot voix&lt;&gt;exp")</f>
      </c>
      <c r="K22" s="27">
        <f>IF(G22=D22-E22-F22,"","err exprimés")</f>
      </c>
      <c r="L22" s="2">
        <f>IF(C22&lt;&gt;D22,"emarg&lt;&gt;votants","")</f>
      </c>
    </row>
    <row r="23" spans="1:12" s="1" customFormat="1" ht="13.5" customHeight="1">
      <c r="A23" s="73"/>
      <c r="B23" s="88"/>
      <c r="C23" s="42"/>
      <c r="D23" s="43">
        <f>(1/B22)*D22</f>
        <v>0.3356164383561644</v>
      </c>
      <c r="E23" s="43">
        <f>(1/D22)*E22</f>
        <v>0.0816326530612245</v>
      </c>
      <c r="F23" s="43">
        <f>(1/D22)*F22</f>
        <v>0.02947845804988662</v>
      </c>
      <c r="G23" s="44">
        <f>(1/D22)*G22</f>
        <v>0.888888888888889</v>
      </c>
      <c r="H23" s="45">
        <f>(1/$G$22)*H22</f>
        <v>0.41581632653061223</v>
      </c>
      <c r="I23" s="45">
        <f>(1/$G$22)*I22</f>
        <v>0.5841836734693877</v>
      </c>
      <c r="J23" s="41"/>
      <c r="K23" s="41"/>
      <c r="L23" s="2"/>
    </row>
    <row r="24" spans="1:12" s="2" customFormat="1" ht="13.5" customHeight="1">
      <c r="A24" s="17" t="s">
        <v>34</v>
      </c>
      <c r="B24" s="50">
        <v>819</v>
      </c>
      <c r="C24" s="50">
        <v>388</v>
      </c>
      <c r="D24" s="50">
        <v>388</v>
      </c>
      <c r="E24" s="50">
        <v>26</v>
      </c>
      <c r="F24" s="50">
        <v>18</v>
      </c>
      <c r="G24" s="51">
        <v>344</v>
      </c>
      <c r="H24" s="13">
        <v>203</v>
      </c>
      <c r="I24" s="13">
        <v>141</v>
      </c>
      <c r="J24" s="27">
        <f>IF(SUM(H24:I24)=G24,"","tot voix&lt;&gt;exp")</f>
      </c>
      <c r="K24" s="27">
        <f>IF(G24=D24-E24-F24,"","err exprimés")</f>
      </c>
      <c r="L24" s="2">
        <f>IF(C24&lt;&gt;D24,"emarg&lt;&gt;votants","")</f>
      </c>
    </row>
    <row r="25" spans="1:12" s="1" customFormat="1" ht="13.5" customHeight="1">
      <c r="A25" s="21"/>
      <c r="B25" s="88"/>
      <c r="C25" s="42"/>
      <c r="D25" s="43">
        <f>(1/B24)*D24</f>
        <v>0.47374847374847373</v>
      </c>
      <c r="E25" s="43">
        <f>(1/D24)*E24</f>
        <v>0.06701030927835051</v>
      </c>
      <c r="F25" s="43">
        <f>(1/D24)*F24</f>
        <v>0.04639175257731959</v>
      </c>
      <c r="G25" s="44">
        <f>(1/D24)*G24</f>
        <v>0.8865979381443299</v>
      </c>
      <c r="H25" s="45">
        <f>(1/$G$24)*H24</f>
        <v>0.5901162790697674</v>
      </c>
      <c r="I25" s="45">
        <f>(1/$G$24)*I24</f>
        <v>0.40988372093023256</v>
      </c>
      <c r="J25" s="41"/>
      <c r="K25" s="41"/>
      <c r="L25" s="2"/>
    </row>
    <row r="26" spans="1:12" s="1" customFormat="1" ht="13.5" customHeight="1">
      <c r="A26" s="72" t="s">
        <v>35</v>
      </c>
      <c r="B26" s="76">
        <v>427</v>
      </c>
      <c r="C26" s="76">
        <v>213</v>
      </c>
      <c r="D26" s="76">
        <v>213</v>
      </c>
      <c r="E26" s="76">
        <v>16</v>
      </c>
      <c r="F26" s="76">
        <v>7</v>
      </c>
      <c r="G26" s="77">
        <v>190</v>
      </c>
      <c r="H26" s="78">
        <v>82</v>
      </c>
      <c r="I26" s="78">
        <v>108</v>
      </c>
      <c r="J26" s="27">
        <f>IF(SUM(H26:I26)=G26,"","tot voix&lt;&gt;exp")</f>
      </c>
      <c r="K26" s="27">
        <f>IF(G26=D26-E26-F26,"","err exprimés")</f>
      </c>
      <c r="L26" s="2">
        <f>IF(C26&lt;&gt;D26,"emarg&lt;&gt;votants","")</f>
      </c>
    </row>
    <row r="27" spans="1:12" s="1" customFormat="1" ht="13.5" customHeight="1">
      <c r="A27" s="74"/>
      <c r="B27" s="79" t="s">
        <v>7</v>
      </c>
      <c r="C27" s="46"/>
      <c r="D27" s="47">
        <f>(1/B26)*D26</f>
        <v>0.49882903981264637</v>
      </c>
      <c r="E27" s="47">
        <f>(1/D26)*E26</f>
        <v>0.07511737089201878</v>
      </c>
      <c r="F27" s="47">
        <f>(1/D26)*F26</f>
        <v>0.03286384976525822</v>
      </c>
      <c r="G27" s="48">
        <f>(1/D26)*G26</f>
        <v>0.892018779342723</v>
      </c>
      <c r="H27" s="49">
        <f>(1/$G$26)*H26</f>
        <v>0.43157894736842106</v>
      </c>
      <c r="I27" s="49">
        <f>(1/$G$26)*I26</f>
        <v>0.5684210526315789</v>
      </c>
      <c r="J27" s="41"/>
      <c r="K27" s="41"/>
      <c r="L27" s="2"/>
    </row>
    <row r="28" spans="1:12" s="28" customFormat="1" ht="19.5" customHeight="1">
      <c r="A28" s="22" t="s">
        <v>28</v>
      </c>
      <c r="B28" s="7">
        <f aca="true" t="shared" si="1" ref="B28:I28">B14+B16+B18+B20+B22+B24+B26</f>
        <v>8680</v>
      </c>
      <c r="C28" s="7">
        <f>C16+C18+C20+C22+C24+C26</f>
        <v>1707</v>
      </c>
      <c r="D28" s="7">
        <f t="shared" si="1"/>
        <v>3537</v>
      </c>
      <c r="E28" s="7">
        <f t="shared" si="1"/>
        <v>269</v>
      </c>
      <c r="F28" s="7">
        <f t="shared" si="1"/>
        <v>149</v>
      </c>
      <c r="G28" s="25">
        <f t="shared" si="1"/>
        <v>3119</v>
      </c>
      <c r="H28" s="26">
        <f t="shared" si="1"/>
        <v>1562</v>
      </c>
      <c r="I28" s="26">
        <f t="shared" si="1"/>
        <v>1557</v>
      </c>
      <c r="J28" s="27">
        <f>IF(SUM(H28:I28)=G28,"","tot voix&lt;&gt;exp")</f>
      </c>
      <c r="K28" s="27">
        <f>IF(G28=D28-E28-F28,"","err exprimés")</f>
      </c>
      <c r="L28" s="2"/>
    </row>
    <row r="29" spans="1:12" ht="19.5" customHeight="1" thickBot="1">
      <c r="A29" s="23" t="s">
        <v>6</v>
      </c>
      <c r="B29" s="29"/>
      <c r="C29" s="62">
        <f>C14+C28</f>
        <v>3537</v>
      </c>
      <c r="D29" s="30">
        <f>(1/B28)*D28</f>
        <v>0.4074884792626728</v>
      </c>
      <c r="E29" s="30">
        <f>(1/D28)*E28</f>
        <v>0.07605315238903025</v>
      </c>
      <c r="F29" s="30">
        <f>(1/D28)*F28</f>
        <v>0.04212609556121006</v>
      </c>
      <c r="G29" s="31">
        <f>(1/D28)*G28</f>
        <v>0.8818207520497596</v>
      </c>
      <c r="H29" s="32">
        <f>(1/$G$28)*H28</f>
        <v>0.5008015389547932</v>
      </c>
      <c r="I29" s="32">
        <f>(1/$G$28)*I28</f>
        <v>0.4991984610452068</v>
      </c>
      <c r="L29" s="2"/>
    </row>
    <row r="30" spans="1:12" ht="19.5" customHeight="1">
      <c r="A30" s="82"/>
      <c r="B30" s="83"/>
      <c r="C30" s="84"/>
      <c r="D30" s="85"/>
      <c r="E30" s="85"/>
      <c r="F30" s="85"/>
      <c r="G30" s="85"/>
      <c r="H30" s="86"/>
      <c r="I30" s="86"/>
      <c r="L30" s="2"/>
    </row>
    <row r="31" spans="1:9" ht="14.25">
      <c r="A31" s="80" t="s">
        <v>27</v>
      </c>
      <c r="B31" s="80"/>
      <c r="C31" s="80"/>
      <c r="D31" s="81">
        <f>IF(_XLL.EST.PAIR(G28)=TRUE,(G28/2+1),(ROUNDUP(G28/2,0)))</f>
        <v>1560</v>
      </c>
      <c r="E31" s="80"/>
      <c r="F31" s="80"/>
      <c r="G31" s="80"/>
      <c r="H31" s="81" t="str">
        <f>IF(H28&gt;=D31,"élus","non élus")</f>
        <v>élus</v>
      </c>
      <c r="I31" s="81" t="str">
        <f>IF(I28&gt;=D31,"élus","non élus")</f>
        <v>non élus</v>
      </c>
    </row>
    <row r="33" spans="5:6" ht="14.25">
      <c r="E33" s="5"/>
      <c r="F33" s="5"/>
    </row>
  </sheetData>
  <sheetProtection sheet="1"/>
  <printOptions horizontalCentered="1" verticalCentered="1"/>
  <pageMargins left="0" right="0" top="0.4330708661417323" bottom="0" header="0" footer="0"/>
  <pageSetup horizontalDpi="600" verticalDpi="600" orientation="landscape" paperSize="9" scale="95" r:id="rId1"/>
  <headerFooter alignWithMargins="0">
    <oddHeader>&amp;L&amp;"Times New Roman,Gras italique"&amp;14VILLE DE DIGNE-LES-BAINS&amp;C&amp;"Arial Black,Normal"&amp;20
ÉLECTIONS  DÉPARTEMENTALES  CANTON 5   DIGNE 2&amp;22
&amp;R&amp;"Times New Roman,Gras italique"&amp;14Scrutin du 20 juin 2021  &amp;18(2&amp;Xème&amp;XTour)</oddHeader>
    <oddFooter xml:space="preserve">&amp;R&amp;12  &amp;10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2" sqref="A2:IV29"/>
    </sheetView>
  </sheetViews>
  <sheetFormatPr defaultColWidth="11.421875" defaultRowHeight="12.75"/>
  <sheetData>
    <row r="1" spans="1:11" ht="58.5">
      <c r="A1" s="58" t="s">
        <v>58</v>
      </c>
      <c r="B1" s="56" t="s">
        <v>0</v>
      </c>
      <c r="C1" s="60" t="s">
        <v>40</v>
      </c>
      <c r="D1" s="8" t="s">
        <v>1</v>
      </c>
      <c r="E1" s="9" t="s">
        <v>15</v>
      </c>
      <c r="F1" s="8" t="s">
        <v>2</v>
      </c>
      <c r="G1" s="14" t="s">
        <v>3</v>
      </c>
      <c r="H1" s="11" t="s">
        <v>41</v>
      </c>
      <c r="I1" s="11" t="s">
        <v>18</v>
      </c>
      <c r="J1" s="59" t="s">
        <v>42</v>
      </c>
      <c r="K1" s="11" t="s">
        <v>43</v>
      </c>
    </row>
    <row r="2" spans="1:11" ht="15" hidden="1">
      <c r="A2" s="15" t="s">
        <v>21</v>
      </c>
      <c r="B2" s="6">
        <v>798</v>
      </c>
      <c r="C2" s="6">
        <v>303</v>
      </c>
      <c r="D2" s="6">
        <v>303</v>
      </c>
      <c r="E2" s="6">
        <v>12</v>
      </c>
      <c r="F2" s="6">
        <v>10</v>
      </c>
      <c r="G2" s="10">
        <v>281</v>
      </c>
      <c r="H2" s="12">
        <v>55</v>
      </c>
      <c r="I2" s="12">
        <v>118</v>
      </c>
      <c r="J2" s="12">
        <v>38</v>
      </c>
      <c r="K2" s="12">
        <v>70</v>
      </c>
    </row>
    <row r="3" spans="1:11" ht="15" hidden="1">
      <c r="A3" s="16" t="s">
        <v>4</v>
      </c>
      <c r="B3" s="46" t="s">
        <v>7</v>
      </c>
      <c r="C3" s="46"/>
      <c r="D3" s="47">
        <f>(1/B2)*D2</f>
        <v>0.37969924812030076</v>
      </c>
      <c r="E3" s="47">
        <f>(1/D2)*E2</f>
        <v>0.039603960396039604</v>
      </c>
      <c r="F3" s="47">
        <f>(1/D2)*F2</f>
        <v>0.033003300330033</v>
      </c>
      <c r="G3" s="48">
        <f>(1/D2)*G2</f>
        <v>0.9273927392739274</v>
      </c>
      <c r="H3" s="49">
        <f>(1/$G$2)*H2</f>
        <v>0.19572953736654802</v>
      </c>
      <c r="I3" s="49">
        <f>(1/$G$2)*I2</f>
        <v>0.4199288256227758</v>
      </c>
      <c r="J3" s="49">
        <f>(1/$G$2)*J2</f>
        <v>0.13523131672597863</v>
      </c>
      <c r="K3" s="49">
        <f>(1/$G$2)*K2</f>
        <v>0.24911032028469748</v>
      </c>
    </row>
    <row r="4" spans="1:11" ht="15" hidden="1">
      <c r="A4" s="67" t="s">
        <v>22</v>
      </c>
      <c r="B4" s="69">
        <v>829</v>
      </c>
      <c r="C4" s="69">
        <v>237</v>
      </c>
      <c r="D4" s="69">
        <v>237</v>
      </c>
      <c r="E4" s="69">
        <v>7</v>
      </c>
      <c r="F4" s="69">
        <v>6</v>
      </c>
      <c r="G4" s="70">
        <v>224</v>
      </c>
      <c r="H4" s="71">
        <v>42</v>
      </c>
      <c r="I4" s="71">
        <v>94</v>
      </c>
      <c r="J4" s="71">
        <v>28</v>
      </c>
      <c r="K4" s="71">
        <v>60</v>
      </c>
    </row>
    <row r="5" spans="1:11" ht="15" hidden="1">
      <c r="A5" s="68" t="s">
        <v>44</v>
      </c>
      <c r="B5" s="42" t="s">
        <v>7</v>
      </c>
      <c r="C5" s="42"/>
      <c r="D5" s="43">
        <f>(1/B4)*D4</f>
        <v>0.28588661037394447</v>
      </c>
      <c r="E5" s="43">
        <f>(1/D4)*E4</f>
        <v>0.02953586497890295</v>
      </c>
      <c r="F5" s="43">
        <f>(1/D4)*F4</f>
        <v>0.025316455696202528</v>
      </c>
      <c r="G5" s="44">
        <f>(1/D4)*G4</f>
        <v>0.9451476793248944</v>
      </c>
      <c r="H5" s="45">
        <f>(1/$G$4)*H4</f>
        <v>0.1875</v>
      </c>
      <c r="I5" s="45">
        <f>(1/$G$4)*I4</f>
        <v>0.4196428571428571</v>
      </c>
      <c r="J5" s="45">
        <f>(1/$G$4)*J4</f>
        <v>0.125</v>
      </c>
      <c r="K5" s="45">
        <f>(1/$G$4)*K4</f>
        <v>0.26785714285714285</v>
      </c>
    </row>
    <row r="6" spans="1:11" ht="15" hidden="1">
      <c r="A6" s="15" t="s">
        <v>23</v>
      </c>
      <c r="B6" s="6">
        <v>839</v>
      </c>
      <c r="C6" s="6">
        <v>335</v>
      </c>
      <c r="D6" s="6">
        <v>335</v>
      </c>
      <c r="E6" s="6">
        <v>10</v>
      </c>
      <c r="F6" s="6">
        <v>5</v>
      </c>
      <c r="G6" s="10">
        <v>320</v>
      </c>
      <c r="H6" s="12">
        <v>48</v>
      </c>
      <c r="I6" s="12">
        <v>132</v>
      </c>
      <c r="J6" s="12">
        <v>52</v>
      </c>
      <c r="K6" s="12">
        <v>88</v>
      </c>
    </row>
    <row r="7" spans="1:11" ht="15" hidden="1">
      <c r="A7" s="16" t="s">
        <v>45</v>
      </c>
      <c r="B7" s="42" t="s">
        <v>8</v>
      </c>
      <c r="C7" s="42"/>
      <c r="D7" s="43">
        <f>(1/B6)*D6</f>
        <v>0.39928486293206195</v>
      </c>
      <c r="E7" s="43">
        <f>(1/D6)*E6</f>
        <v>0.029850746268656716</v>
      </c>
      <c r="F7" s="43">
        <f>(1/D6)*F6</f>
        <v>0.014925373134328358</v>
      </c>
      <c r="G7" s="44">
        <f>(1/D6)*G6</f>
        <v>0.9552238805970149</v>
      </c>
      <c r="H7" s="45">
        <f>(1/$G$6)*H6</f>
        <v>0.15000000000000002</v>
      </c>
      <c r="I7" s="45">
        <f>(1/$G$6)*I6</f>
        <v>0.41250000000000003</v>
      </c>
      <c r="J7" s="45">
        <f>(1/$G$6)*J6</f>
        <v>0.1625</v>
      </c>
      <c r="K7" s="45">
        <f>(1/$G$6)*K6</f>
        <v>0.275</v>
      </c>
    </row>
    <row r="8" spans="1:11" ht="15" hidden="1">
      <c r="A8" s="67" t="s">
        <v>24</v>
      </c>
      <c r="B8" s="69">
        <v>832</v>
      </c>
      <c r="C8" s="69">
        <v>299</v>
      </c>
      <c r="D8" s="69">
        <v>299</v>
      </c>
      <c r="E8" s="69">
        <v>19</v>
      </c>
      <c r="F8" s="69">
        <v>14</v>
      </c>
      <c r="G8" s="70">
        <v>266</v>
      </c>
      <c r="H8" s="71">
        <v>46</v>
      </c>
      <c r="I8" s="71">
        <v>111</v>
      </c>
      <c r="J8" s="71">
        <v>43</v>
      </c>
      <c r="K8" s="71">
        <v>66</v>
      </c>
    </row>
    <row r="9" spans="1:11" ht="15" hidden="1">
      <c r="A9" s="68" t="s">
        <v>5</v>
      </c>
      <c r="B9" s="42" t="s">
        <v>8</v>
      </c>
      <c r="C9" s="42"/>
      <c r="D9" s="43">
        <f>(1/B8)*D8</f>
        <v>0.359375</v>
      </c>
      <c r="E9" s="43">
        <f>(1/D8)*E8</f>
        <v>0.06354515050167224</v>
      </c>
      <c r="F9" s="43">
        <f>(1/D8)*F8</f>
        <v>0.046822742474916385</v>
      </c>
      <c r="G9" s="44">
        <f>(1/D8)*G8</f>
        <v>0.8896321070234113</v>
      </c>
      <c r="H9" s="45">
        <f>(1/$G$8)*H8</f>
        <v>0.17293233082706766</v>
      </c>
      <c r="I9" s="45">
        <f>(1/$G$8)*I8</f>
        <v>0.4172932330827067</v>
      </c>
      <c r="J9" s="45">
        <f>(1/$G$8)*J8</f>
        <v>0.16165413533834586</v>
      </c>
      <c r="K9" s="45">
        <f>(1/$G$8)*K8</f>
        <v>0.24812030075187969</v>
      </c>
    </row>
    <row r="10" spans="1:11" ht="15" hidden="1">
      <c r="A10" s="15" t="s">
        <v>25</v>
      </c>
      <c r="B10" s="6">
        <v>1035</v>
      </c>
      <c r="C10" s="6">
        <v>307</v>
      </c>
      <c r="D10" s="6">
        <v>307</v>
      </c>
      <c r="E10" s="6">
        <v>15</v>
      </c>
      <c r="F10" s="6">
        <v>11</v>
      </c>
      <c r="G10" s="10">
        <v>281</v>
      </c>
      <c r="H10" s="12">
        <v>49</v>
      </c>
      <c r="I10" s="12">
        <v>128</v>
      </c>
      <c r="J10" s="12">
        <v>49</v>
      </c>
      <c r="K10" s="12">
        <v>55</v>
      </c>
    </row>
    <row r="11" spans="1:11" ht="15" hidden="1">
      <c r="A11" s="57" t="s">
        <v>46</v>
      </c>
      <c r="B11" s="42" t="s">
        <v>7</v>
      </c>
      <c r="C11" s="42"/>
      <c r="D11" s="43">
        <f>(1/B10)*D10</f>
        <v>0.2966183574879227</v>
      </c>
      <c r="E11" s="43">
        <f>(1/D10)*E10</f>
        <v>0.048859934853420196</v>
      </c>
      <c r="F11" s="43">
        <f>(1/D10)*F10</f>
        <v>0.035830618892508145</v>
      </c>
      <c r="G11" s="44">
        <f>(1/D10)*G10</f>
        <v>0.9153094462540717</v>
      </c>
      <c r="H11" s="45">
        <f>(1/$G$10)*H10</f>
        <v>0.17437722419928825</v>
      </c>
      <c r="I11" s="45">
        <f>(1/$G$10)*I10</f>
        <v>0.4555160142348754</v>
      </c>
      <c r="J11" s="45">
        <f>(1/$G$10)*J10</f>
        <v>0.17437722419928825</v>
      </c>
      <c r="K11" s="45">
        <f>(1/$G$10)*K10</f>
        <v>0.19572953736654802</v>
      </c>
    </row>
    <row r="12" spans="1:11" ht="15" hidden="1">
      <c r="A12" s="67" t="s">
        <v>26</v>
      </c>
      <c r="B12" s="69">
        <v>774</v>
      </c>
      <c r="C12" s="69">
        <v>317</v>
      </c>
      <c r="D12" s="69">
        <v>317</v>
      </c>
      <c r="E12" s="69">
        <v>17</v>
      </c>
      <c r="F12" s="69">
        <v>4</v>
      </c>
      <c r="G12" s="70">
        <v>296</v>
      </c>
      <c r="H12" s="71">
        <v>67</v>
      </c>
      <c r="I12" s="71">
        <v>115</v>
      </c>
      <c r="J12" s="71">
        <v>44</v>
      </c>
      <c r="K12" s="71">
        <v>70</v>
      </c>
    </row>
    <row r="13" spans="1:11" ht="15" hidden="1">
      <c r="A13" s="68" t="s">
        <v>9</v>
      </c>
      <c r="B13" s="42" t="s">
        <v>7</v>
      </c>
      <c r="C13" s="42"/>
      <c r="D13" s="43">
        <f>(1/B12)*D12</f>
        <v>0.4095607235142119</v>
      </c>
      <c r="E13" s="43">
        <f>(1/D12)*E12</f>
        <v>0.05362776025236593</v>
      </c>
      <c r="F13" s="43">
        <f>(1/D12)*F12</f>
        <v>0.012618296529968454</v>
      </c>
      <c r="G13" s="44">
        <f>(1/D12)*G12</f>
        <v>0.9337539432176656</v>
      </c>
      <c r="H13" s="45">
        <f>(1/$G$12)*H12</f>
        <v>0.22635135135135137</v>
      </c>
      <c r="I13" s="45">
        <f>(1/$G$12)*I12</f>
        <v>0.38851351351351354</v>
      </c>
      <c r="J13" s="45">
        <f>(1/$G$12)*J12</f>
        <v>0.14864864864864866</v>
      </c>
      <c r="K13" s="45">
        <f>(1/$G$12)*K12</f>
        <v>0.2364864864864865</v>
      </c>
    </row>
    <row r="14" spans="1:11" ht="15" hidden="1">
      <c r="A14" s="15" t="s">
        <v>48</v>
      </c>
      <c r="B14" s="6">
        <v>975</v>
      </c>
      <c r="C14" s="6">
        <v>405</v>
      </c>
      <c r="D14" s="6">
        <v>405</v>
      </c>
      <c r="E14" s="6">
        <v>25</v>
      </c>
      <c r="F14" s="6">
        <v>12</v>
      </c>
      <c r="G14" s="10">
        <v>368</v>
      </c>
      <c r="H14" s="12">
        <v>66</v>
      </c>
      <c r="I14" s="12">
        <v>124</v>
      </c>
      <c r="J14" s="12">
        <v>85</v>
      </c>
      <c r="K14" s="12">
        <v>93</v>
      </c>
    </row>
    <row r="15" spans="1:11" ht="15" hidden="1">
      <c r="A15" s="16" t="s">
        <v>47</v>
      </c>
      <c r="B15" s="46" t="s">
        <v>7</v>
      </c>
      <c r="C15" s="46"/>
      <c r="D15" s="47">
        <f>(1/B14)*D14</f>
        <v>0.4153846153846154</v>
      </c>
      <c r="E15" s="47">
        <f>(1/D14)*E14</f>
        <v>0.06172839506172839</v>
      </c>
      <c r="F15" s="47">
        <f>(1/D14)*F14</f>
        <v>0.02962962962962963</v>
      </c>
      <c r="G15" s="48">
        <f>(1/D14)*G14</f>
        <v>0.908641975308642</v>
      </c>
      <c r="H15" s="49">
        <f>(1/$G$14)*H14</f>
        <v>0.1793478260869565</v>
      </c>
      <c r="I15" s="49">
        <f>(1/$G$14)*I14</f>
        <v>0.33695652173913043</v>
      </c>
      <c r="J15" s="49">
        <f>(1/$G$14)*J14</f>
        <v>0.23097826086956522</v>
      </c>
      <c r="K15" s="49">
        <f>(1/$G$14)*K14</f>
        <v>0.25271739130434784</v>
      </c>
    </row>
    <row r="16" spans="1:11" ht="15" hidden="1">
      <c r="A16" s="19" t="s">
        <v>16</v>
      </c>
      <c r="B16" s="33">
        <f aca="true" t="shared" si="0" ref="B16:K16">B2+B4+B6+B8+B10+B12+B14</f>
        <v>6082</v>
      </c>
      <c r="C16" s="33">
        <f t="shared" si="0"/>
        <v>2203</v>
      </c>
      <c r="D16" s="34">
        <f t="shared" si="0"/>
        <v>2203</v>
      </c>
      <c r="E16" s="34">
        <f t="shared" si="0"/>
        <v>105</v>
      </c>
      <c r="F16" s="34">
        <f t="shared" si="0"/>
        <v>62</v>
      </c>
      <c r="G16" s="35">
        <f t="shared" si="0"/>
        <v>2036</v>
      </c>
      <c r="H16" s="36">
        <f t="shared" si="0"/>
        <v>373</v>
      </c>
      <c r="I16" s="36">
        <f t="shared" si="0"/>
        <v>822</v>
      </c>
      <c r="J16" s="36">
        <f t="shared" si="0"/>
        <v>339</v>
      </c>
      <c r="K16" s="36">
        <f t="shared" si="0"/>
        <v>502</v>
      </c>
    </row>
    <row r="17" spans="1:11" ht="15" hidden="1">
      <c r="A17" s="20" t="s">
        <v>6</v>
      </c>
      <c r="B17" s="53"/>
      <c r="C17" s="53"/>
      <c r="D17" s="52">
        <f>(1/B16)*D16</f>
        <v>0.3622163761920421</v>
      </c>
      <c r="E17" s="52">
        <f>(1/D16)*E16</f>
        <v>0.04766227871084884</v>
      </c>
      <c r="F17" s="52">
        <f>(1/D16)*F16</f>
        <v>0.02814344076259646</v>
      </c>
      <c r="G17" s="54">
        <f>(1/D16)*G16</f>
        <v>0.9241942805265547</v>
      </c>
      <c r="H17" s="55">
        <f>(1/G16)*H16</f>
        <v>0.18320235756385067</v>
      </c>
      <c r="I17" s="55">
        <f>(1/G16)*I16</f>
        <v>0.40373280943025536</v>
      </c>
      <c r="J17" s="55">
        <f>(1/G16)*J16</f>
        <v>0.16650294695481335</v>
      </c>
      <c r="K17" s="55">
        <f>(1/G16)*K16</f>
        <v>0.24656188605108054</v>
      </c>
    </row>
    <row r="18" spans="1:11" ht="15" hidden="1">
      <c r="A18" s="18" t="s">
        <v>12</v>
      </c>
      <c r="B18" s="65">
        <v>60</v>
      </c>
      <c r="C18" s="50">
        <v>36</v>
      </c>
      <c r="D18" s="50">
        <v>36</v>
      </c>
      <c r="E18" s="50">
        <v>3</v>
      </c>
      <c r="F18" s="50">
        <v>0</v>
      </c>
      <c r="G18" s="51">
        <v>33</v>
      </c>
      <c r="H18" s="13">
        <v>6</v>
      </c>
      <c r="I18" s="13">
        <v>11</v>
      </c>
      <c r="J18" s="13">
        <v>5</v>
      </c>
      <c r="K18" s="13">
        <v>11</v>
      </c>
    </row>
    <row r="19" spans="1:11" ht="15" hidden="1">
      <c r="A19" s="21"/>
      <c r="B19" s="64"/>
      <c r="C19" s="42"/>
      <c r="D19" s="43">
        <f>(1/B18)*D18</f>
        <v>0.6</v>
      </c>
      <c r="E19" s="43">
        <f>(1/D18)*E18</f>
        <v>0.08333333333333333</v>
      </c>
      <c r="F19" s="43">
        <f>(1/D18)*F18</f>
        <v>0</v>
      </c>
      <c r="G19" s="44">
        <f>(1/D18)*G18</f>
        <v>0.9166666666666666</v>
      </c>
      <c r="H19" s="45">
        <f>(1/$G$18)*H18</f>
        <v>0.18181818181818182</v>
      </c>
      <c r="I19" s="45">
        <f>(1/$G$18)*I18</f>
        <v>0.33333333333333337</v>
      </c>
      <c r="J19" s="45">
        <f>(1/$G$18)*J18</f>
        <v>0.15151515151515152</v>
      </c>
      <c r="K19" s="45">
        <f>(1/$G$18)*K18</f>
        <v>0.33333333333333337</v>
      </c>
    </row>
    <row r="20" spans="1:11" ht="15" hidden="1">
      <c r="A20" s="72" t="s">
        <v>10</v>
      </c>
      <c r="B20" s="75">
        <v>83</v>
      </c>
      <c r="C20" s="76">
        <v>34</v>
      </c>
      <c r="D20" s="76">
        <v>34</v>
      </c>
      <c r="E20" s="76">
        <v>0</v>
      </c>
      <c r="F20" s="76">
        <v>0</v>
      </c>
      <c r="G20" s="77">
        <v>34</v>
      </c>
      <c r="H20" s="78">
        <v>2</v>
      </c>
      <c r="I20" s="78">
        <v>23</v>
      </c>
      <c r="J20" s="78">
        <v>1</v>
      </c>
      <c r="K20" s="78">
        <v>8</v>
      </c>
    </row>
    <row r="21" spans="1:11" ht="15" hidden="1">
      <c r="A21" s="73"/>
      <c r="B21" s="64"/>
      <c r="C21" s="42"/>
      <c r="D21" s="43">
        <f>(1/B20)*D20</f>
        <v>0.4096385542168675</v>
      </c>
      <c r="E21" s="43">
        <f>(1/D20)*E20</f>
        <v>0</v>
      </c>
      <c r="F21" s="43">
        <f>(1/D20)*F20</f>
        <v>0</v>
      </c>
      <c r="G21" s="44">
        <f>(1/D20)*G20</f>
        <v>1</v>
      </c>
      <c r="H21" s="45">
        <f>(1/$G$20)*H20</f>
        <v>0.058823529411764705</v>
      </c>
      <c r="I21" s="45">
        <f>(1/$G$20)*I20</f>
        <v>0.6764705882352942</v>
      </c>
      <c r="J21" s="45">
        <f>(1/$G$20)*J20</f>
        <v>0.029411764705882353</v>
      </c>
      <c r="K21" s="45">
        <f>(1/$G$20)*K20</f>
        <v>0.23529411764705882</v>
      </c>
    </row>
    <row r="22" spans="1:11" ht="15" hidden="1">
      <c r="A22" s="17" t="s">
        <v>14</v>
      </c>
      <c r="B22" s="65">
        <v>45</v>
      </c>
      <c r="C22" s="50">
        <v>38</v>
      </c>
      <c r="D22" s="50">
        <v>38</v>
      </c>
      <c r="E22" s="50">
        <v>0</v>
      </c>
      <c r="F22" s="50">
        <v>1</v>
      </c>
      <c r="G22" s="51">
        <v>37</v>
      </c>
      <c r="H22" s="13">
        <v>1</v>
      </c>
      <c r="I22" s="13">
        <v>23</v>
      </c>
      <c r="J22" s="13">
        <v>6</v>
      </c>
      <c r="K22" s="13">
        <v>7</v>
      </c>
    </row>
    <row r="23" spans="1:11" ht="15" hidden="1">
      <c r="A23" s="21"/>
      <c r="B23" s="64"/>
      <c r="C23" s="42"/>
      <c r="D23" s="43">
        <f>(1/B22)*D22</f>
        <v>0.8444444444444444</v>
      </c>
      <c r="E23" s="43">
        <f>(1/D22)*E22</f>
        <v>0</v>
      </c>
      <c r="F23" s="43">
        <f>(1/D22)*F22</f>
        <v>0.02631578947368421</v>
      </c>
      <c r="G23" s="44">
        <f>(1/D22)*G22</f>
        <v>0.9736842105263157</v>
      </c>
      <c r="H23" s="37">
        <f>(1/$G$22)*H22</f>
        <v>0.02702702702702703</v>
      </c>
      <c r="I23" s="37">
        <f>(1/$G$22)*I22</f>
        <v>0.6216216216216217</v>
      </c>
      <c r="J23" s="37">
        <f>(1/$G$22)*J22</f>
        <v>0.16216216216216217</v>
      </c>
      <c r="K23" s="37">
        <f>(1/$G$22)*K22</f>
        <v>0.1891891891891892</v>
      </c>
    </row>
    <row r="24" spans="1:11" ht="15" hidden="1">
      <c r="A24" s="72" t="s">
        <v>11</v>
      </c>
      <c r="B24" s="75">
        <v>384</v>
      </c>
      <c r="C24" s="76">
        <v>195</v>
      </c>
      <c r="D24" s="76">
        <v>195</v>
      </c>
      <c r="E24" s="76">
        <v>2</v>
      </c>
      <c r="F24" s="76">
        <v>2</v>
      </c>
      <c r="G24" s="77">
        <v>191</v>
      </c>
      <c r="H24" s="78">
        <v>10</v>
      </c>
      <c r="I24" s="78">
        <v>101</v>
      </c>
      <c r="J24" s="78">
        <v>58</v>
      </c>
      <c r="K24" s="78">
        <v>22</v>
      </c>
    </row>
    <row r="25" spans="1:11" ht="15" hidden="1">
      <c r="A25" s="73"/>
      <c r="B25" s="64"/>
      <c r="C25" s="42"/>
      <c r="D25" s="43">
        <f>(1/B24)*D24</f>
        <v>0.5078125</v>
      </c>
      <c r="E25" s="43">
        <f>(1/D24)*E24</f>
        <v>0.010256410256410256</v>
      </c>
      <c r="F25" s="43">
        <f>(1/D24)*F24</f>
        <v>0.010256410256410256</v>
      </c>
      <c r="G25" s="44">
        <f>(1/D24)*G24</f>
        <v>0.9794871794871794</v>
      </c>
      <c r="H25" s="45">
        <f>(1/$G$24)*H24</f>
        <v>0.05235602094240838</v>
      </c>
      <c r="I25" s="45">
        <f>(1/$G$24)*I24</f>
        <v>0.5287958115183247</v>
      </c>
      <c r="J25" s="45">
        <f>(1/$G$24)*J24</f>
        <v>0.30366492146596863</v>
      </c>
      <c r="K25" s="45">
        <f>(1/$G$24)*K24</f>
        <v>0.11518324607329844</v>
      </c>
    </row>
    <row r="26" spans="1:11" ht="15" hidden="1">
      <c r="A26" s="17" t="s">
        <v>19</v>
      </c>
      <c r="B26" s="65">
        <v>289</v>
      </c>
      <c r="C26" s="50">
        <v>149</v>
      </c>
      <c r="D26" s="50">
        <v>149</v>
      </c>
      <c r="E26" s="50">
        <v>0</v>
      </c>
      <c r="F26" s="50">
        <v>0</v>
      </c>
      <c r="G26" s="51">
        <v>149</v>
      </c>
      <c r="H26" s="13">
        <v>2</v>
      </c>
      <c r="I26" s="13">
        <v>54</v>
      </c>
      <c r="J26" s="13">
        <v>76</v>
      </c>
      <c r="K26" s="13">
        <v>17</v>
      </c>
    </row>
    <row r="27" spans="1:11" ht="15" hidden="1">
      <c r="A27" s="21"/>
      <c r="B27" s="64"/>
      <c r="C27" s="42"/>
      <c r="D27" s="43">
        <f>(1/B26)*D26</f>
        <v>0.5155709342560554</v>
      </c>
      <c r="E27" s="43">
        <f>(1/D26)*E26</f>
        <v>0</v>
      </c>
      <c r="F27" s="43">
        <f>(1/D26)*F26</f>
        <v>0</v>
      </c>
      <c r="G27" s="44">
        <f>(1/D26)*G26</f>
        <v>1</v>
      </c>
      <c r="H27" s="45">
        <f>(1/$G$26)*H26</f>
        <v>0.013422818791946308</v>
      </c>
      <c r="I27" s="45">
        <f>(1/$G$26)*I26</f>
        <v>0.3624161073825503</v>
      </c>
      <c r="J27" s="45">
        <f>(1/$G$26)*J26</f>
        <v>0.5100671140939598</v>
      </c>
      <c r="K27" s="45">
        <f>(1/$G$26)*K26</f>
        <v>0.11409395973154363</v>
      </c>
    </row>
    <row r="28" spans="1:11" ht="15" hidden="1">
      <c r="A28" s="72" t="s">
        <v>13</v>
      </c>
      <c r="B28" s="75">
        <v>562</v>
      </c>
      <c r="C28" s="76">
        <v>210</v>
      </c>
      <c r="D28" s="76">
        <v>210</v>
      </c>
      <c r="E28" s="76">
        <v>12</v>
      </c>
      <c r="F28" s="76">
        <v>1</v>
      </c>
      <c r="G28" s="77">
        <v>197</v>
      </c>
      <c r="H28" s="78">
        <v>16</v>
      </c>
      <c r="I28" s="78">
        <v>60</v>
      </c>
      <c r="J28" s="78">
        <v>9</v>
      </c>
      <c r="K28" s="78">
        <v>112</v>
      </c>
    </row>
    <row r="29" spans="1:11" ht="15" hidden="1">
      <c r="A29" s="74"/>
      <c r="B29" s="66" t="s">
        <v>7</v>
      </c>
      <c r="C29" s="46"/>
      <c r="D29" s="47">
        <f>(1/B28)*D28</f>
        <v>0.3736654804270462</v>
      </c>
      <c r="E29" s="47">
        <f>(1/D28)*E28</f>
        <v>0.05714285714285715</v>
      </c>
      <c r="F29" s="47">
        <f>(1/D28)*F28</f>
        <v>0.004761904761904762</v>
      </c>
      <c r="G29" s="48">
        <f>(1/D28)*G28</f>
        <v>0.9380952380952382</v>
      </c>
      <c r="H29" s="49">
        <f>(1/$G$28)*H28</f>
        <v>0.08121827411167512</v>
      </c>
      <c r="I29" s="49">
        <f>(1/$G$28)*I28</f>
        <v>0.3045685279187817</v>
      </c>
      <c r="J29" s="49">
        <f>(1/$G$28)*J28</f>
        <v>0.04568527918781726</v>
      </c>
      <c r="K29" s="49">
        <f>(1/$G$28)*K28</f>
        <v>0.5685279187817258</v>
      </c>
    </row>
    <row r="30" spans="1:11" ht="18">
      <c r="A30" s="22" t="s">
        <v>17</v>
      </c>
      <c r="B30" s="7">
        <f aca="true" t="shared" si="1" ref="B30:K30">B16+B18+B20+B22+B24+B26+B28</f>
        <v>7505</v>
      </c>
      <c r="C30" s="7">
        <f>C18+C20+C22+C24+C26+C28</f>
        <v>662</v>
      </c>
      <c r="D30" s="7">
        <f t="shared" si="1"/>
        <v>2865</v>
      </c>
      <c r="E30" s="7">
        <f t="shared" si="1"/>
        <v>122</v>
      </c>
      <c r="F30" s="7">
        <f t="shared" si="1"/>
        <v>66</v>
      </c>
      <c r="G30" s="25">
        <f t="shared" si="1"/>
        <v>2677</v>
      </c>
      <c r="H30" s="26">
        <f t="shared" si="1"/>
        <v>410</v>
      </c>
      <c r="I30" s="26">
        <f t="shared" si="1"/>
        <v>1094</v>
      </c>
      <c r="J30" s="26">
        <f t="shared" si="1"/>
        <v>494</v>
      </c>
      <c r="K30" s="26">
        <f t="shared" si="1"/>
        <v>679</v>
      </c>
    </row>
    <row r="31" spans="1:11" ht="21" thickBot="1">
      <c r="A31" s="23" t="s">
        <v>6</v>
      </c>
      <c r="B31" s="29"/>
      <c r="C31" s="62">
        <f>C16+C30</f>
        <v>2865</v>
      </c>
      <c r="D31" s="30">
        <f>(1/B30)*D30</f>
        <v>0.38174550299800136</v>
      </c>
      <c r="E31" s="52">
        <f>(1/D30)*E30</f>
        <v>0.04258289703315882</v>
      </c>
      <c r="F31" s="52">
        <f>(1/D30)*F30</f>
        <v>0.02303664921465969</v>
      </c>
      <c r="G31" s="31">
        <f>(1/D30)*G30</f>
        <v>0.9343804537521816</v>
      </c>
      <c r="H31" s="32">
        <f>(1/$G$30)*H30</f>
        <v>0.15315651849084796</v>
      </c>
      <c r="I31" s="32">
        <f>(1/$G$30)*I30</f>
        <v>0.40866641763167727</v>
      </c>
      <c r="J31" s="32">
        <f>(1/$G$30)*J30</f>
        <v>0.1845349271572656</v>
      </c>
      <c r="K31" s="32">
        <f>(1/$G$30)*K30</f>
        <v>0.2536421367202092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MAIRIE DE DIGNE LES BAINS</dc:creator>
  <cp:keywords/>
  <dc:description/>
  <cp:lastModifiedBy>DEVILLELE Cyrille</cp:lastModifiedBy>
  <cp:lastPrinted>2021-06-27T19:36:02Z</cp:lastPrinted>
  <dcterms:created xsi:type="dcterms:W3CDTF">1997-05-15T16:22:16Z</dcterms:created>
  <dcterms:modified xsi:type="dcterms:W3CDTF">2021-06-28T06:47:59Z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-1154582601</vt:i4>
  </property>
  <property fmtid="{D5CDD505-2E9C-101B-9397-08002B2CF9AE}" pid="3" name="_EmailSubject">
    <vt:lpwstr>election</vt:lpwstr>
  </property>
  <property fmtid="{D5CDD505-2E9C-101B-9397-08002B2CF9AE}" pid="4" name="_AuthorEmail">
    <vt:lpwstr>jomar.goncalves@free.fr</vt:lpwstr>
  </property>
  <property fmtid="{D5CDD505-2E9C-101B-9397-08002B2CF9AE}" pid="5" name="_AuthorEmailDisplayName">
    <vt:lpwstr>José Goncalvès</vt:lpwstr>
  </property>
  <property fmtid="{D5CDD505-2E9C-101B-9397-08002B2CF9AE}" pid="6" name="_ReviewingToolsShownOnce">
    <vt:lpwstr/>
  </property>
</Properties>
</file>