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185" windowWidth="8880" windowHeight="3840" tabRatio="811" activeTab="1"/>
  </bookViews>
  <sheets>
    <sheet name="1er Tour" sheetId="1" r:id="rId1"/>
    <sheet name="2 TOUR" sheetId="2" r:id="rId2"/>
  </sheets>
  <definedNames>
    <definedName name="_xlnm.Print_Area" localSheetId="0">'1er Tour'!$A$1:$Q$32</definedName>
    <definedName name="_xlnm.Print_Area" localSheetId="1">'2 TOUR'!$A$1:$H$31</definedName>
  </definedNames>
  <calcPr fullCalcOnLoad="1"/>
</workbook>
</file>

<file path=xl/sharedStrings.xml><?xml version="1.0" encoding="utf-8"?>
<sst xmlns="http://schemas.openxmlformats.org/spreadsheetml/2006/main" count="53" uniqueCount="42">
  <si>
    <t>Inscrits</t>
  </si>
  <si>
    <t>Votants</t>
  </si>
  <si>
    <t>Nuls</t>
  </si>
  <si>
    <t>Exprimés</t>
  </si>
  <si>
    <t>TOTAL GÉNÉRAL</t>
  </si>
  <si>
    <t>MELENCHON</t>
  </si>
  <si>
    <t>POUTOU</t>
  </si>
  <si>
    <t>ARTHAUD</t>
  </si>
  <si>
    <t>CHEMINADE</t>
  </si>
  <si>
    <t>DUPONT-AIGNAN</t>
  </si>
  <si>
    <t>MACRON</t>
  </si>
  <si>
    <t>HAMON</t>
  </si>
  <si>
    <t>LASSALLE</t>
  </si>
  <si>
    <t>ASSELINEAU</t>
  </si>
  <si>
    <t>FILLON</t>
  </si>
  <si>
    <t>TOTAL DIGNE  1</t>
  </si>
  <si>
    <t>TOTAL DIGNE 2</t>
  </si>
  <si>
    <t>HOTEL VILLE</t>
  </si>
  <si>
    <t>MJE</t>
  </si>
  <si>
    <t>PETITE ENFANCE</t>
  </si>
  <si>
    <t>BORRELY</t>
  </si>
  <si>
    <t>Ec ARCHES</t>
  </si>
  <si>
    <t>ERMITAGE</t>
  </si>
  <si>
    <t>Ec BEAUSOLEIL</t>
  </si>
  <si>
    <t>Ec FERREOLS</t>
  </si>
  <si>
    <t>Ec GAUBERT</t>
  </si>
  <si>
    <t>Ec MOULIN</t>
  </si>
  <si>
    <t>Ec SIEYES</t>
  </si>
  <si>
    <t>Ec AUGIERS</t>
  </si>
  <si>
    <t>HOTEL DE VILLE</t>
  </si>
  <si>
    <t>Ecole maternelle ARCHES</t>
  </si>
  <si>
    <t>ERMITAGE NAPOLEON</t>
  </si>
  <si>
    <t>Ecole de BEAUSOLEIL</t>
  </si>
  <si>
    <t>EC Primaire des FERREOLS</t>
  </si>
  <si>
    <t>Ecole de GAUBERT</t>
  </si>
  <si>
    <t>Ecole du MOULIN</t>
  </si>
  <si>
    <t>Ecole des SIEYES</t>
  </si>
  <si>
    <t>Ecole des AUGIERS</t>
  </si>
  <si>
    <t>TOTAL canton DIGNE 1</t>
  </si>
  <si>
    <t>TOTAL canton DIGNE 2</t>
  </si>
  <si>
    <t>LE PEN</t>
  </si>
  <si>
    <t>Blancs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</si>
</sst>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6"/>
      <color indexed="10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0" fontId="5" fillId="0" borderId="12" xfId="0" applyNumberFormat="1" applyFont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right" vertical="center"/>
      <protection/>
    </xf>
    <xf numFmtId="3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3" fontId="4" fillId="34" borderId="13" xfId="0" applyNumberFormat="1" applyFont="1" applyFill="1" applyBorder="1" applyAlignment="1" applyProtection="1">
      <alignment horizontal="center" vertical="center"/>
      <protection locked="0"/>
    </xf>
    <xf numFmtId="3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3" fontId="21" fillId="33" borderId="13" xfId="0" applyNumberFormat="1" applyFont="1" applyFill="1" applyBorder="1" applyAlignment="1" applyProtection="1">
      <alignment horizontal="center" vertical="center"/>
      <protection/>
    </xf>
    <xf numFmtId="3" fontId="21" fillId="33" borderId="14" xfId="0" applyNumberFormat="1" applyFont="1" applyFill="1" applyBorder="1" applyAlignment="1" applyProtection="1">
      <alignment horizontal="center" vertical="center"/>
      <protection/>
    </xf>
    <xf numFmtId="0" fontId="24" fillId="33" borderId="16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12" fillId="35" borderId="17" xfId="0" applyFont="1" applyFill="1" applyBorder="1" applyAlignment="1" applyProtection="1">
      <alignment horizontal="center" vertical="center"/>
      <protection/>
    </xf>
    <xf numFmtId="3" fontId="14" fillId="35" borderId="13" xfId="0" applyNumberFormat="1" applyFont="1" applyFill="1" applyBorder="1" applyAlignment="1" applyProtection="1">
      <alignment horizontal="center" vertical="center"/>
      <protection/>
    </xf>
    <xf numFmtId="0" fontId="13" fillId="35" borderId="15" xfId="0" applyFont="1" applyFill="1" applyBorder="1" applyAlignment="1" applyProtection="1">
      <alignment horizontal="right" vertical="center"/>
      <protection/>
    </xf>
    <xf numFmtId="0" fontId="15" fillId="35" borderId="16" xfId="0" applyFont="1" applyFill="1" applyBorder="1" applyAlignment="1" applyProtection="1">
      <alignment horizontal="center" vertical="center"/>
      <protection/>
    </xf>
    <xf numFmtId="10" fontId="25" fillId="35" borderId="23" xfId="0" applyNumberFormat="1" applyFont="1" applyFill="1" applyBorder="1" applyAlignment="1" applyProtection="1">
      <alignment horizontal="center" vertical="center"/>
      <protection/>
    </xf>
    <xf numFmtId="10" fontId="25" fillId="35" borderId="23" xfId="0" applyNumberFormat="1" applyFont="1" applyFill="1" applyBorder="1" applyAlignment="1" applyProtection="1">
      <alignment horizontal="right" vertical="center"/>
      <protection/>
    </xf>
    <xf numFmtId="10" fontId="25" fillId="35" borderId="24" xfId="0" applyNumberFormat="1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9" fillId="35" borderId="16" xfId="0" applyFont="1" applyFill="1" applyBorder="1" applyAlignment="1" applyProtection="1">
      <alignment horizontal="center" vertical="center"/>
      <protection/>
    </xf>
    <xf numFmtId="10" fontId="22" fillId="35" borderId="23" xfId="0" applyNumberFormat="1" applyFont="1" applyFill="1" applyBorder="1" applyAlignment="1" applyProtection="1">
      <alignment horizontal="right" vertical="center"/>
      <protection/>
    </xf>
    <xf numFmtId="10" fontId="22" fillId="35" borderId="23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10" fontId="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0" fontId="5" fillId="0" borderId="23" xfId="0" applyNumberFormat="1" applyFont="1" applyFill="1" applyBorder="1" applyAlignment="1" applyProtection="1">
      <alignment horizontal="center" vertical="center"/>
      <protection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3" fontId="4" fillId="34" borderId="25" xfId="0" applyNumberFormat="1" applyFont="1" applyFill="1" applyBorder="1" applyAlignment="1" applyProtection="1">
      <alignment horizontal="center" vertical="center"/>
      <protection locked="0"/>
    </xf>
    <xf numFmtId="3" fontId="4" fillId="34" borderId="14" xfId="0" applyNumberFormat="1" applyFont="1" applyFill="1" applyBorder="1" applyAlignment="1" applyProtection="1">
      <alignment horizontal="center" vertical="center"/>
      <protection locked="0"/>
    </xf>
    <xf numFmtId="10" fontId="5" fillId="33" borderId="23" xfId="0" applyNumberFormat="1" applyFont="1" applyFill="1" applyBorder="1" applyAlignment="1" applyProtection="1">
      <alignment horizontal="center" vertical="center"/>
      <protection/>
    </xf>
    <xf numFmtId="10" fontId="5" fillId="33" borderId="24" xfId="0" applyNumberFormat="1" applyFont="1" applyFill="1" applyBorder="1" applyAlignment="1" applyProtection="1">
      <alignment horizontal="center" vertical="center"/>
      <protection/>
    </xf>
    <xf numFmtId="10" fontId="23" fillId="33" borderId="23" xfId="0" applyNumberFormat="1" applyFont="1" applyFill="1" applyBorder="1" applyAlignment="1" applyProtection="1">
      <alignment horizontal="right" vertical="center"/>
      <protection/>
    </xf>
    <xf numFmtId="10" fontId="23" fillId="33" borderId="24" xfId="0" applyNumberFormat="1" applyFont="1" applyFill="1" applyBorder="1" applyAlignment="1" applyProtection="1">
      <alignment horizontal="right" vertical="center"/>
      <protection/>
    </xf>
    <xf numFmtId="0" fontId="27" fillId="33" borderId="16" xfId="0" applyFont="1" applyFill="1" applyBorder="1" applyAlignment="1" applyProtection="1">
      <alignment horizontal="center" vertical="center"/>
      <protection/>
    </xf>
    <xf numFmtId="10" fontId="23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10" fontId="23" fillId="0" borderId="23" xfId="0" applyNumberFormat="1" applyFont="1" applyBorder="1" applyAlignment="1" applyProtection="1">
      <alignment horizontal="right" vertical="center"/>
      <protection/>
    </xf>
    <xf numFmtId="10" fontId="23" fillId="0" borderId="24" xfId="0" applyNumberFormat="1" applyFont="1" applyBorder="1" applyAlignment="1" applyProtection="1">
      <alignment horizontal="right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3" fontId="22" fillId="35" borderId="13" xfId="0" applyNumberFormat="1" applyFont="1" applyFill="1" applyBorder="1" applyAlignment="1" applyProtection="1">
      <alignment horizontal="center" vertical="center"/>
      <protection/>
    </xf>
    <xf numFmtId="3" fontId="22" fillId="35" borderId="14" xfId="0" applyNumberFormat="1" applyFont="1" applyFill="1" applyBorder="1" applyAlignment="1" applyProtection="1">
      <alignment horizontal="center" vertical="center"/>
      <protection/>
    </xf>
    <xf numFmtId="0" fontId="20" fillId="35" borderId="20" xfId="0" applyFont="1" applyFill="1" applyBorder="1" applyAlignment="1" applyProtection="1">
      <alignment horizontal="left" vertical="center"/>
      <protection/>
    </xf>
    <xf numFmtId="10" fontId="28" fillId="35" borderId="23" xfId="0" applyNumberFormat="1" applyFont="1" applyFill="1" applyBorder="1" applyAlignment="1" applyProtection="1">
      <alignment horizontal="right" vertical="center"/>
      <protection/>
    </xf>
    <xf numFmtId="10" fontId="28" fillId="35" borderId="24" xfId="0" applyNumberFormat="1" applyFont="1" applyFill="1" applyBorder="1" applyAlignment="1" applyProtection="1">
      <alignment horizontal="right" vertical="center"/>
      <protection/>
    </xf>
    <xf numFmtId="3" fontId="62" fillId="34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vertical="center"/>
    </xf>
    <xf numFmtId="0" fontId="21" fillId="36" borderId="17" xfId="0" applyFont="1" applyFill="1" applyBorder="1" applyAlignment="1" applyProtection="1">
      <alignment horizontal="center" vertical="center"/>
      <protection/>
    </xf>
    <xf numFmtId="0" fontId="14" fillId="36" borderId="15" xfId="0" applyFont="1" applyFill="1" applyBorder="1" applyAlignment="1" applyProtection="1">
      <alignment horizontal="center" vertical="center"/>
      <protection/>
    </xf>
    <xf numFmtId="0" fontId="24" fillId="36" borderId="16" xfId="0" applyFont="1" applyFill="1" applyBorder="1" applyAlignment="1" applyProtection="1">
      <alignment horizontal="center" vertical="center"/>
      <protection/>
    </xf>
    <xf numFmtId="10" fontId="23" fillId="36" borderId="23" xfId="0" applyNumberFormat="1" applyFont="1" applyFill="1" applyBorder="1" applyAlignment="1" applyProtection="1">
      <alignment horizontal="right" vertical="center"/>
      <protection/>
    </xf>
    <xf numFmtId="10" fontId="23" fillId="36" borderId="24" xfId="0" applyNumberFormat="1" applyFont="1" applyFill="1" applyBorder="1" applyAlignment="1" applyProtection="1">
      <alignment horizontal="right" vertical="center"/>
      <protection/>
    </xf>
    <xf numFmtId="0" fontId="14" fillId="36" borderId="26" xfId="0" applyFont="1" applyFill="1" applyBorder="1" applyAlignment="1" applyProtection="1">
      <alignment horizontal="center" vertical="center"/>
      <protection/>
    </xf>
    <xf numFmtId="0" fontId="24" fillId="36" borderId="0" xfId="0" applyFont="1" applyFill="1" applyBorder="1" applyAlignment="1" applyProtection="1">
      <alignment horizontal="center" vertical="center"/>
      <protection/>
    </xf>
    <xf numFmtId="10" fontId="23" fillId="36" borderId="12" xfId="0" applyNumberFormat="1" applyFont="1" applyFill="1" applyBorder="1" applyAlignment="1" applyProtection="1">
      <alignment horizontal="right" vertical="center"/>
      <protection/>
    </xf>
    <xf numFmtId="10" fontId="23" fillId="36" borderId="27" xfId="0" applyNumberFormat="1" applyFont="1" applyFill="1" applyBorder="1" applyAlignment="1" applyProtection="1">
      <alignment horizontal="right" vertical="center"/>
      <protection/>
    </xf>
    <xf numFmtId="3" fontId="21" fillId="37" borderId="13" xfId="0" applyNumberFormat="1" applyFont="1" applyFill="1" applyBorder="1" applyAlignment="1" applyProtection="1">
      <alignment horizontal="center" vertical="center"/>
      <protection locked="0"/>
    </xf>
    <xf numFmtId="0" fontId="21" fillId="37" borderId="13" xfId="0" applyFont="1" applyFill="1" applyBorder="1" applyAlignment="1" applyProtection="1">
      <alignment horizontal="center" vertical="center"/>
      <protection locked="0"/>
    </xf>
    <xf numFmtId="0" fontId="21" fillId="37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zoomScale="62" zoomScaleNormal="62" zoomScaleSheetLayoutView="75" zoomScalePageLayoutView="0" workbookViewId="0" topLeftCell="A1">
      <pane ySplit="600" topLeftCell="A1" activePane="bottomLeft" state="split"/>
      <selection pane="topLeft" activeCell="R1" sqref="R1:R16384"/>
      <selection pane="bottomLeft" activeCell="D6" sqref="D6"/>
    </sheetView>
  </sheetViews>
  <sheetFormatPr defaultColWidth="11.421875" defaultRowHeight="12.75"/>
  <cols>
    <col min="1" max="1" width="20.7109375" style="9" customWidth="1"/>
    <col min="2" max="2" width="10.7109375" style="9" customWidth="1"/>
    <col min="3" max="3" width="11.7109375" style="9" customWidth="1"/>
    <col min="4" max="4" width="10.8515625" style="9" customWidth="1"/>
    <col min="5" max="5" width="11.28125" style="9" customWidth="1"/>
    <col min="6" max="6" width="12.140625" style="9" customWidth="1"/>
    <col min="7" max="7" width="11.7109375" style="9" customWidth="1"/>
    <col min="8" max="8" width="10.7109375" style="9" customWidth="1"/>
    <col min="9" max="9" width="12.140625" style="9" customWidth="1"/>
    <col min="10" max="10" width="11.57421875" style="9" customWidth="1"/>
    <col min="11" max="11" width="13.140625" style="9" customWidth="1"/>
    <col min="12" max="12" width="11.8515625" style="9" customWidth="1"/>
    <col min="13" max="13" width="15.8515625" style="9" customWidth="1"/>
    <col min="14" max="14" width="14.421875" style="9" customWidth="1"/>
    <col min="15" max="15" width="16.8515625" style="9" customWidth="1"/>
    <col min="16" max="16" width="17.28125" style="9" customWidth="1"/>
    <col min="17" max="17" width="12.8515625" style="9" customWidth="1"/>
    <col min="18" max="18" width="11.421875" style="72" customWidth="1"/>
  </cols>
  <sheetData>
    <row r="1" spans="1:26" s="8" customFormat="1" ht="35.25" customHeight="1" thickBot="1">
      <c r="A1" s="33"/>
      <c r="B1" s="24" t="s">
        <v>0</v>
      </c>
      <c r="C1" s="24" t="s">
        <v>1</v>
      </c>
      <c r="D1" s="24" t="s">
        <v>2</v>
      </c>
      <c r="E1" s="24" t="s">
        <v>41</v>
      </c>
      <c r="F1" s="23" t="s">
        <v>3</v>
      </c>
      <c r="G1" s="37" t="s">
        <v>9</v>
      </c>
      <c r="H1" s="37" t="s">
        <v>40</v>
      </c>
      <c r="I1" s="37" t="s">
        <v>10</v>
      </c>
      <c r="J1" s="37" t="s">
        <v>11</v>
      </c>
      <c r="K1" s="37" t="s">
        <v>7</v>
      </c>
      <c r="L1" s="37" t="s">
        <v>6</v>
      </c>
      <c r="M1" s="37" t="s">
        <v>8</v>
      </c>
      <c r="N1" s="37" t="s">
        <v>12</v>
      </c>
      <c r="O1" s="37" t="s">
        <v>5</v>
      </c>
      <c r="P1" s="37" t="s">
        <v>13</v>
      </c>
      <c r="Q1" s="38" t="s">
        <v>14</v>
      </c>
      <c r="R1" s="73"/>
      <c r="S1" s="7"/>
      <c r="T1" s="7"/>
      <c r="U1" s="7"/>
      <c r="V1" s="7"/>
      <c r="W1" s="7"/>
      <c r="X1" s="7"/>
      <c r="Y1" s="7"/>
      <c r="Z1" s="7"/>
    </row>
    <row r="2" spans="1:17" ht="25.5" customHeight="1">
      <c r="A2" s="39" t="s">
        <v>4</v>
      </c>
      <c r="B2" s="40">
        <f aca="true" t="shared" si="0" ref="B2:G2">B18+B30</f>
        <v>11259</v>
      </c>
      <c r="C2" s="40">
        <f t="shared" si="0"/>
        <v>8955</v>
      </c>
      <c r="D2" s="40">
        <f t="shared" si="0"/>
        <v>81</v>
      </c>
      <c r="E2" s="40">
        <f t="shared" si="0"/>
        <v>156</v>
      </c>
      <c r="F2" s="40">
        <f t="shared" si="0"/>
        <v>8718</v>
      </c>
      <c r="G2" s="40">
        <f t="shared" si="0"/>
        <v>432</v>
      </c>
      <c r="H2" s="40">
        <f aca="true" t="shared" si="1" ref="H2:Q2">H18+H30</f>
        <v>1930</v>
      </c>
      <c r="I2" s="40">
        <f t="shared" si="1"/>
        <v>1910</v>
      </c>
      <c r="J2" s="40">
        <f t="shared" si="1"/>
        <v>614</v>
      </c>
      <c r="K2" s="40">
        <f t="shared" si="1"/>
        <v>53</v>
      </c>
      <c r="L2" s="40">
        <f t="shared" si="1"/>
        <v>102</v>
      </c>
      <c r="M2" s="40">
        <f t="shared" si="1"/>
        <v>21</v>
      </c>
      <c r="N2" s="40">
        <f t="shared" si="1"/>
        <v>116</v>
      </c>
      <c r="O2" s="40">
        <f t="shared" si="1"/>
        <v>1868</v>
      </c>
      <c r="P2" s="40">
        <f t="shared" si="1"/>
        <v>81</v>
      </c>
      <c r="Q2" s="40">
        <f t="shared" si="1"/>
        <v>1591</v>
      </c>
    </row>
    <row r="3" spans="1:17" ht="25.5" customHeight="1" thickBot="1">
      <c r="A3" s="41"/>
      <c r="B3" s="42"/>
      <c r="C3" s="43">
        <f>(1/B2)*C2</f>
        <v>0.7953637090327738</v>
      </c>
      <c r="D3" s="43">
        <f>(1/C2)*D2</f>
        <v>0.009045226130653266</v>
      </c>
      <c r="E3" s="43">
        <f>(1/C2)*E2</f>
        <v>0.01742043551088777</v>
      </c>
      <c r="F3" s="43">
        <f>(1/C2)*F2</f>
        <v>0.9735343383584589</v>
      </c>
      <c r="G3" s="43">
        <f>(1/F2)*G2</f>
        <v>0.049552649690295936</v>
      </c>
      <c r="H3" s="43">
        <f>(1/F2)*H2</f>
        <v>0.22138105069970176</v>
      </c>
      <c r="I3" s="43">
        <f>(1/F2)*I2</f>
        <v>0.21908694654737323</v>
      </c>
      <c r="J3" s="44">
        <f>(1/F2)*J2</f>
        <v>0.07042899747648543</v>
      </c>
      <c r="K3" s="43">
        <f>(1/F2)*K2</f>
        <v>0.0060793760036705665</v>
      </c>
      <c r="L3" s="43">
        <f>(1/F2)*L2</f>
        <v>0.01169993117687543</v>
      </c>
      <c r="M3" s="43">
        <f>(1/F2)*M2</f>
        <v>0.0024088093599449415</v>
      </c>
      <c r="N3" s="43">
        <f>(1/F2)*N2</f>
        <v>0.013305804083505391</v>
      </c>
      <c r="O3" s="43">
        <f>(1/F2)*O2</f>
        <v>0.21426932782748337</v>
      </c>
      <c r="P3" s="43">
        <f>(1/F2)*P2</f>
        <v>0.009291121816930488</v>
      </c>
      <c r="Q3" s="45">
        <f>(1/F2)*Q2</f>
        <v>0.18249598531773342</v>
      </c>
    </row>
    <row r="4" spans="1:18" s="2" customFormat="1" ht="19.5" customHeight="1">
      <c r="A4" s="12">
        <v>1</v>
      </c>
      <c r="B4" s="57">
        <v>899</v>
      </c>
      <c r="C4" s="57">
        <v>687</v>
      </c>
      <c r="D4" s="57">
        <v>12</v>
      </c>
      <c r="E4" s="57">
        <v>13</v>
      </c>
      <c r="F4" s="57">
        <v>662</v>
      </c>
      <c r="G4" s="57">
        <v>24</v>
      </c>
      <c r="H4" s="57">
        <v>131</v>
      </c>
      <c r="I4" s="57">
        <v>149</v>
      </c>
      <c r="J4" s="57">
        <v>52</v>
      </c>
      <c r="K4" s="57">
        <v>3</v>
      </c>
      <c r="L4" s="57">
        <v>14</v>
      </c>
      <c r="M4" s="57">
        <v>1</v>
      </c>
      <c r="N4" s="57">
        <v>8</v>
      </c>
      <c r="O4" s="57">
        <v>153</v>
      </c>
      <c r="P4" s="57">
        <v>4</v>
      </c>
      <c r="Q4" s="57">
        <v>123</v>
      </c>
      <c r="R4" s="74">
        <f>IF(C4-D4-E4&lt;&gt;F4,"exp&lt;&gt;votants-nuls&amp;blancs","")</f>
      </c>
    </row>
    <row r="5" spans="1:18" s="1" customFormat="1" ht="19.5" customHeight="1" thickBot="1">
      <c r="A5" s="15" t="s">
        <v>17</v>
      </c>
      <c r="B5" s="14"/>
      <c r="C5" s="51">
        <f>(1/B4)*C4</f>
        <v>0.764182424916574</v>
      </c>
      <c r="D5" s="51">
        <f>(1/C4)*D4</f>
        <v>0.017467248908296942</v>
      </c>
      <c r="E5" s="51">
        <f>(1/C4)*E4</f>
        <v>0.018922852983988356</v>
      </c>
      <c r="F5" s="51">
        <f>(1/C4)*F4</f>
        <v>0.9636098981077148</v>
      </c>
      <c r="G5" s="51">
        <f>(1/F4)*G4</f>
        <v>0.03625377643504532</v>
      </c>
      <c r="H5" s="51">
        <f>(1/F4)*H4</f>
        <v>0.19788519637462235</v>
      </c>
      <c r="I5" s="51">
        <f>(1/F4)*I4</f>
        <v>0.22507552870090636</v>
      </c>
      <c r="J5" s="51">
        <f>(1/F4)*J4</f>
        <v>0.07854984894259819</v>
      </c>
      <c r="K5" s="51">
        <f>(1/F4)*K4</f>
        <v>0.004531722054380665</v>
      </c>
      <c r="L5" s="51">
        <f>(1/F4)*L4</f>
        <v>0.021148036253776436</v>
      </c>
      <c r="M5" s="51">
        <f>(1/F4)*M4</f>
        <v>0.0015105740181268882</v>
      </c>
      <c r="N5" s="51">
        <f>(1/F4)*N4</f>
        <v>0.012084592145015106</v>
      </c>
      <c r="O5" s="51">
        <f>(1/F4)*O4</f>
        <v>0.2311178247734139</v>
      </c>
      <c r="P5" s="51">
        <f>(1/F4)*P4</f>
        <v>0.006042296072507553</v>
      </c>
      <c r="Q5" s="51">
        <f>(1/F4)*Q4</f>
        <v>0.18580060422960726</v>
      </c>
      <c r="R5" s="13">
        <f>IF(SUM(G4:Q4)&lt;&gt;F4,"total voix&lt;&gt;exp","")</f>
      </c>
    </row>
    <row r="6" spans="1:18" s="2" customFormat="1" ht="19.5" customHeight="1">
      <c r="A6" s="52">
        <v>2</v>
      </c>
      <c r="B6" s="25">
        <v>880</v>
      </c>
      <c r="C6" s="25">
        <v>612</v>
      </c>
      <c r="D6" s="25">
        <v>6</v>
      </c>
      <c r="E6" s="25">
        <v>9</v>
      </c>
      <c r="F6" s="25">
        <v>597</v>
      </c>
      <c r="G6" s="25">
        <v>14</v>
      </c>
      <c r="H6" s="25">
        <v>142</v>
      </c>
      <c r="I6" s="25">
        <v>97</v>
      </c>
      <c r="J6" s="25">
        <v>62</v>
      </c>
      <c r="K6" s="25">
        <v>6</v>
      </c>
      <c r="L6" s="25">
        <v>6</v>
      </c>
      <c r="M6" s="25">
        <v>1</v>
      </c>
      <c r="N6" s="25">
        <v>9</v>
      </c>
      <c r="O6" s="25">
        <v>182</v>
      </c>
      <c r="P6" s="25">
        <v>7</v>
      </c>
      <c r="Q6" s="26">
        <v>71</v>
      </c>
      <c r="R6" s="74">
        <f>IF(C6-D6-E6&lt;&gt;F6,"exp&lt;&gt;votants-nuls&amp;blancs","")</f>
      </c>
    </row>
    <row r="7" spans="1:18" s="1" customFormat="1" ht="19.5" customHeight="1" thickBot="1">
      <c r="A7" s="53" t="s">
        <v>18</v>
      </c>
      <c r="B7" s="54"/>
      <c r="C7" s="55">
        <f>(1/B6)*C6</f>
        <v>0.6954545454545454</v>
      </c>
      <c r="D7" s="55">
        <f>(1/C6)*D6</f>
        <v>0.00980392156862745</v>
      </c>
      <c r="E7" s="55">
        <f>(1/C6)*E6</f>
        <v>0.014705882352941176</v>
      </c>
      <c r="F7" s="55">
        <f>(1/C6)*F6</f>
        <v>0.9754901960784313</v>
      </c>
      <c r="G7" s="55">
        <f>(1/F6)*G6</f>
        <v>0.02345058626465662</v>
      </c>
      <c r="H7" s="55">
        <f>(1/F6)*H6</f>
        <v>0.23785594639865998</v>
      </c>
      <c r="I7" s="55">
        <f>(1/F6)*I6</f>
        <v>0.1624790619765494</v>
      </c>
      <c r="J7" s="55">
        <f>(1/F6)*J6</f>
        <v>0.10385259631490787</v>
      </c>
      <c r="K7" s="55">
        <f>(1/F6)*K6</f>
        <v>0.010050251256281407</v>
      </c>
      <c r="L7" s="55">
        <f>(1/F6)*L6</f>
        <v>0.010050251256281407</v>
      </c>
      <c r="M7" s="55">
        <f>(1/F6)*M6</f>
        <v>0.0016750418760469012</v>
      </c>
      <c r="N7" s="55">
        <f>(1/F6)*N6</f>
        <v>0.01507537688442211</v>
      </c>
      <c r="O7" s="55">
        <f>(1/F6)*O6</f>
        <v>0.304857621440536</v>
      </c>
      <c r="P7" s="55">
        <f>(1/F6)*P6</f>
        <v>0.01172529313232831</v>
      </c>
      <c r="Q7" s="56">
        <f>(1/F6)*Q6</f>
        <v>0.11892797319932999</v>
      </c>
      <c r="R7" s="13">
        <f>IF(SUM(G6:Q6)&lt;&gt;F6,"total voix&lt;&gt;exp","")</f>
      </c>
    </row>
    <row r="8" spans="1:18" s="2" customFormat="1" ht="19.5" customHeight="1">
      <c r="A8" s="12">
        <v>3</v>
      </c>
      <c r="B8" s="57">
        <v>874</v>
      </c>
      <c r="C8" s="57">
        <v>694</v>
      </c>
      <c r="D8" s="57">
        <v>3</v>
      </c>
      <c r="E8" s="57">
        <v>14</v>
      </c>
      <c r="F8" s="57">
        <v>677</v>
      </c>
      <c r="G8" s="57">
        <v>42</v>
      </c>
      <c r="H8" s="57">
        <v>119</v>
      </c>
      <c r="I8" s="57">
        <v>164</v>
      </c>
      <c r="J8" s="57">
        <v>51</v>
      </c>
      <c r="K8" s="57">
        <v>3</v>
      </c>
      <c r="L8" s="57">
        <v>6</v>
      </c>
      <c r="M8" s="57">
        <v>2</v>
      </c>
      <c r="N8" s="57">
        <v>9</v>
      </c>
      <c r="O8" s="57">
        <v>143</v>
      </c>
      <c r="P8" s="57">
        <v>2</v>
      </c>
      <c r="Q8" s="57">
        <v>136</v>
      </c>
      <c r="R8" s="74">
        <f>IF(C8-D8-E8&lt;&gt;F8,"exp&lt;&gt;votants-nuls&amp;blancs","")</f>
      </c>
    </row>
    <row r="9" spans="1:18" s="1" customFormat="1" ht="19.5" customHeight="1" thickBot="1">
      <c r="A9" s="15" t="s">
        <v>19</v>
      </c>
      <c r="B9" s="14"/>
      <c r="C9" s="51">
        <f>(1/B8)*C8</f>
        <v>0.7940503432494279</v>
      </c>
      <c r="D9" s="51">
        <f>(1/C8)*D8</f>
        <v>0.004322766570605187</v>
      </c>
      <c r="E9" s="51">
        <f>(1/C8)*E8</f>
        <v>0.020172910662824207</v>
      </c>
      <c r="F9" s="51">
        <f>(1/C8)*F8</f>
        <v>0.9755043227665705</v>
      </c>
      <c r="G9" s="51">
        <f>(1/F8)*G8</f>
        <v>0.0620384047267356</v>
      </c>
      <c r="H9" s="51">
        <f>(1/F8)*H8</f>
        <v>0.1757754800590842</v>
      </c>
      <c r="I9" s="51">
        <f>(1/F8)*I8</f>
        <v>0.24224519940915806</v>
      </c>
      <c r="J9" s="51">
        <f>(1/F8)*J8</f>
        <v>0.07533234859675038</v>
      </c>
      <c r="K9" s="51">
        <f>(1/F8)*K8</f>
        <v>0.004431314623338257</v>
      </c>
      <c r="L9" s="51">
        <f>(1/F8)*L8</f>
        <v>0.008862629246676515</v>
      </c>
      <c r="M9" s="51">
        <f>(1/F8)*M8</f>
        <v>0.0029542097488921715</v>
      </c>
      <c r="N9" s="51">
        <f>(1/F8)*N8</f>
        <v>0.013293943870014771</v>
      </c>
      <c r="O9" s="51">
        <f>(1/F8)*O8</f>
        <v>0.21122599704579026</v>
      </c>
      <c r="P9" s="51">
        <f>(1/F8)*P8</f>
        <v>0.0029542097488921715</v>
      </c>
      <c r="Q9" s="51">
        <f>(1/F8)*Q8</f>
        <v>0.20088626292466766</v>
      </c>
      <c r="R9" s="13">
        <f>IF(SUM(G8:Q8)&lt;&gt;F8,"total voix&lt;&gt;exp","")</f>
      </c>
    </row>
    <row r="10" spans="1:18" s="2" customFormat="1" ht="19.5" customHeight="1">
      <c r="A10" s="52">
        <v>4</v>
      </c>
      <c r="B10" s="25">
        <v>861</v>
      </c>
      <c r="C10" s="25">
        <v>685</v>
      </c>
      <c r="D10" s="25">
        <v>5</v>
      </c>
      <c r="E10" s="25">
        <v>17</v>
      </c>
      <c r="F10" s="25">
        <v>663</v>
      </c>
      <c r="G10" s="25">
        <v>31</v>
      </c>
      <c r="H10" s="25">
        <v>200</v>
      </c>
      <c r="I10" s="25">
        <v>133</v>
      </c>
      <c r="J10" s="25">
        <v>54</v>
      </c>
      <c r="K10" s="25">
        <v>3</v>
      </c>
      <c r="L10" s="25">
        <v>9</v>
      </c>
      <c r="M10" s="25">
        <v>1</v>
      </c>
      <c r="N10" s="25">
        <v>7</v>
      </c>
      <c r="O10" s="25">
        <v>110</v>
      </c>
      <c r="P10" s="25">
        <v>5</v>
      </c>
      <c r="Q10" s="58">
        <v>110</v>
      </c>
      <c r="R10" s="74">
        <f>IF(C10-D10-E10&lt;&gt;F10,"exp&lt;&gt;votants-nuls&amp;blancs","")</f>
      </c>
    </row>
    <row r="11" spans="1:18" s="1" customFormat="1" ht="19.5" customHeight="1" thickBot="1">
      <c r="A11" s="53" t="s">
        <v>20</v>
      </c>
      <c r="B11" s="54"/>
      <c r="C11" s="55">
        <f>(1/B10)*C10</f>
        <v>0.7955865272938444</v>
      </c>
      <c r="D11" s="55">
        <f>(1/C10)*D10</f>
        <v>0.0072992700729927005</v>
      </c>
      <c r="E11" s="55">
        <f>(1/C10)*E10</f>
        <v>0.024817518248175182</v>
      </c>
      <c r="F11" s="55">
        <f>(1/C10)*F10</f>
        <v>0.9678832116788321</v>
      </c>
      <c r="G11" s="55">
        <f>(1/F10)*G10</f>
        <v>0.04675716440422323</v>
      </c>
      <c r="H11" s="55">
        <f>(1/F10)*H10</f>
        <v>0.301659125188537</v>
      </c>
      <c r="I11" s="55">
        <f>(1/F10)*I10</f>
        <v>0.20060331825037708</v>
      </c>
      <c r="J11" s="55">
        <f>(1/F10)*J10</f>
        <v>0.08144796380090498</v>
      </c>
      <c r="K11" s="55">
        <f>(1/F10)*K10</f>
        <v>0.004524886877828055</v>
      </c>
      <c r="L11" s="55">
        <f>(1/F10)*L10</f>
        <v>0.013574660633484163</v>
      </c>
      <c r="M11" s="55">
        <f>(1/F10)*M10</f>
        <v>0.0015082956259426848</v>
      </c>
      <c r="N11" s="55">
        <f>(1/F10)*N10</f>
        <v>0.010558069381598794</v>
      </c>
      <c r="O11" s="55">
        <f>(1/F10)*O10</f>
        <v>0.16591251885369532</v>
      </c>
      <c r="P11" s="55">
        <f>(1/F10)*P10</f>
        <v>0.007541478129713424</v>
      </c>
      <c r="Q11" s="56">
        <f>(1/F10)*Q10</f>
        <v>0.16591251885369532</v>
      </c>
      <c r="R11" s="13">
        <f>IF(SUM(G10:Q10)&lt;&gt;F10,"total voix&lt;&gt;exp","")</f>
      </c>
    </row>
    <row r="12" spans="1:20" s="2" customFormat="1" ht="19.5" customHeight="1">
      <c r="A12" s="12">
        <v>5</v>
      </c>
      <c r="B12" s="57">
        <v>1072</v>
      </c>
      <c r="C12" s="57">
        <v>857</v>
      </c>
      <c r="D12" s="57">
        <v>4</v>
      </c>
      <c r="E12" s="57">
        <v>25</v>
      </c>
      <c r="F12" s="57">
        <v>828</v>
      </c>
      <c r="G12" s="57">
        <v>40</v>
      </c>
      <c r="H12" s="57">
        <v>221</v>
      </c>
      <c r="I12" s="57">
        <v>163</v>
      </c>
      <c r="J12" s="57">
        <v>66</v>
      </c>
      <c r="K12" s="57">
        <v>6</v>
      </c>
      <c r="L12" s="57">
        <v>13</v>
      </c>
      <c r="M12" s="57">
        <v>2</v>
      </c>
      <c r="N12" s="57">
        <v>16</v>
      </c>
      <c r="O12" s="57">
        <v>172</v>
      </c>
      <c r="P12" s="57">
        <v>8</v>
      </c>
      <c r="Q12" s="57">
        <v>121</v>
      </c>
      <c r="R12" s="74">
        <f>IF(C12-D12-E12&lt;&gt;F12,"exp&lt;&gt;votants-nuls&amp;blancs","")</f>
      </c>
      <c r="T12" s="65"/>
    </row>
    <row r="13" spans="1:18" s="1" customFormat="1" ht="19.5" customHeight="1" thickBot="1">
      <c r="A13" s="15" t="s">
        <v>21</v>
      </c>
      <c r="B13" s="14"/>
      <c r="C13" s="51">
        <f>(1/B12)*C12</f>
        <v>0.7994402985074627</v>
      </c>
      <c r="D13" s="51">
        <f>(1/C12)*D12</f>
        <v>0.004667444574095682</v>
      </c>
      <c r="E13" s="51">
        <f>(1/C12)*E12</f>
        <v>0.029171528588098013</v>
      </c>
      <c r="F13" s="51">
        <f>(1/C12)*F12</f>
        <v>0.9661610268378062</v>
      </c>
      <c r="G13" s="51">
        <f>(1/F12)*G12</f>
        <v>0.04830917874396135</v>
      </c>
      <c r="H13" s="51">
        <f>(1/F12)*H12</f>
        <v>0.26690821256038644</v>
      </c>
      <c r="I13" s="51">
        <f>(1/F12)*I12</f>
        <v>0.1968599033816425</v>
      </c>
      <c r="J13" s="51">
        <f>(1/F12)*J12</f>
        <v>0.07971014492753623</v>
      </c>
      <c r="K13" s="51">
        <f>(1/F12)*K12</f>
        <v>0.007246376811594202</v>
      </c>
      <c r="L13" s="51">
        <f>(1/F12)*L12</f>
        <v>0.01570048309178744</v>
      </c>
      <c r="M13" s="51">
        <f>(1/F12)*M12</f>
        <v>0.0024154589371980675</v>
      </c>
      <c r="N13" s="51">
        <f>(1/F12)*N12</f>
        <v>0.01932367149758454</v>
      </c>
      <c r="O13" s="51">
        <f>(1/F12)*O12</f>
        <v>0.2077294685990338</v>
      </c>
      <c r="P13" s="51">
        <f>(1/F12)*P12</f>
        <v>0.00966183574879227</v>
      </c>
      <c r="Q13" s="51">
        <f>(1/F12)*Q12</f>
        <v>0.14613526570048307</v>
      </c>
      <c r="R13" s="13">
        <f>IF(SUM(G12:Q12)&lt;&gt;F12,"total voix&lt;&gt;exp","")</f>
      </c>
    </row>
    <row r="14" spans="1:18" s="1" customFormat="1" ht="19.5" customHeight="1">
      <c r="A14" s="52">
        <v>6</v>
      </c>
      <c r="B14" s="25">
        <v>808</v>
      </c>
      <c r="C14" s="25">
        <v>667</v>
      </c>
      <c r="D14" s="25">
        <v>7</v>
      </c>
      <c r="E14" s="25">
        <v>15</v>
      </c>
      <c r="F14" s="25">
        <v>645</v>
      </c>
      <c r="G14" s="25">
        <v>22</v>
      </c>
      <c r="H14" s="25">
        <v>110</v>
      </c>
      <c r="I14" s="25">
        <v>133</v>
      </c>
      <c r="J14" s="25">
        <v>36</v>
      </c>
      <c r="K14" s="25">
        <v>1</v>
      </c>
      <c r="L14" s="25">
        <v>3</v>
      </c>
      <c r="M14" s="25">
        <v>1</v>
      </c>
      <c r="N14" s="25">
        <v>10</v>
      </c>
      <c r="O14" s="25">
        <v>146</v>
      </c>
      <c r="P14" s="25">
        <v>5</v>
      </c>
      <c r="Q14" s="58">
        <v>178</v>
      </c>
      <c r="R14" s="74">
        <f>IF(C14-D14-E14&lt;&gt;F14,"exp&lt;&gt;votants-nuls&amp;blancs","")</f>
      </c>
    </row>
    <row r="15" spans="1:18" ht="18" customHeight="1" thickBot="1">
      <c r="A15" s="53" t="s">
        <v>22</v>
      </c>
      <c r="B15" s="54"/>
      <c r="C15" s="55">
        <f>(1/B14)*C14</f>
        <v>0.8254950495049505</v>
      </c>
      <c r="D15" s="55">
        <f>(1/C14)*D14</f>
        <v>0.010494752623688156</v>
      </c>
      <c r="E15" s="55">
        <f>(1/C14)*E14</f>
        <v>0.022488755622188904</v>
      </c>
      <c r="F15" s="55">
        <f>(1/C14)*F14</f>
        <v>0.9670164917541229</v>
      </c>
      <c r="G15" s="55">
        <f>(1/F14)*G14</f>
        <v>0.034108527131782945</v>
      </c>
      <c r="H15" s="55">
        <f>(1/F14)*H14</f>
        <v>0.17054263565891473</v>
      </c>
      <c r="I15" s="55">
        <f>(1/F14)*I14</f>
        <v>0.2062015503875969</v>
      </c>
      <c r="J15" s="55">
        <f>(1/F14)*J14</f>
        <v>0.05581395348837209</v>
      </c>
      <c r="K15" s="55">
        <f>(1/F14)*K14</f>
        <v>0.0015503875968992248</v>
      </c>
      <c r="L15" s="55">
        <f>(1/F14)*L14</f>
        <v>0.004651162790697674</v>
      </c>
      <c r="M15" s="55">
        <f>(1/F14)*M14</f>
        <v>0.0015503875968992248</v>
      </c>
      <c r="N15" s="55">
        <f>(1/F14)*N14</f>
        <v>0.015503875968992248</v>
      </c>
      <c r="O15" s="55">
        <f>(1/F14)*O14</f>
        <v>0.22635658914728682</v>
      </c>
      <c r="P15" s="55">
        <f>(1/F14)*P14</f>
        <v>0.007751937984496124</v>
      </c>
      <c r="Q15" s="56">
        <f>(1/F14)*Q14</f>
        <v>0.27596899224806204</v>
      </c>
      <c r="R15" s="13">
        <f>IF(SUM(G14:Q14)&lt;&gt;F14,"total voix&lt;&gt;exp","")</f>
      </c>
    </row>
    <row r="16" spans="1:18" ht="19.5" customHeight="1">
      <c r="A16" s="12">
        <v>7</v>
      </c>
      <c r="B16" s="57">
        <v>1000</v>
      </c>
      <c r="C16" s="57">
        <v>835</v>
      </c>
      <c r="D16" s="57">
        <v>4</v>
      </c>
      <c r="E16" s="57">
        <v>12</v>
      </c>
      <c r="F16" s="57">
        <v>819</v>
      </c>
      <c r="G16" s="57">
        <v>35</v>
      </c>
      <c r="H16" s="57">
        <v>142</v>
      </c>
      <c r="I16" s="57">
        <v>195</v>
      </c>
      <c r="J16" s="57">
        <v>47</v>
      </c>
      <c r="K16" s="57">
        <v>1</v>
      </c>
      <c r="L16" s="57">
        <v>12</v>
      </c>
      <c r="M16" s="57">
        <v>1</v>
      </c>
      <c r="N16" s="57">
        <v>11</v>
      </c>
      <c r="O16" s="57">
        <v>162</v>
      </c>
      <c r="P16" s="57">
        <v>8</v>
      </c>
      <c r="Q16" s="57">
        <v>205</v>
      </c>
      <c r="R16" s="74">
        <f>IF(C16-D16-E16&lt;&gt;F16,"exp&lt;&gt;votants-nuls&amp;blancs","")</f>
      </c>
    </row>
    <row r="17" spans="1:18" ht="19.5" customHeight="1" thickBot="1">
      <c r="A17" s="15" t="s">
        <v>23</v>
      </c>
      <c r="B17" s="14"/>
      <c r="C17" s="16">
        <f>(1/B16)*C16</f>
        <v>0.835</v>
      </c>
      <c r="D17" s="16">
        <f>(1/C16)*D16</f>
        <v>0.004790419161676647</v>
      </c>
      <c r="E17" s="16">
        <f>(1/C16)*E16</f>
        <v>0.01437125748502994</v>
      </c>
      <c r="F17" s="16">
        <f>(1/C16)*F16</f>
        <v>0.9808383233532934</v>
      </c>
      <c r="G17" s="16">
        <f>(1/F16)*G16</f>
        <v>0.042735042735042736</v>
      </c>
      <c r="H17" s="16">
        <f>(1/F16)*H16</f>
        <v>0.17338217338217338</v>
      </c>
      <c r="I17" s="16">
        <f>(1/F16)*I16</f>
        <v>0.23809523809523808</v>
      </c>
      <c r="J17" s="16">
        <f>(1/F16)*J16</f>
        <v>0.057387057387057384</v>
      </c>
      <c r="K17" s="16">
        <f>(1/F16)*K16</f>
        <v>0.001221001221001221</v>
      </c>
      <c r="L17" s="16">
        <f>(1/F16)*L16</f>
        <v>0.014652014652014652</v>
      </c>
      <c r="M17" s="16">
        <f>(1/F16)*M16</f>
        <v>0.001221001221001221</v>
      </c>
      <c r="N17" s="16">
        <f>(1/F16)*N16</f>
        <v>0.013431013431013432</v>
      </c>
      <c r="O17" s="16">
        <f>(1/F16)*O16</f>
        <v>0.1978021978021978</v>
      </c>
      <c r="P17" s="16">
        <f>(1/F16)*P16</f>
        <v>0.009768009768009768</v>
      </c>
      <c r="Q17" s="16">
        <f>(1/F16)*Q16</f>
        <v>0.2503052503052503</v>
      </c>
      <c r="R17" s="13">
        <f>IF(SUM(G16:Q16)&lt;&gt;F16,"total voix&lt;&gt;exp","")</f>
      </c>
    </row>
    <row r="18" spans="1:24" s="1" customFormat="1" ht="25.5" customHeight="1">
      <c r="A18" s="22" t="s">
        <v>15</v>
      </c>
      <c r="B18" s="17">
        <f aca="true" t="shared" si="2" ref="B18:Q18">B4+B6+B8+B10+B12+B14+B16</f>
        <v>6394</v>
      </c>
      <c r="C18" s="17">
        <f t="shared" si="2"/>
        <v>5037</v>
      </c>
      <c r="D18" s="17">
        <f t="shared" si="2"/>
        <v>41</v>
      </c>
      <c r="E18" s="17">
        <f>E4+E6+E8+E10+E12+E14+E16</f>
        <v>105</v>
      </c>
      <c r="F18" s="17">
        <f t="shared" si="2"/>
        <v>4891</v>
      </c>
      <c r="G18" s="17">
        <f t="shared" si="2"/>
        <v>208</v>
      </c>
      <c r="H18" s="17">
        <f t="shared" si="2"/>
        <v>1065</v>
      </c>
      <c r="I18" s="17">
        <f t="shared" si="2"/>
        <v>1034</v>
      </c>
      <c r="J18" s="17">
        <f t="shared" si="2"/>
        <v>368</v>
      </c>
      <c r="K18" s="17">
        <f t="shared" si="2"/>
        <v>23</v>
      </c>
      <c r="L18" s="17">
        <f t="shared" si="2"/>
        <v>63</v>
      </c>
      <c r="M18" s="17">
        <f t="shared" si="2"/>
        <v>9</v>
      </c>
      <c r="N18" s="17">
        <f t="shared" si="2"/>
        <v>70</v>
      </c>
      <c r="O18" s="17">
        <f t="shared" si="2"/>
        <v>1068</v>
      </c>
      <c r="P18" s="17">
        <f t="shared" si="2"/>
        <v>39</v>
      </c>
      <c r="Q18" s="18">
        <f t="shared" si="2"/>
        <v>944</v>
      </c>
      <c r="R18" s="75"/>
      <c r="S18" s="4"/>
      <c r="T18" s="4"/>
      <c r="U18" s="4"/>
      <c r="V18" s="4"/>
      <c r="W18" s="4"/>
      <c r="X18" s="4"/>
    </row>
    <row r="19" spans="1:18" s="2" customFormat="1" ht="22.5" customHeight="1" thickBot="1">
      <c r="A19" s="19"/>
      <c r="B19" s="20"/>
      <c r="C19" s="59">
        <f>(1/B18)*C18</f>
        <v>0.7877697841726619</v>
      </c>
      <c r="D19" s="59">
        <f>(1/C18)*D18</f>
        <v>0.00813976573357157</v>
      </c>
      <c r="E19" s="59">
        <f>(1/C18)*E18</f>
        <v>0.02084574151280524</v>
      </c>
      <c r="F19" s="59">
        <f>(1/C18)*F18</f>
        <v>0.9710144927536232</v>
      </c>
      <c r="G19" s="59">
        <f>(1/F18)*G18</f>
        <v>0.04252709057452464</v>
      </c>
      <c r="H19" s="59">
        <f>(1/F18)*H18</f>
        <v>0.2177468820282151</v>
      </c>
      <c r="I19" s="59">
        <f>(1/F18)*I18</f>
        <v>0.21140870987528113</v>
      </c>
      <c r="J19" s="59">
        <f>(1/F18)*J18</f>
        <v>0.07524023717031282</v>
      </c>
      <c r="K19" s="59">
        <f>(1/F18)*K18</f>
        <v>0.004702514823144551</v>
      </c>
      <c r="L19" s="59">
        <f>(1/F18)*L18</f>
        <v>0.012880801472091597</v>
      </c>
      <c r="M19" s="59">
        <f>(1/F18)*M18</f>
        <v>0.0018401144960130853</v>
      </c>
      <c r="N19" s="59">
        <f>(1/F18)*N18</f>
        <v>0.01431200163565733</v>
      </c>
      <c r="O19" s="59">
        <f>(1/F18)*O18</f>
        <v>0.21836025352688612</v>
      </c>
      <c r="P19" s="59">
        <f>(1/F18)*P18</f>
        <v>0.00797382948272337</v>
      </c>
      <c r="Q19" s="60">
        <f>(1/F18)*Q18</f>
        <v>0.19300756491515028</v>
      </c>
      <c r="R19" s="76"/>
    </row>
    <row r="20" spans="1:18" s="2" customFormat="1" ht="19.5" customHeight="1">
      <c r="A20" s="12">
        <v>8</v>
      </c>
      <c r="B20" s="57">
        <v>966</v>
      </c>
      <c r="C20" s="57">
        <v>767</v>
      </c>
      <c r="D20" s="57">
        <v>7</v>
      </c>
      <c r="E20" s="57">
        <v>8</v>
      </c>
      <c r="F20" s="57">
        <v>752</v>
      </c>
      <c r="G20" s="57">
        <v>48</v>
      </c>
      <c r="H20" s="57">
        <v>165</v>
      </c>
      <c r="I20" s="57">
        <v>178</v>
      </c>
      <c r="J20" s="57">
        <v>39</v>
      </c>
      <c r="K20" s="57">
        <v>4</v>
      </c>
      <c r="L20" s="57">
        <v>12</v>
      </c>
      <c r="M20" s="57">
        <v>3</v>
      </c>
      <c r="N20" s="57">
        <v>11</v>
      </c>
      <c r="O20" s="57">
        <v>160</v>
      </c>
      <c r="P20" s="57">
        <v>7</v>
      </c>
      <c r="Q20" s="57">
        <v>125</v>
      </c>
      <c r="R20" s="74">
        <f>IF(C20-D20-E20&lt;&gt;F20,"exp&lt;&gt;votants-nuls&amp;blancs","")</f>
      </c>
    </row>
    <row r="21" spans="1:18" s="1" customFormat="1" ht="19.5" customHeight="1" thickBot="1">
      <c r="A21" s="15" t="s">
        <v>24</v>
      </c>
      <c r="B21" s="14"/>
      <c r="C21" s="16">
        <f>(1/B20)*C20</f>
        <v>0.7939958592132506</v>
      </c>
      <c r="D21" s="16">
        <f>(1/C20)*D20</f>
        <v>0.009126466753585397</v>
      </c>
      <c r="E21" s="16">
        <f>(1/C20)*E20</f>
        <v>0.010430247718383311</v>
      </c>
      <c r="F21" s="16">
        <f>(1/C20)*F20</f>
        <v>0.9804432855280313</v>
      </c>
      <c r="G21" s="16">
        <f>(1/F20)*G20</f>
        <v>0.06382978723404255</v>
      </c>
      <c r="H21" s="16">
        <f>(1/F20)*H20</f>
        <v>0.21941489361702127</v>
      </c>
      <c r="I21" s="16">
        <f>(1/F20)*I20</f>
        <v>0.23670212765957446</v>
      </c>
      <c r="J21" s="16">
        <f>(1/F20)*J20</f>
        <v>0.05186170212765957</v>
      </c>
      <c r="K21" s="16">
        <f>(1/F20)*K20</f>
        <v>0.005319148936170213</v>
      </c>
      <c r="L21" s="16">
        <f>(1/F20)*L20</f>
        <v>0.015957446808510637</v>
      </c>
      <c r="M21" s="16">
        <f>(1/F20)*M20</f>
        <v>0.003989361702127659</v>
      </c>
      <c r="N21" s="16">
        <f>(1/F20)*N20</f>
        <v>0.014627659574468085</v>
      </c>
      <c r="O21" s="16">
        <f>(1/F20)*O20</f>
        <v>0.2127659574468085</v>
      </c>
      <c r="P21" s="16">
        <f>(1/F20)*P20</f>
        <v>0.009308510638297872</v>
      </c>
      <c r="Q21" s="16">
        <f>(1/F20)*Q20</f>
        <v>0.16622340425531915</v>
      </c>
      <c r="R21" s="13">
        <f>IF(SUM(G20:Q20)&lt;&gt;F20,"total voix&lt;&gt;exp","")</f>
      </c>
    </row>
    <row r="22" spans="1:18" s="2" customFormat="1" ht="19.5" customHeight="1">
      <c r="A22" s="52">
        <v>9</v>
      </c>
      <c r="B22" s="25">
        <v>1037</v>
      </c>
      <c r="C22" s="25">
        <v>891</v>
      </c>
      <c r="D22" s="25">
        <v>7</v>
      </c>
      <c r="E22" s="25">
        <v>10</v>
      </c>
      <c r="F22" s="25">
        <v>874</v>
      </c>
      <c r="G22" s="25">
        <v>55</v>
      </c>
      <c r="H22" s="25">
        <v>179</v>
      </c>
      <c r="I22" s="25">
        <v>223</v>
      </c>
      <c r="J22" s="25">
        <v>56</v>
      </c>
      <c r="K22" s="25">
        <v>5</v>
      </c>
      <c r="L22" s="25">
        <v>9</v>
      </c>
      <c r="M22" s="25">
        <v>5</v>
      </c>
      <c r="N22" s="25">
        <v>10</v>
      </c>
      <c r="O22" s="25">
        <v>149</v>
      </c>
      <c r="P22" s="25">
        <v>15</v>
      </c>
      <c r="Q22" s="58">
        <v>168</v>
      </c>
      <c r="R22" s="74">
        <f>IF(C22-D22-E22&lt;&gt;F22,"exp&lt;&gt;votants-nuls&amp;blancs","")</f>
      </c>
    </row>
    <row r="23" spans="1:18" s="1" customFormat="1" ht="19.5" customHeight="1" thickBot="1">
      <c r="A23" s="53" t="s">
        <v>25</v>
      </c>
      <c r="B23" s="54"/>
      <c r="C23" s="55">
        <f>(1/B22)*C22</f>
        <v>0.8592092574734812</v>
      </c>
      <c r="D23" s="55">
        <f>(1/C22)*D22</f>
        <v>0.007856341189674524</v>
      </c>
      <c r="E23" s="55">
        <f>(1/C22)*E22</f>
        <v>0.011223344556677891</v>
      </c>
      <c r="F23" s="55">
        <f>(1/C22)*F22</f>
        <v>0.9809203142536477</v>
      </c>
      <c r="G23" s="55">
        <f>(1/F22)*G22</f>
        <v>0.06292906178489703</v>
      </c>
      <c r="H23" s="55">
        <f>(1/F22)*H22</f>
        <v>0.2048054919908467</v>
      </c>
      <c r="I23" s="55">
        <f>(1/F22)*I22</f>
        <v>0.2551487414187643</v>
      </c>
      <c r="J23" s="55">
        <f>(1/F22)*J22</f>
        <v>0.06407322654462243</v>
      </c>
      <c r="K23" s="55">
        <f>(1/F22)*K22</f>
        <v>0.005720823798627002</v>
      </c>
      <c r="L23" s="55">
        <f>(1/F22)*L22</f>
        <v>0.010297482837528604</v>
      </c>
      <c r="M23" s="55">
        <f>(1/F22)*M22</f>
        <v>0.005720823798627002</v>
      </c>
      <c r="N23" s="55">
        <f>(1/F22)*N22</f>
        <v>0.011441647597254004</v>
      </c>
      <c r="O23" s="55">
        <f>(1/F22)*O22</f>
        <v>0.17048054919908467</v>
      </c>
      <c r="P23" s="55">
        <f>(1/F22)*P22</f>
        <v>0.017162471395881007</v>
      </c>
      <c r="Q23" s="56">
        <f>(1/F22)*Q22</f>
        <v>0.19221967963386727</v>
      </c>
      <c r="R23" s="13">
        <f>IF(SUM(G22:Q22)&lt;&gt;F22,"total voix&lt;&gt;exp","")</f>
      </c>
    </row>
    <row r="24" spans="1:18" s="2" customFormat="1" ht="19.5" customHeight="1">
      <c r="A24" s="12">
        <v>10</v>
      </c>
      <c r="B24" s="57">
        <v>964</v>
      </c>
      <c r="C24" s="57">
        <v>769</v>
      </c>
      <c r="D24" s="57">
        <v>6</v>
      </c>
      <c r="E24" s="57">
        <v>9</v>
      </c>
      <c r="F24" s="57">
        <v>754</v>
      </c>
      <c r="G24" s="57">
        <v>41</v>
      </c>
      <c r="H24" s="57">
        <v>186</v>
      </c>
      <c r="I24" s="57">
        <v>151</v>
      </c>
      <c r="J24" s="57">
        <v>53</v>
      </c>
      <c r="K24" s="57">
        <v>6</v>
      </c>
      <c r="L24" s="57">
        <v>5</v>
      </c>
      <c r="M24" s="57">
        <v>3</v>
      </c>
      <c r="N24" s="57">
        <v>8</v>
      </c>
      <c r="O24" s="57">
        <v>165</v>
      </c>
      <c r="P24" s="57">
        <v>10</v>
      </c>
      <c r="Q24" s="57">
        <v>126</v>
      </c>
      <c r="R24" s="74">
        <f>IF(C24-D24-E24&lt;&gt;F24,"exp&lt;&gt;votants-nuls&amp;blancs","")</f>
      </c>
    </row>
    <row r="25" spans="1:18" s="1" customFormat="1" ht="19.5" customHeight="1" thickBot="1">
      <c r="A25" s="15" t="s">
        <v>26</v>
      </c>
      <c r="B25" s="14"/>
      <c r="C25" s="16">
        <f>(1/B24)*C24</f>
        <v>0.7977178423236515</v>
      </c>
      <c r="D25" s="16">
        <f>(1/C24)*D24</f>
        <v>0.007802340702210663</v>
      </c>
      <c r="E25" s="16">
        <f>(1/C24)*E24</f>
        <v>0.011703511053315995</v>
      </c>
      <c r="F25" s="16">
        <f>(1/C24)*F24</f>
        <v>0.9804941482444733</v>
      </c>
      <c r="G25" s="16">
        <f>(1/F24)*G24</f>
        <v>0.054376657824933686</v>
      </c>
      <c r="H25" s="16">
        <f>(1/F24)*H24</f>
        <v>0.246684350132626</v>
      </c>
      <c r="I25" s="16">
        <f>(1/F24)*I24</f>
        <v>0.2002652519893899</v>
      </c>
      <c r="J25" s="16">
        <f>(1/F24)*J24</f>
        <v>0.07029177718832891</v>
      </c>
      <c r="K25" s="16">
        <f>(1/F24)*K24</f>
        <v>0.007957559681697613</v>
      </c>
      <c r="L25" s="16">
        <f>(1/F24)*L24</f>
        <v>0.00663129973474801</v>
      </c>
      <c r="M25" s="16">
        <f>(1/F24)*M24</f>
        <v>0.003978779840848806</v>
      </c>
      <c r="N25" s="16">
        <f>(1/F24)*N24</f>
        <v>0.010610079575596816</v>
      </c>
      <c r="O25" s="16">
        <f>(1/F24)*O24</f>
        <v>0.21883289124668434</v>
      </c>
      <c r="P25" s="16">
        <f>(1/F24)*P24</f>
        <v>0.01326259946949602</v>
      </c>
      <c r="Q25" s="16">
        <f>(1/F24)*Q24</f>
        <v>0.16710875331564987</v>
      </c>
      <c r="R25" s="13">
        <f>IF(SUM(G24:Q24)&lt;&gt;F24,"total voix&lt;&gt;exp","")</f>
      </c>
    </row>
    <row r="26" spans="1:18" s="2" customFormat="1" ht="19.5" customHeight="1">
      <c r="A26" s="52">
        <v>11</v>
      </c>
      <c r="B26" s="82">
        <v>1053</v>
      </c>
      <c r="C26" s="25">
        <v>840</v>
      </c>
      <c r="D26" s="25">
        <v>12</v>
      </c>
      <c r="E26" s="25">
        <v>13</v>
      </c>
      <c r="F26" s="25">
        <v>815</v>
      </c>
      <c r="G26" s="25">
        <v>49</v>
      </c>
      <c r="H26" s="25">
        <v>200</v>
      </c>
      <c r="I26" s="25">
        <v>181</v>
      </c>
      <c r="J26" s="25">
        <v>57</v>
      </c>
      <c r="K26" s="25">
        <v>9</v>
      </c>
      <c r="L26" s="25">
        <v>8</v>
      </c>
      <c r="M26" s="25">
        <v>1</v>
      </c>
      <c r="N26" s="25">
        <v>9</v>
      </c>
      <c r="O26" s="25">
        <v>182</v>
      </c>
      <c r="P26" s="25">
        <v>6</v>
      </c>
      <c r="Q26" s="58">
        <v>113</v>
      </c>
      <c r="R26" s="74">
        <f>IF(C26-D26-E26&lt;&gt;F26,"exp&lt;&gt;votants-nuls&amp;blancs","")</f>
      </c>
    </row>
    <row r="27" spans="1:18" s="1" customFormat="1" ht="19.5" customHeight="1" thickBot="1">
      <c r="A27" s="53" t="s">
        <v>27</v>
      </c>
      <c r="B27" s="54"/>
      <c r="C27" s="55">
        <f>(1/B26)*C26</f>
        <v>0.7977207977207977</v>
      </c>
      <c r="D27" s="55">
        <f>(1/C26)*D26</f>
        <v>0.014285714285714287</v>
      </c>
      <c r="E27" s="55">
        <f>(1/C26)*E26</f>
        <v>0.015476190476190477</v>
      </c>
      <c r="F27" s="55">
        <f>(1/C26)*F26</f>
        <v>0.9702380952380953</v>
      </c>
      <c r="G27" s="55">
        <f>(1/F26)*G26</f>
        <v>0.060122699386503074</v>
      </c>
      <c r="H27" s="55">
        <f>(1/F26)*H26</f>
        <v>0.245398773006135</v>
      </c>
      <c r="I27" s="55">
        <f>(1/F26)*I26</f>
        <v>0.22208588957055217</v>
      </c>
      <c r="J27" s="55">
        <f>(1/F26)*J26</f>
        <v>0.06993865030674846</v>
      </c>
      <c r="K27" s="55">
        <f>(1/F26)*K26</f>
        <v>0.011042944785276074</v>
      </c>
      <c r="L27" s="55">
        <f>(1/F26)*L26</f>
        <v>0.0098159509202454</v>
      </c>
      <c r="M27" s="55">
        <f>(1/F26)*M26</f>
        <v>0.001226993865030675</v>
      </c>
      <c r="N27" s="55">
        <f>(1/F26)*N26</f>
        <v>0.011042944785276074</v>
      </c>
      <c r="O27" s="55">
        <f>(1/F26)*O26</f>
        <v>0.22331288343558284</v>
      </c>
      <c r="P27" s="55">
        <f>(1/F26)*P26</f>
        <v>0.00736196319018405</v>
      </c>
      <c r="Q27" s="56">
        <f>(1/F26)*Q26</f>
        <v>0.13865030674846626</v>
      </c>
      <c r="R27" s="13">
        <f>IF(SUM(G26:Q26)&lt;&gt;F26,"total voix&lt;&gt;exp","")</f>
      </c>
    </row>
    <row r="28" spans="1:18" s="2" customFormat="1" ht="19.5" customHeight="1">
      <c r="A28" s="12">
        <v>12</v>
      </c>
      <c r="B28" s="57">
        <v>845</v>
      </c>
      <c r="C28" s="57">
        <v>651</v>
      </c>
      <c r="D28" s="57">
        <v>8</v>
      </c>
      <c r="E28" s="57">
        <v>11</v>
      </c>
      <c r="F28" s="57">
        <v>632</v>
      </c>
      <c r="G28" s="57">
        <v>31</v>
      </c>
      <c r="H28" s="57">
        <v>135</v>
      </c>
      <c r="I28" s="57">
        <v>143</v>
      </c>
      <c r="J28" s="57">
        <v>41</v>
      </c>
      <c r="K28" s="57">
        <v>6</v>
      </c>
      <c r="L28" s="57">
        <v>5</v>
      </c>
      <c r="M28" s="57">
        <v>0</v>
      </c>
      <c r="N28" s="57">
        <v>8</v>
      </c>
      <c r="O28" s="57">
        <v>144</v>
      </c>
      <c r="P28" s="57">
        <v>4</v>
      </c>
      <c r="Q28" s="57">
        <v>115</v>
      </c>
      <c r="R28" s="74">
        <f>IF(C28-D28-E28&lt;&gt;F28,"exp&lt;&gt;votants-nuls&amp;blancs","")</f>
      </c>
    </row>
    <row r="29" spans="1:18" s="1" customFormat="1" ht="19.5" customHeight="1" thickBot="1">
      <c r="A29" s="15" t="s">
        <v>28</v>
      </c>
      <c r="B29" s="14"/>
      <c r="C29" s="16">
        <f>(1/B28)*C28</f>
        <v>0.770414201183432</v>
      </c>
      <c r="D29" s="16">
        <f>(1/C28)*D28</f>
        <v>0.01228878648233487</v>
      </c>
      <c r="E29" s="16">
        <f>(1/C28)*E28</f>
        <v>0.016897081413210446</v>
      </c>
      <c r="F29" s="16">
        <f>(1/C28)*F28</f>
        <v>0.9708141321044547</v>
      </c>
      <c r="G29" s="16">
        <f>(1/F28)*G28</f>
        <v>0.0490506329113924</v>
      </c>
      <c r="H29" s="16">
        <f>(1/F28)*H28</f>
        <v>0.21360759493670886</v>
      </c>
      <c r="I29" s="16">
        <f>(1/F28)*I28</f>
        <v>0.2262658227848101</v>
      </c>
      <c r="J29" s="16">
        <f>(1/F28)*J28</f>
        <v>0.06487341772151899</v>
      </c>
      <c r="K29" s="16">
        <f>(1/F28)*K28</f>
        <v>0.00949367088607595</v>
      </c>
      <c r="L29" s="16">
        <f>(1/F28)*L28</f>
        <v>0.007911392405063292</v>
      </c>
      <c r="M29" s="16">
        <f>(1/F28)*M28</f>
        <v>0</v>
      </c>
      <c r="N29" s="16">
        <f>(1/F28)*N28</f>
        <v>0.012658227848101266</v>
      </c>
      <c r="O29" s="16">
        <f>(1/F28)*O28</f>
        <v>0.22784810126582278</v>
      </c>
      <c r="P29" s="16">
        <f>(1/F28)*P28</f>
        <v>0.006329113924050633</v>
      </c>
      <c r="Q29" s="16">
        <f>(1/F28)*Q28</f>
        <v>0.1819620253164557</v>
      </c>
      <c r="R29" s="13">
        <f>IF(SUM(G28:Q28)&lt;&gt;F28,"total voix&lt;&gt;exp","")</f>
      </c>
    </row>
    <row r="30" spans="1:17" ht="25.5" customHeight="1">
      <c r="A30" s="22" t="s">
        <v>16</v>
      </c>
      <c r="B30" s="17">
        <f aca="true" t="shared" si="3" ref="B30:Q30">B20+B22+B24+B26+B28</f>
        <v>4865</v>
      </c>
      <c r="C30" s="17">
        <f t="shared" si="3"/>
        <v>3918</v>
      </c>
      <c r="D30" s="17">
        <f t="shared" si="3"/>
        <v>40</v>
      </c>
      <c r="E30" s="17">
        <f>E20+E22+E24+E26+E28</f>
        <v>51</v>
      </c>
      <c r="F30" s="17">
        <f t="shared" si="3"/>
        <v>3827</v>
      </c>
      <c r="G30" s="17">
        <f t="shared" si="3"/>
        <v>224</v>
      </c>
      <c r="H30" s="17">
        <f t="shared" si="3"/>
        <v>865</v>
      </c>
      <c r="I30" s="17">
        <f t="shared" si="3"/>
        <v>876</v>
      </c>
      <c r="J30" s="17">
        <f t="shared" si="3"/>
        <v>246</v>
      </c>
      <c r="K30" s="17">
        <f t="shared" si="3"/>
        <v>30</v>
      </c>
      <c r="L30" s="17">
        <f t="shared" si="3"/>
        <v>39</v>
      </c>
      <c r="M30" s="17">
        <f t="shared" si="3"/>
        <v>12</v>
      </c>
      <c r="N30" s="17">
        <f t="shared" si="3"/>
        <v>46</v>
      </c>
      <c r="O30" s="17">
        <f t="shared" si="3"/>
        <v>800</v>
      </c>
      <c r="P30" s="17">
        <f t="shared" si="3"/>
        <v>42</v>
      </c>
      <c r="Q30" s="18">
        <f t="shared" si="3"/>
        <v>647</v>
      </c>
    </row>
    <row r="31" spans="1:17" ht="22.5" customHeight="1" thickBot="1">
      <c r="A31" s="19"/>
      <c r="B31" s="21"/>
      <c r="C31" s="59">
        <f>(1/B30)*C30</f>
        <v>0.805344295991778</v>
      </c>
      <c r="D31" s="59">
        <f>(1/C30)*D30</f>
        <v>0.010209290454313426</v>
      </c>
      <c r="E31" s="59">
        <f>(1/C30)*E30</f>
        <v>0.013016845329249618</v>
      </c>
      <c r="F31" s="59">
        <f>(1/C30)*F30</f>
        <v>0.976773864216437</v>
      </c>
      <c r="G31" s="59">
        <f>(1/F30)*G30</f>
        <v>0.05853148680428533</v>
      </c>
      <c r="H31" s="59">
        <f>(1/F30)*H30</f>
        <v>0.22602560752547685</v>
      </c>
      <c r="I31" s="59">
        <f>(1/F30)*I30</f>
        <v>0.22889992160961586</v>
      </c>
      <c r="J31" s="59">
        <f>(1/F30)*J30</f>
        <v>0.06428011497256336</v>
      </c>
      <c r="K31" s="59">
        <f>(1/F30)*K30</f>
        <v>0.007839038411288215</v>
      </c>
      <c r="L31" s="59">
        <f>(1/F30)*L30</f>
        <v>0.010190749934674679</v>
      </c>
      <c r="M31" s="59">
        <f>(1/F30)*M30</f>
        <v>0.0031356153645152856</v>
      </c>
      <c r="N31" s="59">
        <f>(1/F30)*N30</f>
        <v>0.012019858897308595</v>
      </c>
      <c r="O31" s="59">
        <f>(1/F30)*O30</f>
        <v>0.20904102430101906</v>
      </c>
      <c r="P31" s="59">
        <f>(1/F30)*P30</f>
        <v>0.0109746537758035</v>
      </c>
      <c r="Q31" s="60">
        <f>(1/F30)*Q30</f>
        <v>0.16906192840344916</v>
      </c>
    </row>
    <row r="32" spans="1:17" ht="22.5" customHeight="1" thickBot="1">
      <c r="A32" s="11"/>
      <c r="B32" s="11"/>
      <c r="C32" s="11"/>
      <c r="D32" s="11"/>
      <c r="E32" s="11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4" spans="4:5" ht="14.25">
      <c r="D34" s="10"/>
      <c r="E34" s="10"/>
    </row>
  </sheetData>
  <sheetProtection sheet="1"/>
  <printOptions horizontalCentered="1" verticalCentered="1"/>
  <pageMargins left="0.1968503937007874" right="0.1968503937007874" top="0.5511811023622047" bottom="0.3937007874015748" header="0.2362204724409449" footer="0"/>
  <pageSetup fitToHeight="0" fitToWidth="1" horizontalDpi="600" verticalDpi="600" orientation="landscape" paperSize="9" scale="65" r:id="rId1"/>
  <headerFooter alignWithMargins="0">
    <oddHeader>&amp;L&amp;"Arial,Gras"&amp;20&amp;UVILLE DE DIGNE-LES-BAINS&amp;C&amp;24&amp;EELECTION  PRÉSIDENTIELLE&amp;R&amp;20Scrutin du 23 Avril 2017
(1er Tour)</oddHeader>
    <oddFooter xml:space="preserve">&amp;R&amp;12  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="63" zoomScaleNormal="63" zoomScaleSheetLayoutView="75" zoomScalePageLayoutView="0" workbookViewId="0" topLeftCell="A1">
      <pane ySplit="1" topLeftCell="A2" activePane="bottomLeft" state="frozen"/>
      <selection pane="topLeft" activeCell="A1" sqref="A1:A5"/>
      <selection pane="bottomLeft" activeCell="D42" sqref="D42"/>
    </sheetView>
  </sheetViews>
  <sheetFormatPr defaultColWidth="11.421875" defaultRowHeight="12.75"/>
  <cols>
    <col min="1" max="1" width="42.8515625" style="5" customWidth="1"/>
    <col min="2" max="2" width="23.140625" style="5" customWidth="1"/>
    <col min="3" max="3" width="23.421875" style="5" customWidth="1"/>
    <col min="4" max="4" width="22.8515625" style="5" customWidth="1"/>
    <col min="5" max="5" width="22.57421875" style="5" customWidth="1"/>
    <col min="6" max="8" width="25.7109375" style="5" customWidth="1"/>
    <col min="9" max="9" width="11.421875" style="72" customWidth="1"/>
  </cols>
  <sheetData>
    <row r="1" spans="1:17" ht="27" customHeight="1" thickBot="1">
      <c r="A1" s="32"/>
      <c r="B1" s="30" t="s">
        <v>0</v>
      </c>
      <c r="C1" s="30" t="s">
        <v>1</v>
      </c>
      <c r="D1" s="30" t="s">
        <v>2</v>
      </c>
      <c r="E1" s="30" t="s">
        <v>41</v>
      </c>
      <c r="F1" s="30" t="s">
        <v>3</v>
      </c>
      <c r="G1" s="30" t="s">
        <v>10</v>
      </c>
      <c r="H1" s="31" t="s">
        <v>40</v>
      </c>
      <c r="I1" s="69"/>
      <c r="J1" s="3"/>
      <c r="K1" s="3"/>
      <c r="L1" s="3"/>
      <c r="M1" s="3"/>
      <c r="N1" s="3"/>
      <c r="O1" s="3"/>
      <c r="P1" s="3"/>
      <c r="Q1" s="3"/>
    </row>
    <row r="2" spans="1:9" ht="28.5" customHeight="1">
      <c r="A2" s="79" t="s">
        <v>4</v>
      </c>
      <c r="B2" s="77">
        <f>B18+B30</f>
        <v>11245</v>
      </c>
      <c r="C2" s="77">
        <f>+C18+C30</f>
        <v>8570</v>
      </c>
      <c r="D2" s="77">
        <f>D18+D30</f>
        <v>314</v>
      </c>
      <c r="E2" s="77">
        <f>E18+E30</f>
        <v>791</v>
      </c>
      <c r="F2" s="77">
        <f>F18+F30</f>
        <v>7462</v>
      </c>
      <c r="G2" s="77">
        <f>G18+G30</f>
        <v>4643</v>
      </c>
      <c r="H2" s="78">
        <f>H18+H30</f>
        <v>2819</v>
      </c>
      <c r="I2" s="70"/>
    </row>
    <row r="3" spans="1:9" ht="35.25" customHeight="1" thickBot="1">
      <c r="A3" s="46"/>
      <c r="B3" s="47"/>
      <c r="C3" s="48">
        <f>(1/B2)*C2</f>
        <v>0.7621164962205424</v>
      </c>
      <c r="D3" s="48">
        <f>(1/C2)*D2</f>
        <v>0.03663943990665111</v>
      </c>
      <c r="E3" s="48">
        <f>(1/C2)*E2</f>
        <v>0.09229871645274212</v>
      </c>
      <c r="F3" s="49">
        <f>(1/C2)*F2</f>
        <v>0.8707117852975497</v>
      </c>
      <c r="G3" s="80">
        <f>(1/F2)*G2</f>
        <v>0.6222192441704637</v>
      </c>
      <c r="H3" s="81">
        <f>(1/F2)*H2</f>
        <v>0.3777807558295363</v>
      </c>
      <c r="I3" s="70"/>
    </row>
    <row r="4" spans="1:9" s="2" customFormat="1" ht="21" customHeight="1">
      <c r="A4" s="84">
        <v>1</v>
      </c>
      <c r="B4" s="93">
        <v>898</v>
      </c>
      <c r="C4" s="94">
        <v>656</v>
      </c>
      <c r="D4" s="94">
        <v>40</v>
      </c>
      <c r="E4" s="94">
        <v>66</v>
      </c>
      <c r="F4" s="94">
        <v>550</v>
      </c>
      <c r="G4" s="94">
        <v>348</v>
      </c>
      <c r="H4" s="95">
        <v>202</v>
      </c>
      <c r="I4" s="71">
        <f>IF(F4&lt;&gt;C4-D4-E4,"exp&lt;&gt;votants-nuls&amp;blancs","")</f>
      </c>
    </row>
    <row r="5" spans="1:9" s="1" customFormat="1" ht="21" customHeight="1" thickBot="1">
      <c r="A5" s="85" t="s">
        <v>29</v>
      </c>
      <c r="B5" s="86"/>
      <c r="C5" s="87">
        <f>(1/B4)*C4</f>
        <v>0.7305122494432071</v>
      </c>
      <c r="D5" s="87">
        <f>(1/C4)*D4</f>
        <v>0.06097560975609756</v>
      </c>
      <c r="E5" s="87">
        <f>(1/C4)*E4</f>
        <v>0.10060975609756098</v>
      </c>
      <c r="F5" s="87">
        <f>(1/C4)*F4</f>
        <v>0.8384146341463415</v>
      </c>
      <c r="G5" s="87">
        <f>(1/F4)*G4</f>
        <v>0.6327272727272727</v>
      </c>
      <c r="H5" s="88">
        <f>(1/F4)*H4</f>
        <v>0.36727272727272725</v>
      </c>
      <c r="I5" s="71">
        <f>IF((G4+H4)&lt;&gt;F4,"total voix&lt;&gt;exprimés","")</f>
      </c>
    </row>
    <row r="6" spans="1:9" s="2" customFormat="1" ht="20.25" customHeight="1">
      <c r="A6" s="84">
        <v>2</v>
      </c>
      <c r="B6" s="93">
        <v>879</v>
      </c>
      <c r="C6" s="94">
        <v>588</v>
      </c>
      <c r="D6" s="94">
        <v>35</v>
      </c>
      <c r="E6" s="94">
        <v>60</v>
      </c>
      <c r="F6" s="94">
        <v>493</v>
      </c>
      <c r="G6" s="94">
        <v>294</v>
      </c>
      <c r="H6" s="95">
        <v>199</v>
      </c>
      <c r="I6" s="71">
        <f>IF(F6&lt;&gt;C6-D6-E6,"exp&lt;&gt;votants-nuls&amp;blancs","")</f>
      </c>
    </row>
    <row r="7" spans="1:9" s="1" customFormat="1" ht="20.25" customHeight="1" thickBot="1">
      <c r="A7" s="89" t="s">
        <v>18</v>
      </c>
      <c r="B7" s="90"/>
      <c r="C7" s="91">
        <f>(1/B6)*C6</f>
        <v>0.6689419795221843</v>
      </c>
      <c r="D7" s="91">
        <f>(1/C6)*D6</f>
        <v>0.05952380952380952</v>
      </c>
      <c r="E7" s="91">
        <f>(1/C6)*E6</f>
        <v>0.10204081632653061</v>
      </c>
      <c r="F7" s="91">
        <f>(1/C6)*F6</f>
        <v>0.8384353741496599</v>
      </c>
      <c r="G7" s="91">
        <f>(1/F6)*G6</f>
        <v>0.5963488843813387</v>
      </c>
      <c r="H7" s="92">
        <f>(1/F6)*H6</f>
        <v>0.40365111561866124</v>
      </c>
      <c r="I7" s="71">
        <f>IF((G6+H6)&lt;&gt;F6,"total voix&lt;&gt;exprimés","")</f>
      </c>
    </row>
    <row r="8" spans="1:9" s="2" customFormat="1" ht="20.25" customHeight="1">
      <c r="A8" s="84">
        <v>3</v>
      </c>
      <c r="B8" s="93">
        <v>873</v>
      </c>
      <c r="C8" s="94">
        <v>678</v>
      </c>
      <c r="D8" s="94">
        <v>12</v>
      </c>
      <c r="E8" s="94">
        <v>46</v>
      </c>
      <c r="F8" s="94">
        <v>620</v>
      </c>
      <c r="G8" s="94">
        <v>429</v>
      </c>
      <c r="H8" s="95">
        <v>191</v>
      </c>
      <c r="I8" s="71">
        <f>IF(F8&lt;&gt;C8-D8-E8,"exp&lt;&gt;votants-nuls&amp;blancs","")</f>
      </c>
    </row>
    <row r="9" spans="1:9" s="1" customFormat="1" ht="20.25" customHeight="1" thickBot="1">
      <c r="A9" s="85" t="s">
        <v>19</v>
      </c>
      <c r="B9" s="86"/>
      <c r="C9" s="87">
        <f>(1/B8)*C8</f>
        <v>0.7766323024054983</v>
      </c>
      <c r="D9" s="87">
        <f>(1/C8)*D8</f>
        <v>0.017699115044247787</v>
      </c>
      <c r="E9" s="87">
        <f>(1/C8)*E8</f>
        <v>0.06784660766961652</v>
      </c>
      <c r="F9" s="87">
        <f>(1/C8)*F8</f>
        <v>0.9144542772861357</v>
      </c>
      <c r="G9" s="87">
        <f>(1/F8)*G8</f>
        <v>0.6919354838709677</v>
      </c>
      <c r="H9" s="88">
        <f>(1/F8)*H8</f>
        <v>0.30806451612903224</v>
      </c>
      <c r="I9" s="71">
        <f>IF((G8+H8)&lt;&gt;F8,"total voix&lt;&gt;exprimés","")</f>
      </c>
    </row>
    <row r="10" spans="1:9" s="2" customFormat="1" ht="20.25" customHeight="1">
      <c r="A10" s="84">
        <v>4</v>
      </c>
      <c r="B10" s="93">
        <v>861</v>
      </c>
      <c r="C10" s="94">
        <v>656</v>
      </c>
      <c r="D10" s="94">
        <v>19</v>
      </c>
      <c r="E10" s="94">
        <v>64</v>
      </c>
      <c r="F10" s="94">
        <v>573</v>
      </c>
      <c r="G10" s="94">
        <v>318</v>
      </c>
      <c r="H10" s="95">
        <v>255</v>
      </c>
      <c r="I10" s="71">
        <f>IF(F10&lt;&gt;C10-D10-E10,"exp&lt;&gt;votants-nuls&amp;blancs","")</f>
      </c>
    </row>
    <row r="11" spans="1:9" s="1" customFormat="1" ht="20.25" customHeight="1" thickBot="1">
      <c r="A11" s="89" t="s">
        <v>20</v>
      </c>
      <c r="B11" s="90"/>
      <c r="C11" s="91">
        <f>(1/B10)*C10</f>
        <v>0.7619047619047619</v>
      </c>
      <c r="D11" s="91">
        <f>(1/C10)*D10</f>
        <v>0.028963414634146343</v>
      </c>
      <c r="E11" s="91">
        <f>(1/C10)*E10</f>
        <v>0.0975609756097561</v>
      </c>
      <c r="F11" s="91">
        <f>(1/C10)*F10</f>
        <v>0.8734756097560976</v>
      </c>
      <c r="G11" s="91">
        <f>(1/F10)*G10</f>
        <v>0.5549738219895288</v>
      </c>
      <c r="H11" s="92">
        <f>(1/F10)*H10</f>
        <v>0.44502617801047123</v>
      </c>
      <c r="I11" s="71">
        <f>IF((G10+H10)&lt;&gt;F10,"total voix&lt;&gt;exprimés","")</f>
      </c>
    </row>
    <row r="12" spans="1:9" s="2" customFormat="1" ht="20.25" customHeight="1">
      <c r="A12" s="84">
        <v>5</v>
      </c>
      <c r="B12" s="93">
        <v>1071</v>
      </c>
      <c r="C12" s="94">
        <v>809</v>
      </c>
      <c r="D12" s="94">
        <v>26</v>
      </c>
      <c r="E12" s="94">
        <v>90</v>
      </c>
      <c r="F12" s="94">
        <v>693</v>
      </c>
      <c r="G12" s="94">
        <v>393</v>
      </c>
      <c r="H12" s="95">
        <v>300</v>
      </c>
      <c r="I12" s="71">
        <f>IF(F12&lt;&gt;C12-D12-E12,"exp&lt;&gt;votants-nuls&amp;blancs","")</f>
      </c>
    </row>
    <row r="13" spans="1:9" s="1" customFormat="1" ht="20.25" customHeight="1" thickBot="1">
      <c r="A13" s="85" t="s">
        <v>30</v>
      </c>
      <c r="B13" s="86"/>
      <c r="C13" s="87">
        <f>(1/B12)*C12</f>
        <v>0.7553688141923436</v>
      </c>
      <c r="D13" s="87">
        <f>(1/C12)*D12</f>
        <v>0.032138442521631644</v>
      </c>
      <c r="E13" s="87">
        <f>(1/C12)*E12</f>
        <v>0.11124845488257107</v>
      </c>
      <c r="F13" s="87">
        <f>(1/C12)*F12</f>
        <v>0.8566131025957973</v>
      </c>
      <c r="G13" s="87">
        <f>(1/F12)*G12</f>
        <v>0.5670995670995671</v>
      </c>
      <c r="H13" s="88">
        <f>(1/F12)*H12</f>
        <v>0.4329004329004329</v>
      </c>
      <c r="I13" s="71">
        <f>IF((G12+H12)&lt;&gt;F12,"total voix&lt;&gt;exprimés","")</f>
      </c>
    </row>
    <row r="14" spans="1:9" s="1" customFormat="1" ht="20.25" customHeight="1">
      <c r="A14" s="84">
        <v>6</v>
      </c>
      <c r="B14" s="93">
        <v>809</v>
      </c>
      <c r="C14" s="94">
        <v>616</v>
      </c>
      <c r="D14" s="94">
        <v>22</v>
      </c>
      <c r="E14" s="94">
        <v>59</v>
      </c>
      <c r="F14" s="94">
        <v>535</v>
      </c>
      <c r="G14" s="94">
        <v>376</v>
      </c>
      <c r="H14" s="95">
        <v>159</v>
      </c>
      <c r="I14" s="71">
        <f>IF(F14&lt;&gt;C14-D14-E14,"exp&lt;&gt;votants-nuls&amp;blancs","")</f>
      </c>
    </row>
    <row r="15" spans="1:9" ht="20.25" customHeight="1" thickBot="1">
      <c r="A15" s="89" t="s">
        <v>31</v>
      </c>
      <c r="B15" s="90"/>
      <c r="C15" s="91">
        <f>(1/B14)*C14</f>
        <v>0.761433868974042</v>
      </c>
      <c r="D15" s="91">
        <f>(1/C14)*D14</f>
        <v>0.03571428571428572</v>
      </c>
      <c r="E15" s="91">
        <f>(1/C14)*E14</f>
        <v>0.09577922077922078</v>
      </c>
      <c r="F15" s="91">
        <f>(1/C14)*F14</f>
        <v>0.8685064935064936</v>
      </c>
      <c r="G15" s="91">
        <f>(1/F14)*G14</f>
        <v>0.702803738317757</v>
      </c>
      <c r="H15" s="92">
        <f>(1/F14)*H14</f>
        <v>0.297196261682243</v>
      </c>
      <c r="I15" s="71">
        <f>IF((G14+H14)&lt;&gt;F14,"total voix&lt;&gt;exprimés","")</f>
      </c>
    </row>
    <row r="16" spans="1:9" ht="20.25" customHeight="1">
      <c r="A16" s="84">
        <v>7</v>
      </c>
      <c r="B16" s="93">
        <v>999</v>
      </c>
      <c r="C16" s="94">
        <v>783</v>
      </c>
      <c r="D16" s="94">
        <v>31</v>
      </c>
      <c r="E16" s="94">
        <v>80</v>
      </c>
      <c r="F16" s="94">
        <v>672</v>
      </c>
      <c r="G16" s="94">
        <v>441</v>
      </c>
      <c r="H16" s="95">
        <v>231</v>
      </c>
      <c r="I16" s="71">
        <f>IF(F16&lt;&gt;C16-D16-E16,"exp&lt;&gt;votants-nuls&amp;blancs","")</f>
      </c>
    </row>
    <row r="17" spans="1:9" ht="20.25" customHeight="1" thickBot="1">
      <c r="A17" s="50" t="s">
        <v>32</v>
      </c>
      <c r="B17" s="68"/>
      <c r="C17" s="66">
        <f>(1/B16)*C16</f>
        <v>0.7837837837837838</v>
      </c>
      <c r="D17" s="66">
        <f>(1/C16)*D16</f>
        <v>0.03959131545338442</v>
      </c>
      <c r="E17" s="66">
        <f>(1/C16)*E16</f>
        <v>0.10217113665389528</v>
      </c>
      <c r="F17" s="66">
        <f>(1/C16)*F16</f>
        <v>0.8582375478927203</v>
      </c>
      <c r="G17" s="66">
        <f>(1/F16)*G16</f>
        <v>0.65625</v>
      </c>
      <c r="H17" s="67">
        <f>(1/F16)*H16</f>
        <v>0.34375</v>
      </c>
      <c r="I17" s="71">
        <f>IF((G16+H16)&lt;&gt;F16,"total voix&lt;&gt;exprimés","")</f>
      </c>
    </row>
    <row r="18" spans="1:15" s="1" customFormat="1" ht="21" customHeight="1">
      <c r="A18" s="28" t="s">
        <v>38</v>
      </c>
      <c r="B18" s="34">
        <f aca="true" t="shared" si="0" ref="B18:H18">B4+B6+B8+B10+B12+B14+B16</f>
        <v>6390</v>
      </c>
      <c r="C18" s="34">
        <f t="shared" si="0"/>
        <v>4786</v>
      </c>
      <c r="D18" s="34">
        <f t="shared" si="0"/>
        <v>185</v>
      </c>
      <c r="E18" s="34">
        <f t="shared" si="0"/>
        <v>465</v>
      </c>
      <c r="F18" s="34">
        <f t="shared" si="0"/>
        <v>4136</v>
      </c>
      <c r="G18" s="34">
        <f t="shared" si="0"/>
        <v>2599</v>
      </c>
      <c r="H18" s="35">
        <f t="shared" si="0"/>
        <v>1537</v>
      </c>
      <c r="I18" s="69"/>
      <c r="J18" s="4"/>
      <c r="K18" s="4"/>
      <c r="L18" s="4"/>
      <c r="M18" s="4"/>
      <c r="N18" s="4"/>
      <c r="O18" s="4"/>
    </row>
    <row r="19" spans="1:9" s="2" customFormat="1" ht="21" customHeight="1" thickBot="1">
      <c r="A19" s="29"/>
      <c r="B19" s="36"/>
      <c r="C19" s="61">
        <f>(1/B18)*C18</f>
        <v>0.7489827856025039</v>
      </c>
      <c r="D19" s="61">
        <f>(1/C18)*D18</f>
        <v>0.03865440869201839</v>
      </c>
      <c r="E19" s="61">
        <f>(1/C18)*E18</f>
        <v>0.09715837860426244</v>
      </c>
      <c r="F19" s="61">
        <f>(1/C18)*F18</f>
        <v>0.8641872127037192</v>
      </c>
      <c r="G19" s="61">
        <f>(1/F18)*G18</f>
        <v>0.628384912959381</v>
      </c>
      <c r="H19" s="62">
        <f>(1/F18)*H18</f>
        <v>0.37161508704061896</v>
      </c>
      <c r="I19" s="70"/>
    </row>
    <row r="20" spans="1:9" s="2" customFormat="1" ht="20.25" customHeight="1">
      <c r="A20" s="84">
        <v>8</v>
      </c>
      <c r="B20" s="93">
        <v>968</v>
      </c>
      <c r="C20" s="94">
        <v>736</v>
      </c>
      <c r="D20" s="94">
        <v>20</v>
      </c>
      <c r="E20" s="94">
        <v>69</v>
      </c>
      <c r="F20" s="94">
        <v>644</v>
      </c>
      <c r="G20" s="94">
        <v>401</v>
      </c>
      <c r="H20" s="95">
        <v>243</v>
      </c>
      <c r="I20" s="71" t="str">
        <f>IF(F20&lt;&gt;C20-D20-E20,"exp&lt;&gt;votants-nuls&amp;blancs","")</f>
        <v>exp&lt;&gt;votants-nuls&amp;blancs</v>
      </c>
    </row>
    <row r="21" spans="1:9" s="1" customFormat="1" ht="20.25" customHeight="1" thickBot="1">
      <c r="A21" s="85" t="s">
        <v>33</v>
      </c>
      <c r="B21" s="86"/>
      <c r="C21" s="87">
        <f>(1/B20)*C20</f>
        <v>0.7603305785123967</v>
      </c>
      <c r="D21" s="87">
        <f>(1/C20)*D20</f>
        <v>0.02717391304347826</v>
      </c>
      <c r="E21" s="87">
        <f>(1/C20)*E20</f>
        <v>0.09375</v>
      </c>
      <c r="F21" s="87">
        <f>(1/C20)*F20</f>
        <v>0.875</v>
      </c>
      <c r="G21" s="87">
        <f>(1/F20)*G20</f>
        <v>0.6226708074534161</v>
      </c>
      <c r="H21" s="88">
        <f>(1/F20)*H20</f>
        <v>0.3773291925465838</v>
      </c>
      <c r="I21" s="71">
        <f>IF((G20+H20)&lt;&gt;F20,"total voix&lt;&gt;exprimés","")</f>
      </c>
    </row>
    <row r="22" spans="1:9" s="2" customFormat="1" ht="20.25" customHeight="1">
      <c r="A22" s="84">
        <v>9</v>
      </c>
      <c r="B22" s="93">
        <v>1038</v>
      </c>
      <c r="C22" s="94">
        <v>850</v>
      </c>
      <c r="D22" s="94">
        <v>37</v>
      </c>
      <c r="E22" s="94">
        <v>69</v>
      </c>
      <c r="F22" s="94">
        <v>744</v>
      </c>
      <c r="G22" s="94">
        <v>452</v>
      </c>
      <c r="H22" s="95">
        <v>292</v>
      </c>
      <c r="I22" s="71">
        <f>IF(F22&lt;&gt;C22-D22-E22,"exp&lt;&gt;votants-nuls&amp;blancs","")</f>
      </c>
    </row>
    <row r="23" spans="1:9" s="1" customFormat="1" ht="20.25" customHeight="1" thickBot="1">
      <c r="A23" s="89" t="s">
        <v>34</v>
      </c>
      <c r="B23" s="90"/>
      <c r="C23" s="91">
        <f>(1/B22)*C22</f>
        <v>0.8188824662813102</v>
      </c>
      <c r="D23" s="91">
        <f>(1/C22)*D22</f>
        <v>0.04352941176470588</v>
      </c>
      <c r="E23" s="91">
        <f>(1/C22)*E22</f>
        <v>0.08117647058823528</v>
      </c>
      <c r="F23" s="91">
        <f>(1/C22)*F22</f>
        <v>0.8752941176470588</v>
      </c>
      <c r="G23" s="91">
        <f>(1/F22)*G22</f>
        <v>0.6075268817204301</v>
      </c>
      <c r="H23" s="92">
        <f>(1/F22)*H22</f>
        <v>0.39247311827956993</v>
      </c>
      <c r="I23" s="71">
        <f>IF((G22+H22)&lt;&gt;F22,"total voix&lt;&gt;exprimés","")</f>
      </c>
    </row>
    <row r="24" spans="1:9" s="2" customFormat="1" ht="20.25" customHeight="1">
      <c r="A24" s="84">
        <v>10</v>
      </c>
      <c r="B24" s="93">
        <v>964</v>
      </c>
      <c r="C24" s="94">
        <v>751</v>
      </c>
      <c r="D24" s="94">
        <v>25</v>
      </c>
      <c r="E24" s="94">
        <v>62</v>
      </c>
      <c r="F24" s="94">
        <v>664</v>
      </c>
      <c r="G24" s="94">
        <v>391</v>
      </c>
      <c r="H24" s="95">
        <v>273</v>
      </c>
      <c r="I24" s="71">
        <f>IF(F24&lt;&gt;C24-D24-E24,"exp&lt;&gt;votants-nuls&amp;blancs","")</f>
      </c>
    </row>
    <row r="25" spans="1:9" s="1" customFormat="1" ht="20.25" customHeight="1" thickBot="1">
      <c r="A25" s="85" t="s">
        <v>35</v>
      </c>
      <c r="B25" s="86"/>
      <c r="C25" s="87">
        <f>(1/B24)*C24</f>
        <v>0.779045643153527</v>
      </c>
      <c r="D25" s="87">
        <f>(1/C24)*D24</f>
        <v>0.033288948069241014</v>
      </c>
      <c r="E25" s="87">
        <f>(1/C24)*E24</f>
        <v>0.08255659121171771</v>
      </c>
      <c r="F25" s="87">
        <f>(1/C24)*F24</f>
        <v>0.8841544607190414</v>
      </c>
      <c r="G25" s="87">
        <f>(1/F24)*G24</f>
        <v>0.588855421686747</v>
      </c>
      <c r="H25" s="88">
        <f>(1/F24)*H24</f>
        <v>0.411144578313253</v>
      </c>
      <c r="I25" s="71">
        <f>IF((G24+H24)&lt;&gt;F24,"total voix&lt;&gt;exprimés","")</f>
      </c>
    </row>
    <row r="26" spans="1:9" s="2" customFormat="1" ht="20.25" customHeight="1">
      <c r="A26" s="84">
        <v>11</v>
      </c>
      <c r="B26" s="93">
        <v>1040</v>
      </c>
      <c r="C26" s="94">
        <v>812</v>
      </c>
      <c r="D26" s="94">
        <v>26</v>
      </c>
      <c r="E26" s="94">
        <v>69</v>
      </c>
      <c r="F26" s="94">
        <v>717</v>
      </c>
      <c r="G26" s="94">
        <v>446</v>
      </c>
      <c r="H26" s="95">
        <v>271</v>
      </c>
      <c r="I26" s="71">
        <f>IF(F26&lt;&gt;C26-D26-E26,"exp&lt;&gt;votants-nuls&amp;blancs","")</f>
      </c>
    </row>
    <row r="27" spans="1:9" s="1" customFormat="1" ht="20.25" customHeight="1" thickBot="1">
      <c r="A27" s="89" t="s">
        <v>36</v>
      </c>
      <c r="B27" s="90"/>
      <c r="C27" s="91">
        <f>(1/B26)*C26</f>
        <v>0.7807692307692308</v>
      </c>
      <c r="D27" s="91">
        <f>(1/C26)*D26</f>
        <v>0.03201970443349754</v>
      </c>
      <c r="E27" s="91">
        <f>(1/C26)*E26</f>
        <v>0.08497536945812809</v>
      </c>
      <c r="F27" s="91">
        <f>(1/C26)*F26</f>
        <v>0.8830049261083744</v>
      </c>
      <c r="G27" s="91">
        <f>(1/F26)*G26</f>
        <v>0.6220362622036262</v>
      </c>
      <c r="H27" s="92">
        <f>(1/F26)*H26</f>
        <v>0.37796373779637377</v>
      </c>
      <c r="I27" s="71">
        <f>IF((G26+H26)&lt;&gt;F26,"total voix&lt;&gt;exprimés","")</f>
      </c>
    </row>
    <row r="28" spans="1:9" ht="20.25" customHeight="1">
      <c r="A28" s="84">
        <v>12</v>
      </c>
      <c r="B28" s="93">
        <v>845</v>
      </c>
      <c r="C28" s="94">
        <v>635</v>
      </c>
      <c r="D28" s="94">
        <v>21</v>
      </c>
      <c r="E28" s="94">
        <v>57</v>
      </c>
      <c r="F28" s="94">
        <v>557</v>
      </c>
      <c r="G28" s="94">
        <v>354</v>
      </c>
      <c r="H28" s="95">
        <v>203</v>
      </c>
      <c r="I28" s="71">
        <f>IF(F28&lt;&gt;C28-D28-E28,"exp&lt;&gt;votants-nuls&amp;blancs","")</f>
      </c>
    </row>
    <row r="29" spans="1:9" ht="20.25" customHeight="1" thickBot="1">
      <c r="A29" s="85" t="s">
        <v>37</v>
      </c>
      <c r="B29" s="86"/>
      <c r="C29" s="87">
        <f>(1/B28)*C28</f>
        <v>0.7514792899408285</v>
      </c>
      <c r="D29" s="87">
        <f>(1/C28)*D28</f>
        <v>0.03307086614173228</v>
      </c>
      <c r="E29" s="87">
        <f>(1/C28)*E28</f>
        <v>0.08976377952755905</v>
      </c>
      <c r="F29" s="87">
        <f>(1/C28)*F28</f>
        <v>0.8771653543307086</v>
      </c>
      <c r="G29" s="87">
        <f>(1/F28)*G28</f>
        <v>0.6355475763016158</v>
      </c>
      <c r="H29" s="88">
        <f>(1/F28)*H28</f>
        <v>0.3644524236983842</v>
      </c>
      <c r="I29" s="71">
        <f>IF((G28+H28)&lt;&gt;F28,"total voix&lt;&gt;exprimés","")</f>
      </c>
    </row>
    <row r="30" spans="1:9" ht="21" customHeight="1">
      <c r="A30" s="28" t="s">
        <v>39</v>
      </c>
      <c r="B30" s="34">
        <f aca="true" t="shared" si="1" ref="B30:H30">B20+B22+B24+B26+B28</f>
        <v>4855</v>
      </c>
      <c r="C30" s="34">
        <f t="shared" si="1"/>
        <v>3784</v>
      </c>
      <c r="D30" s="34">
        <f t="shared" si="1"/>
        <v>129</v>
      </c>
      <c r="E30" s="34">
        <f t="shared" si="1"/>
        <v>326</v>
      </c>
      <c r="F30" s="34">
        <f t="shared" si="1"/>
        <v>3326</v>
      </c>
      <c r="G30" s="34">
        <f t="shared" si="1"/>
        <v>2044</v>
      </c>
      <c r="H30" s="35">
        <f t="shared" si="1"/>
        <v>1282</v>
      </c>
      <c r="I30" s="70"/>
    </row>
    <row r="31" spans="1:9" ht="21" customHeight="1" thickBot="1">
      <c r="A31" s="29"/>
      <c r="B31" s="63"/>
      <c r="C31" s="61">
        <f>(1/B30)*C30</f>
        <v>0.7794026776519053</v>
      </c>
      <c r="D31" s="61">
        <f>(1/C30)*D30</f>
        <v>0.034090909090909095</v>
      </c>
      <c r="E31" s="61">
        <f>(1/C30)*E30</f>
        <v>0.08615221987315011</v>
      </c>
      <c r="F31" s="64">
        <f>(1/C30)*F30</f>
        <v>0.8789640591966174</v>
      </c>
      <c r="G31" s="61">
        <f>(1/F30)*G30</f>
        <v>0.6145520144317499</v>
      </c>
      <c r="H31" s="62">
        <f>(1/F30)*H30</f>
        <v>0.38544798556825016</v>
      </c>
      <c r="I31" s="70"/>
    </row>
    <row r="32" ht="18">
      <c r="B32" s="83"/>
    </row>
    <row r="33" spans="4:5" ht="18">
      <c r="D33" s="6"/>
      <c r="E33" s="6"/>
    </row>
  </sheetData>
  <sheetProtection sheet="1"/>
  <printOptions horizontalCentered="1" verticalCentered="1"/>
  <pageMargins left="0.3937007874015748" right="0.3937007874015748" top="0.5511811023622047" bottom="0.3937007874015748" header="0.2362204724409449" footer="0"/>
  <pageSetup fitToHeight="1" fitToWidth="1" horizontalDpi="600" verticalDpi="600" orientation="landscape" paperSize="9" scale="66" r:id="rId1"/>
  <headerFooter alignWithMargins="0">
    <oddHeader>&amp;L&amp;"Arial,Gras"&amp;20&amp;UVILLE DE DIGNE-LES-BAINS&amp;C&amp;24&amp;EELECTION  PRÉSIDENTIELLE&amp;R&amp;20Scrutin du 7 Mai 2017
(2ème Tour)</oddHeader>
    <oddFooter xml:space="preserve">&amp;R&amp;12  &amp;10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DIGNE LES BAINS</dc:creator>
  <cp:keywords/>
  <dc:description/>
  <cp:lastModifiedBy>RINALDI Jean-Luc</cp:lastModifiedBy>
  <cp:lastPrinted>2017-05-09T08:29:30Z</cp:lastPrinted>
  <dcterms:created xsi:type="dcterms:W3CDTF">1997-05-15T16:22:16Z</dcterms:created>
  <dcterms:modified xsi:type="dcterms:W3CDTF">2017-05-09T08:29:36Z</dcterms:modified>
  <cp:category/>
  <cp:version/>
  <cp:contentType/>
  <cp:contentStatus/>
</cp:coreProperties>
</file>