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M:\groupe\BO\ETUDOC\SITE INTERNET CNC\VidéoVàD\"/>
    </mc:Choice>
  </mc:AlternateContent>
  <xr:revisionPtr revIDLastSave="0" documentId="13_ncr:1_{1AC70A7F-CF70-45A6-B98F-4B877B4A0171}" xr6:coauthVersionLast="47" xr6:coauthVersionMax="47" xr10:uidLastSave="{00000000-0000-0000-0000-000000000000}"/>
  <bookViews>
    <workbookView xWindow="-120" yWindow="-120" windowWidth="29040" windowHeight="15840" tabRatio="927" xr2:uid="{00000000-000D-0000-FFFF-FFFF00000000}"/>
  </bookViews>
  <sheets>
    <sheet name="Sommaire" sheetId="27" r:id="rId1"/>
    <sheet name="Définitions" sheetId="28" r:id="rId2"/>
    <sheet name="équip" sheetId="6" r:id="rId3"/>
    <sheet name="Conso" sheetId="19" r:id="rId4"/>
    <sheet name="Volcontenu" sheetId="29" r:id="rId5"/>
    <sheet name="CAcontenu" sheetId="20" r:id="rId6"/>
    <sheet name="filmsnatio" sheetId="21" r:id="rId7"/>
    <sheet name="filmsgenre" sheetId="30" r:id="rId8"/>
    <sheet name="HFnatiogenre" sheetId="23" r:id="rId9"/>
    <sheet name="références" sheetId="37" r:id="rId10"/>
    <sheet name="Blu-ray 3D" sheetId="38" r:id="rId11"/>
    <sheet name="OffreLdV" sheetId="25" r:id="rId12"/>
    <sheet name="LdV" sheetId="24" r:id="rId13"/>
    <sheet name="contenuLdV" sheetId="31" r:id="rId14"/>
    <sheet name="natioLdV" sheetId="32" r:id="rId15"/>
    <sheet name="HFgenreLdV" sheetId="34" r:id="rId16"/>
    <sheet name="HFnatioLdV" sheetId="35" r:id="rId17"/>
  </sheets>
  <externalReferences>
    <externalReference r:id="rId18"/>
    <externalReference r:id="rId19"/>
    <externalReference r:id="rId20"/>
    <externalReference r:id="rId21"/>
    <externalReference r:id="rId22"/>
    <externalReference r:id="rId23"/>
  </externalReferences>
  <definedNames>
    <definedName name="_xlnm.Print_Titles" localSheetId="8">HFnatiogenre!$5:$6</definedName>
    <definedName name="_xlnm.Print_Area" localSheetId="10">'Blu-ray 3D'!$A$4:$I$53</definedName>
    <definedName name="_xlnm.Print_Area" localSheetId="5">CAcontenu!$A$4:$G$38</definedName>
    <definedName name="_xlnm.Print_Area" localSheetId="3">Conso!$A$5:$H$52</definedName>
    <definedName name="_xlnm.Print_Area" localSheetId="13">contenuLdV!$A$5:$E$40</definedName>
    <definedName name="_xlnm.Print_Area" localSheetId="1">Définitions!$A$5:$L$21</definedName>
    <definedName name="_xlnm.Print_Area" localSheetId="2">équip!$A$4:$O$34</definedName>
    <definedName name="_xlnm.Print_Area" localSheetId="7">filmsgenre!$A$5:$I$37</definedName>
    <definedName name="_xlnm.Print_Area" localSheetId="6">filmsnatio!$A$5:$H$39</definedName>
    <definedName name="_xlnm.Print_Area" localSheetId="15">HFgenreLdV!$A$5:$J$39</definedName>
    <definedName name="_xlnm.Print_Area" localSheetId="8">HFnatiogenre!$A$5:$I$201</definedName>
    <definedName name="_xlnm.Print_Area" localSheetId="16">HFnatioLdV!$A$5:$G$39</definedName>
    <definedName name="_xlnm.Print_Area" localSheetId="12">LdV!$A$5:$J$16</definedName>
    <definedName name="_xlnm.Print_Area" localSheetId="14">natioLdV!$A$5:$F$40</definedName>
    <definedName name="_xlnm.Print_Area" localSheetId="11">OffreLdV!$A$5:$J$32</definedName>
    <definedName name="_xlnm.Print_Area" localSheetId="9">références!$A$5:$G$13</definedName>
    <definedName name="_xlnm.Print_Area" localSheetId="4">Volcontenu!$A$5:$G$52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 i="38" l="1"/>
  <c r="C49" i="38"/>
  <c r="B197" i="23" l="1"/>
  <c r="C197" i="23"/>
  <c r="D197" i="23"/>
  <c r="E197" i="23"/>
  <c r="F197" i="23"/>
  <c r="G197" i="23"/>
  <c r="H197" i="23"/>
  <c r="B176" i="23"/>
  <c r="C176" i="23"/>
  <c r="D176" i="23"/>
  <c r="E176" i="23"/>
  <c r="F176" i="23"/>
  <c r="G176" i="23"/>
  <c r="H176" i="23"/>
  <c r="B155" i="23"/>
  <c r="C155" i="23"/>
  <c r="D155" i="23"/>
  <c r="E155" i="23"/>
  <c r="F155" i="23"/>
  <c r="G155" i="23"/>
  <c r="H155" i="23"/>
  <c r="B133" i="23"/>
  <c r="C133" i="23"/>
  <c r="D133" i="23"/>
  <c r="E133" i="23"/>
  <c r="F133" i="23"/>
  <c r="G133" i="23"/>
  <c r="H133" i="23"/>
  <c r="B112" i="23"/>
  <c r="C112" i="23"/>
  <c r="D112" i="23"/>
  <c r="E112" i="23"/>
  <c r="F112" i="23"/>
  <c r="G112" i="23"/>
  <c r="H112" i="23"/>
  <c r="B91" i="23"/>
  <c r="C91" i="23"/>
  <c r="D91" i="23"/>
  <c r="E91" i="23"/>
  <c r="F91" i="23"/>
  <c r="G91" i="23"/>
  <c r="H91" i="23"/>
  <c r="H69" i="23"/>
  <c r="H68" i="23" l="1"/>
  <c r="B196" i="23" s="1"/>
  <c r="B132" i="23"/>
  <c r="C132" i="23"/>
  <c r="D132" i="23"/>
  <c r="E132" i="23"/>
  <c r="F132" i="23"/>
  <c r="G132" i="23"/>
  <c r="B111" i="23"/>
  <c r="C111" i="23"/>
  <c r="D111" i="23"/>
  <c r="E111" i="23"/>
  <c r="F111" i="23"/>
  <c r="G111" i="23"/>
  <c r="B90" i="23"/>
  <c r="C90" i="23"/>
  <c r="D90" i="23"/>
  <c r="E90" i="23"/>
  <c r="F90" i="23"/>
  <c r="G90" i="23"/>
  <c r="H46" i="23"/>
  <c r="H25" i="23"/>
  <c r="B31" i="21"/>
  <c r="B32" i="21"/>
  <c r="H90" i="23" l="1"/>
  <c r="H111" i="23"/>
  <c r="E154" i="23"/>
  <c r="B154" i="23"/>
  <c r="H196" i="23"/>
  <c r="H175" i="23"/>
  <c r="G196" i="23"/>
  <c r="F196" i="23"/>
  <c r="E196" i="23"/>
  <c r="D196" i="23"/>
  <c r="C196" i="23"/>
  <c r="H132" i="23"/>
  <c r="G175" i="23"/>
  <c r="F175" i="23"/>
  <c r="E175" i="23"/>
  <c r="D175" i="23"/>
  <c r="C175" i="23"/>
  <c r="B175" i="23"/>
  <c r="H154" i="23"/>
  <c r="G154" i="23"/>
  <c r="F154" i="23"/>
  <c r="D154" i="23"/>
  <c r="C154" i="23"/>
  <c r="I48" i="38"/>
  <c r="F32" i="38"/>
  <c r="B153" i="23" l="1"/>
  <c r="C153" i="23"/>
  <c r="D153" i="23"/>
  <c r="E153" i="23"/>
  <c r="F153" i="23"/>
  <c r="G153" i="23"/>
  <c r="H153" i="23"/>
  <c r="B131" i="23"/>
  <c r="C131" i="23"/>
  <c r="D131" i="23"/>
  <c r="E131" i="23"/>
  <c r="F131" i="23"/>
  <c r="G131" i="23"/>
  <c r="B110" i="23"/>
  <c r="C110" i="23"/>
  <c r="D110" i="23"/>
  <c r="E110" i="23"/>
  <c r="F110" i="23"/>
  <c r="G110" i="23"/>
  <c r="B89" i="23"/>
  <c r="C89" i="23"/>
  <c r="D89" i="23"/>
  <c r="E89" i="23"/>
  <c r="F89" i="23"/>
  <c r="G89" i="23"/>
  <c r="H67" i="23"/>
  <c r="H89" i="23" s="1"/>
  <c r="C174" i="23"/>
  <c r="H195" i="23" l="1"/>
  <c r="D195" i="23"/>
  <c r="E195" i="23"/>
  <c r="G195" i="23"/>
  <c r="C195" i="23"/>
  <c r="H131" i="23"/>
  <c r="F195" i="23"/>
  <c r="B195" i="23"/>
  <c r="H110" i="23"/>
  <c r="H174" i="23"/>
  <c r="D174" i="23"/>
  <c r="F174" i="23"/>
  <c r="B174" i="23"/>
  <c r="E174" i="23"/>
  <c r="G174" i="23"/>
  <c r="I47" i="38"/>
  <c r="F31" i="38"/>
  <c r="B130" i="23" l="1"/>
  <c r="C130" i="23"/>
  <c r="D130" i="23"/>
  <c r="E130" i="23"/>
  <c r="F130" i="23"/>
  <c r="G130" i="23"/>
  <c r="B109" i="23"/>
  <c r="C109" i="23"/>
  <c r="D109" i="23"/>
  <c r="E109" i="23"/>
  <c r="F109" i="23"/>
  <c r="G109" i="23"/>
  <c r="B88" i="23"/>
  <c r="C88" i="23"/>
  <c r="D88" i="23"/>
  <c r="E88" i="23"/>
  <c r="F88" i="23"/>
  <c r="H66" i="23"/>
  <c r="B194" i="23" s="1"/>
  <c r="G65" i="23"/>
  <c r="G44" i="23"/>
  <c r="G24" i="23"/>
  <c r="H24" i="23" s="1"/>
  <c r="D152" i="23" s="1"/>
  <c r="G23" i="23"/>
  <c r="H45" i="23"/>
  <c r="B173" i="23" s="1"/>
  <c r="B44" i="30"/>
  <c r="C44" i="30"/>
  <c r="D44" i="30"/>
  <c r="E44" i="30"/>
  <c r="B46" i="21"/>
  <c r="C46" i="21"/>
  <c r="D46" i="21"/>
  <c r="E46" i="21"/>
  <c r="F46" i="21"/>
  <c r="B45" i="20"/>
  <c r="C45" i="20"/>
  <c r="D45" i="20"/>
  <c r="E45" i="20"/>
  <c r="B44" i="29"/>
  <c r="C44" i="29"/>
  <c r="D44" i="29"/>
  <c r="E44" i="29"/>
  <c r="G88" i="23" l="1"/>
  <c r="E194" i="23"/>
  <c r="H194" i="23"/>
  <c r="D194" i="23"/>
  <c r="H130" i="23"/>
  <c r="G194" i="23"/>
  <c r="C194" i="23"/>
  <c r="F194" i="23"/>
  <c r="H109" i="23"/>
  <c r="H88" i="23"/>
  <c r="G152" i="23"/>
  <c r="H152" i="23"/>
  <c r="B152" i="23"/>
  <c r="F152" i="23"/>
  <c r="C152" i="23"/>
  <c r="F173" i="23"/>
  <c r="H173" i="23"/>
  <c r="E173" i="23"/>
  <c r="D173" i="23"/>
  <c r="G173" i="23"/>
  <c r="C173" i="23"/>
  <c r="E152" i="23"/>
  <c r="I40" i="38" l="1"/>
  <c r="I41" i="38"/>
  <c r="I42" i="38"/>
  <c r="I43" i="38"/>
  <c r="I44" i="38"/>
  <c r="I45" i="38"/>
  <c r="I46" i="38"/>
  <c r="F30" i="38"/>
  <c r="G106" i="23" l="1"/>
  <c r="G107" i="23"/>
  <c r="G108" i="23"/>
  <c r="F106" i="23"/>
  <c r="F107" i="23"/>
  <c r="F108" i="23"/>
  <c r="E106" i="23"/>
  <c r="E107" i="23"/>
  <c r="E108" i="23"/>
  <c r="D108" i="23"/>
  <c r="C108" i="23"/>
  <c r="B107" i="23"/>
  <c r="B108" i="23"/>
  <c r="G85" i="23"/>
  <c r="G86" i="23"/>
  <c r="G87" i="23"/>
  <c r="F85" i="23"/>
  <c r="F86" i="23"/>
  <c r="F87" i="23"/>
  <c r="E86" i="23"/>
  <c r="E87" i="23"/>
  <c r="D87" i="23"/>
  <c r="C87" i="23"/>
  <c r="B86" i="23"/>
  <c r="B87" i="23"/>
  <c r="H43" i="23"/>
  <c r="H44" i="23"/>
  <c r="D172" i="23" s="1"/>
  <c r="H14" i="23"/>
  <c r="H15" i="23"/>
  <c r="B143" i="23" s="1"/>
  <c r="H16" i="23"/>
  <c r="B144" i="23" s="1"/>
  <c r="H21" i="23"/>
  <c r="H22" i="23"/>
  <c r="H23" i="23"/>
  <c r="G151" i="23" s="1"/>
  <c r="G127" i="23"/>
  <c r="G128" i="23"/>
  <c r="G129" i="23"/>
  <c r="F125" i="23"/>
  <c r="F126" i="23"/>
  <c r="F127" i="23"/>
  <c r="F128" i="23"/>
  <c r="F129" i="23"/>
  <c r="E127" i="23"/>
  <c r="E128" i="23"/>
  <c r="E129" i="23"/>
  <c r="D127" i="23"/>
  <c r="D128" i="23"/>
  <c r="D129" i="23"/>
  <c r="C127" i="23"/>
  <c r="C128" i="23"/>
  <c r="C129" i="23"/>
  <c r="B129" i="23"/>
  <c r="H65" i="23"/>
  <c r="F193" i="23" s="1"/>
  <c r="F93" i="21"/>
  <c r="F94" i="21"/>
  <c r="F95" i="21"/>
  <c r="F75" i="21"/>
  <c r="D193" i="23" l="1"/>
  <c r="E193" i="23"/>
  <c r="H193" i="23"/>
  <c r="C193" i="23"/>
  <c r="G193" i="23"/>
  <c r="D144" i="23"/>
  <c r="H129" i="23"/>
  <c r="B193" i="23"/>
  <c r="E172" i="23"/>
  <c r="B172" i="23"/>
  <c r="G172" i="23"/>
  <c r="H108" i="23"/>
  <c r="F151" i="23"/>
  <c r="B151" i="23"/>
  <c r="F172" i="23"/>
  <c r="H172" i="23"/>
  <c r="H87" i="23"/>
  <c r="C151" i="23"/>
  <c r="D151" i="23"/>
  <c r="C172" i="23"/>
  <c r="E151" i="23"/>
  <c r="H151" i="23"/>
  <c r="E42" i="30" l="1"/>
  <c r="E43" i="30"/>
  <c r="D42" i="30"/>
  <c r="D43" i="30"/>
  <c r="C42" i="30"/>
  <c r="C43" i="30"/>
  <c r="B42" i="30"/>
  <c r="B43" i="30"/>
  <c r="F45" i="21"/>
  <c r="E45" i="21"/>
  <c r="D45" i="21"/>
  <c r="C45" i="21"/>
  <c r="B45" i="21"/>
  <c r="D33" i="20"/>
  <c r="D34" i="20"/>
  <c r="D35" i="20"/>
  <c r="D36" i="20"/>
  <c r="D37" i="20"/>
  <c r="D38" i="20"/>
  <c r="D39" i="20"/>
  <c r="D40" i="20"/>
  <c r="D41" i="20"/>
  <c r="D42" i="20"/>
  <c r="D43" i="20"/>
  <c r="D44" i="20"/>
  <c r="C35" i="20"/>
  <c r="C36" i="20"/>
  <c r="C37" i="20"/>
  <c r="C38" i="20"/>
  <c r="C39" i="20"/>
  <c r="C40" i="20"/>
  <c r="C41" i="20"/>
  <c r="C42" i="20"/>
  <c r="C43" i="20"/>
  <c r="C44" i="20"/>
  <c r="B34" i="20"/>
  <c r="B35" i="20"/>
  <c r="B36" i="20"/>
  <c r="B37" i="20"/>
  <c r="B38" i="20"/>
  <c r="B39" i="20"/>
  <c r="B40" i="20"/>
  <c r="B41" i="20"/>
  <c r="B42" i="20"/>
  <c r="B43" i="20"/>
  <c r="B44" i="20"/>
  <c r="E44" i="20"/>
  <c r="E38" i="20"/>
  <c r="E39" i="20"/>
  <c r="E40" i="20"/>
  <c r="E41" i="20"/>
  <c r="E42" i="20"/>
  <c r="E43" i="20"/>
  <c r="E36" i="29"/>
  <c r="E37" i="29"/>
  <c r="E38" i="29"/>
  <c r="E39" i="29"/>
  <c r="E40" i="29"/>
  <c r="E41" i="29"/>
  <c r="E42" i="29"/>
  <c r="E43" i="29"/>
  <c r="D31" i="29"/>
  <c r="D32" i="29"/>
  <c r="D33" i="29"/>
  <c r="D34" i="29"/>
  <c r="D35" i="29"/>
  <c r="D36" i="29"/>
  <c r="D37" i="29"/>
  <c r="D38" i="29"/>
  <c r="D39" i="29"/>
  <c r="D40" i="29"/>
  <c r="D41" i="29"/>
  <c r="D42" i="29"/>
  <c r="D43" i="29"/>
  <c r="C32" i="29"/>
  <c r="C33" i="29"/>
  <c r="C34" i="29"/>
  <c r="C35" i="29"/>
  <c r="C36" i="29"/>
  <c r="C37" i="29"/>
  <c r="C38" i="29"/>
  <c r="C39" i="29"/>
  <c r="C40" i="29"/>
  <c r="C41" i="29"/>
  <c r="C42" i="29"/>
  <c r="C43" i="29"/>
  <c r="B32" i="29"/>
  <c r="B33" i="29"/>
  <c r="B34" i="29"/>
  <c r="B35" i="29"/>
  <c r="B36" i="29"/>
  <c r="B37" i="29"/>
  <c r="B38" i="29"/>
  <c r="B39" i="29"/>
  <c r="B40" i="29"/>
  <c r="B41" i="29"/>
  <c r="B42" i="29"/>
  <c r="B43" i="29"/>
  <c r="F29" i="38" l="1"/>
  <c r="B128" i="23" l="1"/>
  <c r="D107" i="23"/>
  <c r="C107" i="23"/>
  <c r="D86" i="23"/>
  <c r="C86" i="23"/>
  <c r="H64" i="23"/>
  <c r="F192" i="23" l="1"/>
  <c r="H128" i="23"/>
  <c r="H107" i="23"/>
  <c r="H86" i="23"/>
  <c r="G171" i="23"/>
  <c r="D171" i="23"/>
  <c r="F171" i="23"/>
  <c r="H171" i="23"/>
  <c r="B171" i="23"/>
  <c r="E171" i="23"/>
  <c r="C171" i="23"/>
  <c r="G192" i="23"/>
  <c r="H192" i="23"/>
  <c r="B192" i="23"/>
  <c r="C192" i="23"/>
  <c r="D192" i="23"/>
  <c r="E192" i="23"/>
  <c r="B64" i="30" l="1"/>
  <c r="C65" i="30"/>
  <c r="C64" i="30"/>
  <c r="D64" i="30"/>
  <c r="D65" i="30"/>
  <c r="E15" i="30"/>
  <c r="E16" i="30"/>
  <c r="E17" i="30"/>
  <c r="E18" i="30"/>
  <c r="E19" i="30"/>
  <c r="E20" i="30"/>
  <c r="F73" i="21"/>
  <c r="F74" i="21"/>
  <c r="D40" i="30" l="1"/>
  <c r="B40" i="30"/>
  <c r="E40" i="30"/>
  <c r="C40" i="30"/>
  <c r="C37" i="30"/>
  <c r="B37" i="30"/>
  <c r="E37" i="30"/>
  <c r="D37" i="30"/>
  <c r="B38" i="30"/>
  <c r="E38" i="30"/>
  <c r="C38" i="30"/>
  <c r="D38" i="30"/>
  <c r="B41" i="30"/>
  <c r="D41" i="30"/>
  <c r="E41" i="30"/>
  <c r="C41" i="30"/>
  <c r="C39" i="30"/>
  <c r="B39" i="30"/>
  <c r="E39" i="30"/>
  <c r="D39" i="30"/>
  <c r="E36" i="30"/>
  <c r="C36" i="30"/>
  <c r="D36" i="30"/>
  <c r="B36" i="30"/>
  <c r="F150" i="23"/>
  <c r="C150" i="23"/>
  <c r="G150" i="23"/>
  <c r="E150" i="23"/>
  <c r="D150" i="23"/>
  <c r="B150" i="23"/>
  <c r="H150" i="23"/>
  <c r="F44" i="21" l="1"/>
  <c r="E44" i="21"/>
  <c r="D44" i="21"/>
  <c r="C44" i="21"/>
  <c r="B44" i="21"/>
  <c r="T32" i="6" l="1"/>
  <c r="T30" i="6"/>
  <c r="T29" i="6"/>
  <c r="T27" i="6"/>
  <c r="T25" i="6"/>
  <c r="T24" i="6"/>
  <c r="C28" i="38" l="1"/>
  <c r="F28" i="38"/>
  <c r="D27" i="38"/>
  <c r="C27" i="38"/>
  <c r="B27" i="38"/>
  <c r="D26" i="38"/>
  <c r="C26" i="38"/>
  <c r="B26" i="38"/>
  <c r="D25" i="38"/>
  <c r="C25" i="38"/>
  <c r="B25" i="38"/>
  <c r="D24" i="38"/>
  <c r="C24" i="38"/>
  <c r="B24" i="38"/>
  <c r="F24" i="38" s="1"/>
  <c r="F124" i="23"/>
  <c r="E124" i="23"/>
  <c r="E125" i="23"/>
  <c r="E126" i="23"/>
  <c r="D124" i="23"/>
  <c r="D125" i="23"/>
  <c r="D126" i="23"/>
  <c r="D116" i="23"/>
  <c r="E116" i="23"/>
  <c r="F116" i="23"/>
  <c r="D117" i="23"/>
  <c r="E117" i="23"/>
  <c r="F117" i="23"/>
  <c r="D118" i="23"/>
  <c r="E118" i="23"/>
  <c r="F118" i="23"/>
  <c r="D119" i="23"/>
  <c r="E119" i="23"/>
  <c r="F119" i="23"/>
  <c r="D120" i="23"/>
  <c r="E120" i="23"/>
  <c r="F120" i="23"/>
  <c r="D121" i="23"/>
  <c r="E121" i="23"/>
  <c r="F121" i="23"/>
  <c r="D122" i="23"/>
  <c r="E122" i="23"/>
  <c r="F122" i="23"/>
  <c r="D123" i="23"/>
  <c r="E123" i="23"/>
  <c r="F123" i="23"/>
  <c r="C121" i="23"/>
  <c r="C122" i="23"/>
  <c r="C123" i="23"/>
  <c r="C124" i="23"/>
  <c r="C125" i="23"/>
  <c r="C126" i="23"/>
  <c r="F103" i="23"/>
  <c r="F104" i="23"/>
  <c r="F105" i="23"/>
  <c r="E103" i="23"/>
  <c r="E104" i="23"/>
  <c r="E105" i="23"/>
  <c r="D103" i="23"/>
  <c r="D104" i="23"/>
  <c r="D105" i="23"/>
  <c r="D106" i="23"/>
  <c r="C103" i="23"/>
  <c r="C104" i="23"/>
  <c r="C105" i="23"/>
  <c r="C106" i="23"/>
  <c r="H42" i="23"/>
  <c r="G20" i="23"/>
  <c r="G41" i="23"/>
  <c r="G40" i="23"/>
  <c r="G19" i="23"/>
  <c r="F27" i="38" l="1"/>
  <c r="C170" i="23"/>
  <c r="G170" i="23"/>
  <c r="E170" i="23"/>
  <c r="B170" i="23"/>
  <c r="H170" i="23"/>
  <c r="F170" i="23"/>
  <c r="D170" i="23"/>
  <c r="H41" i="23"/>
  <c r="G169" i="23" s="1"/>
  <c r="H20" i="23"/>
  <c r="H19" i="23"/>
  <c r="G147" i="23" s="1"/>
  <c r="F26" i="38"/>
  <c r="F25" i="38"/>
  <c r="H40" i="23"/>
  <c r="H35" i="23"/>
  <c r="H36" i="23"/>
  <c r="H164" i="23" s="1"/>
  <c r="H37" i="23"/>
  <c r="H165" i="23" s="1"/>
  <c r="G39" i="23"/>
  <c r="G18" i="23"/>
  <c r="H18" i="23" s="1"/>
  <c r="G38" i="23"/>
  <c r="G17" i="23"/>
  <c r="C97" i="23"/>
  <c r="D97" i="23"/>
  <c r="E97" i="23"/>
  <c r="F97" i="23"/>
  <c r="C98" i="23"/>
  <c r="D98" i="23"/>
  <c r="E98" i="23"/>
  <c r="F98" i="23"/>
  <c r="C99" i="23"/>
  <c r="D99" i="23"/>
  <c r="E99" i="23"/>
  <c r="F99" i="23"/>
  <c r="C100" i="23"/>
  <c r="D100" i="23"/>
  <c r="E100" i="23"/>
  <c r="F100" i="23"/>
  <c r="C101" i="23"/>
  <c r="D101" i="23"/>
  <c r="E101" i="23"/>
  <c r="F101" i="23"/>
  <c r="C102" i="23"/>
  <c r="D102" i="23"/>
  <c r="E102" i="23"/>
  <c r="F102" i="23"/>
  <c r="B103" i="23"/>
  <c r="B104" i="23"/>
  <c r="B105" i="23"/>
  <c r="B106" i="23"/>
  <c r="C119" i="23"/>
  <c r="C120" i="23"/>
  <c r="B124" i="23"/>
  <c r="B125" i="23"/>
  <c r="B126" i="23"/>
  <c r="B127" i="23"/>
  <c r="F82" i="23"/>
  <c r="F83" i="23"/>
  <c r="F84" i="23"/>
  <c r="E82" i="23"/>
  <c r="E83" i="23"/>
  <c r="E84" i="23"/>
  <c r="E85" i="23"/>
  <c r="D82" i="23"/>
  <c r="D83" i="23"/>
  <c r="D84" i="23"/>
  <c r="D85" i="23"/>
  <c r="C82" i="23"/>
  <c r="C83" i="23"/>
  <c r="C84" i="23"/>
  <c r="C85" i="23"/>
  <c r="B79" i="23"/>
  <c r="B80" i="23"/>
  <c r="B81" i="23"/>
  <c r="B82" i="23"/>
  <c r="B83" i="23"/>
  <c r="B84" i="23"/>
  <c r="B85" i="23"/>
  <c r="G62" i="23"/>
  <c r="G105" i="23" s="1"/>
  <c r="G61" i="23"/>
  <c r="G125" i="23" s="1"/>
  <c r="G60" i="23"/>
  <c r="G124" i="23" s="1"/>
  <c r="G59" i="23"/>
  <c r="G123" i="23" s="1"/>
  <c r="G58" i="23"/>
  <c r="G122" i="23" s="1"/>
  <c r="G57" i="23"/>
  <c r="G121" i="23" s="1"/>
  <c r="G56" i="23"/>
  <c r="G55" i="23"/>
  <c r="G119" i="23" s="1"/>
  <c r="G54" i="23"/>
  <c r="G97" i="23" s="1"/>
  <c r="G53" i="23"/>
  <c r="G52" i="23"/>
  <c r="G116" i="23" s="1"/>
  <c r="E12" i="30"/>
  <c r="E13" i="30"/>
  <c r="E14" i="30"/>
  <c r="D35" i="30" l="1"/>
  <c r="E35" i="30"/>
  <c r="C35" i="30"/>
  <c r="E34" i="30"/>
  <c r="C34" i="30"/>
  <c r="D34" i="30"/>
  <c r="H17" i="23"/>
  <c r="F145" i="23" s="1"/>
  <c r="G83" i="23"/>
  <c r="D168" i="23"/>
  <c r="H168" i="23"/>
  <c r="F168" i="23"/>
  <c r="C168" i="23"/>
  <c r="B168" i="23"/>
  <c r="E168" i="23"/>
  <c r="H38" i="23"/>
  <c r="G166" i="23" s="1"/>
  <c r="H62" i="23"/>
  <c r="H126" i="23" s="1"/>
  <c r="G126" i="23"/>
  <c r="H39" i="23"/>
  <c r="G167" i="23" s="1"/>
  <c r="B147" i="23"/>
  <c r="E147" i="23"/>
  <c r="D147" i="23"/>
  <c r="F147" i="23"/>
  <c r="C147" i="23"/>
  <c r="E146" i="23"/>
  <c r="B146" i="23"/>
  <c r="C146" i="23"/>
  <c r="F146" i="23"/>
  <c r="D146" i="23"/>
  <c r="G168" i="23"/>
  <c r="G84" i="23"/>
  <c r="E169" i="23"/>
  <c r="D169" i="23"/>
  <c r="H169" i="23"/>
  <c r="F169" i="23"/>
  <c r="C169" i="23"/>
  <c r="B169" i="23"/>
  <c r="C149" i="23"/>
  <c r="B149" i="23"/>
  <c r="G149" i="23"/>
  <c r="F149" i="23"/>
  <c r="D149" i="23"/>
  <c r="E149" i="23"/>
  <c r="G148" i="23"/>
  <c r="F148" i="23"/>
  <c r="D148" i="23"/>
  <c r="E148" i="23"/>
  <c r="C148" i="23"/>
  <c r="B148" i="23"/>
  <c r="H147" i="23"/>
  <c r="H146" i="23"/>
  <c r="H148" i="23"/>
  <c r="H149" i="23"/>
  <c r="H57" i="23"/>
  <c r="H121" i="23" s="1"/>
  <c r="H58" i="23"/>
  <c r="H122" i="23" s="1"/>
  <c r="G98" i="23"/>
  <c r="G101" i="23"/>
  <c r="G146" i="23"/>
  <c r="H52" i="23"/>
  <c r="H116" i="23" s="1"/>
  <c r="H63" i="23"/>
  <c r="H55" i="23"/>
  <c r="H61" i="23"/>
  <c r="G102" i="23"/>
  <c r="H60" i="23"/>
  <c r="H124" i="23" s="1"/>
  <c r="E145" i="23"/>
  <c r="H56" i="23"/>
  <c r="G120" i="23"/>
  <c r="G82" i="23"/>
  <c r="H59" i="23"/>
  <c r="G99" i="23"/>
  <c r="H53" i="23"/>
  <c r="H117" i="23" s="1"/>
  <c r="G117" i="23"/>
  <c r="G103" i="23"/>
  <c r="H54" i="23"/>
  <c r="G118" i="23"/>
  <c r="G100" i="23"/>
  <c r="G104" i="23"/>
  <c r="G145" i="23" l="1"/>
  <c r="G190" i="23"/>
  <c r="H105" i="23"/>
  <c r="F191" i="23"/>
  <c r="H127" i="23"/>
  <c r="H85" i="23"/>
  <c r="H106" i="23"/>
  <c r="H102" i="23"/>
  <c r="C190" i="23"/>
  <c r="H190" i="23"/>
  <c r="B190" i="23"/>
  <c r="D190" i="23"/>
  <c r="E190" i="23"/>
  <c r="F190" i="23"/>
  <c r="H167" i="23"/>
  <c r="F167" i="23"/>
  <c r="C167" i="23"/>
  <c r="B167" i="23"/>
  <c r="E167" i="23"/>
  <c r="D167" i="23"/>
  <c r="E166" i="23"/>
  <c r="H166" i="23"/>
  <c r="F166" i="23"/>
  <c r="C166" i="23"/>
  <c r="D145" i="23"/>
  <c r="B145" i="23"/>
  <c r="C145" i="23"/>
  <c r="H104" i="23"/>
  <c r="H125" i="23"/>
  <c r="H145" i="23"/>
  <c r="H84" i="23"/>
  <c r="H100" i="23"/>
  <c r="E191" i="23"/>
  <c r="B191" i="23"/>
  <c r="F189" i="23"/>
  <c r="C191" i="23"/>
  <c r="G191" i="23"/>
  <c r="D189" i="23"/>
  <c r="H101" i="23"/>
  <c r="D191" i="23"/>
  <c r="H191" i="23"/>
  <c r="D188" i="23"/>
  <c r="E188" i="23"/>
  <c r="F188" i="23"/>
  <c r="H82" i="23"/>
  <c r="H103" i="23"/>
  <c r="H188" i="23"/>
  <c r="B188" i="23"/>
  <c r="G189" i="23"/>
  <c r="H119" i="23"/>
  <c r="E189" i="23"/>
  <c r="C188" i="23"/>
  <c r="G188" i="23"/>
  <c r="H83" i="23"/>
  <c r="C189" i="23"/>
  <c r="H189" i="23"/>
  <c r="B189" i="23"/>
  <c r="H118" i="23"/>
  <c r="H123" i="23"/>
  <c r="B187" i="23"/>
  <c r="H187" i="23"/>
  <c r="H120" i="23"/>
  <c r="H99" i="23"/>
  <c r="F91" i="21"/>
  <c r="F92" i="21"/>
  <c r="F72" i="21"/>
  <c r="F89" i="21" l="1"/>
  <c r="F90" i="21"/>
  <c r="F71" i="21"/>
  <c r="F70" i="21"/>
  <c r="C43" i="21" l="1"/>
  <c r="B43" i="21"/>
  <c r="F41" i="21"/>
  <c r="E41" i="21"/>
  <c r="D41" i="21"/>
  <c r="C42" i="21"/>
  <c r="D42" i="21"/>
  <c r="E42" i="21"/>
  <c r="F42" i="21"/>
  <c r="B42" i="21"/>
  <c r="E43" i="21"/>
  <c r="F43" i="21"/>
  <c r="F40" i="21"/>
  <c r="E40" i="21"/>
  <c r="D40" i="21"/>
  <c r="D43" i="21"/>
  <c r="C40" i="21"/>
  <c r="C41" i="21"/>
  <c r="B40" i="21"/>
  <c r="B41" i="21"/>
  <c r="D91" i="20"/>
  <c r="C91" i="20"/>
  <c r="B91" i="20"/>
  <c r="D71" i="20"/>
  <c r="C71" i="20"/>
  <c r="B71" i="20"/>
  <c r="E35" i="20"/>
  <c r="E36" i="20"/>
  <c r="E37" i="20"/>
  <c r="C34" i="20"/>
  <c r="E34" i="20"/>
  <c r="E91" i="20" l="1"/>
  <c r="E71" i="20"/>
  <c r="F62" i="21"/>
  <c r="F63" i="21"/>
  <c r="F64" i="21"/>
  <c r="F65" i="21"/>
  <c r="F66" i="21"/>
  <c r="F54" i="21"/>
  <c r="F55" i="21"/>
  <c r="F56" i="21"/>
  <c r="F85" i="21"/>
  <c r="F86" i="21"/>
  <c r="E85" i="20"/>
  <c r="E65" i="20"/>
  <c r="F87" i="21"/>
  <c r="F67" i="21"/>
  <c r="E86" i="20"/>
  <c r="E66" i="20"/>
  <c r="F88" i="21"/>
  <c r="F68" i="21"/>
  <c r="E87" i="20"/>
  <c r="E67" i="20"/>
  <c r="E84" i="20"/>
  <c r="E64" i="20"/>
  <c r="E63" i="20"/>
  <c r="E62" i="20"/>
  <c r="E61" i="20"/>
  <c r="E55" i="20"/>
  <c r="E54" i="20"/>
  <c r="E53" i="20"/>
  <c r="I39" i="38" l="1"/>
  <c r="F23" i="38"/>
  <c r="D166" i="23"/>
  <c r="B123" i="23"/>
  <c r="C81" i="23"/>
  <c r="D81" i="23"/>
  <c r="E81" i="23"/>
  <c r="F81" i="23"/>
  <c r="G81" i="23"/>
  <c r="B166" i="23"/>
  <c r="D35" i="35"/>
  <c r="D25" i="35"/>
  <c r="D15" i="35"/>
  <c r="H35" i="34"/>
  <c r="H25" i="34"/>
  <c r="H15" i="34"/>
  <c r="F35" i="32"/>
  <c r="F25" i="32"/>
  <c r="F15" i="32"/>
  <c r="E35" i="31"/>
  <c r="E25" i="31"/>
  <c r="E15" i="31"/>
  <c r="C27" i="25"/>
  <c r="D27" i="25"/>
  <c r="E27" i="25"/>
  <c r="F27" i="25"/>
  <c r="G27" i="25"/>
  <c r="H27" i="25"/>
  <c r="I27" i="25"/>
  <c r="J27" i="25"/>
  <c r="C26" i="25"/>
  <c r="D26" i="25"/>
  <c r="E26" i="25"/>
  <c r="F26" i="25"/>
  <c r="G26" i="25"/>
  <c r="H26" i="25"/>
  <c r="I26" i="25"/>
  <c r="J26" i="25"/>
  <c r="C25" i="25"/>
  <c r="D25" i="25"/>
  <c r="E25" i="25"/>
  <c r="F25" i="25"/>
  <c r="G25" i="25"/>
  <c r="H25" i="25"/>
  <c r="I25" i="25"/>
  <c r="J25" i="25"/>
  <c r="C24" i="25"/>
  <c r="D24" i="25"/>
  <c r="E24" i="25"/>
  <c r="F24" i="25"/>
  <c r="G24" i="25"/>
  <c r="H24" i="25"/>
  <c r="I24" i="25"/>
  <c r="J24" i="25"/>
  <c r="J12" i="24"/>
  <c r="B35" i="30"/>
  <c r="B34" i="30"/>
  <c r="B33" i="30"/>
  <c r="E11" i="30"/>
  <c r="B32" i="30" s="1"/>
  <c r="E10" i="30"/>
  <c r="B31" i="30" s="1"/>
  <c r="E9" i="30"/>
  <c r="B30" i="30" s="1"/>
  <c r="E8" i="30"/>
  <c r="B29" i="30" s="1"/>
  <c r="G95" i="23"/>
  <c r="G80" i="23"/>
  <c r="G51" i="23"/>
  <c r="G115" i="23" s="1"/>
  <c r="F74" i="23"/>
  <c r="F95" i="23"/>
  <c r="F80" i="23"/>
  <c r="F51" i="23"/>
  <c r="F73" i="23" s="1"/>
  <c r="E95" i="23"/>
  <c r="E80" i="23"/>
  <c r="E51" i="23"/>
  <c r="D74" i="23"/>
  <c r="D96" i="23"/>
  <c r="D51" i="23"/>
  <c r="C95" i="23"/>
  <c r="C77" i="23"/>
  <c r="C80" i="23"/>
  <c r="C51" i="23"/>
  <c r="C94" i="23" s="1"/>
  <c r="B95" i="23"/>
  <c r="B97" i="23"/>
  <c r="B77" i="23"/>
  <c r="B99" i="23"/>
  <c r="B100" i="23"/>
  <c r="B51" i="23"/>
  <c r="B73" i="23" s="1"/>
  <c r="B164" i="23"/>
  <c r="B163" i="23"/>
  <c r="H34" i="23"/>
  <c r="H33" i="23"/>
  <c r="H32" i="23"/>
  <c r="C160" i="23" s="1"/>
  <c r="H31" i="23"/>
  <c r="C159" i="23" s="1"/>
  <c r="H30" i="23"/>
  <c r="B158" i="23" s="1"/>
  <c r="H144" i="23"/>
  <c r="H143" i="23"/>
  <c r="H13" i="23"/>
  <c r="H141" i="23" s="1"/>
  <c r="H12" i="23"/>
  <c r="C140" i="23" s="1"/>
  <c r="H11" i="23"/>
  <c r="B139" i="23" s="1"/>
  <c r="H10" i="23"/>
  <c r="G138" i="23" s="1"/>
  <c r="H9" i="23"/>
  <c r="C137" i="23" s="1"/>
  <c r="B36" i="21"/>
  <c r="B35" i="21"/>
  <c r="B34" i="21"/>
  <c r="B33" i="21"/>
  <c r="E34" i="29"/>
  <c r="E32" i="29"/>
  <c r="E30" i="29"/>
  <c r="D29" i="29"/>
  <c r="B32" i="20"/>
  <c r="B31" i="20"/>
  <c r="E9" i="20"/>
  <c r="B30" i="20" s="1"/>
  <c r="D34" i="35"/>
  <c r="D33" i="35"/>
  <c r="D32" i="35"/>
  <c r="D31" i="35"/>
  <c r="D24" i="35"/>
  <c r="D23" i="35"/>
  <c r="D22" i="35"/>
  <c r="D21" i="35"/>
  <c r="D20" i="35"/>
  <c r="D19" i="35"/>
  <c r="D18" i="35"/>
  <c r="D14" i="35"/>
  <c r="D13" i="35"/>
  <c r="D12" i="35"/>
  <c r="D11" i="35"/>
  <c r="D10" i="35"/>
  <c r="D9" i="35"/>
  <c r="D8" i="35"/>
  <c r="H34" i="34"/>
  <c r="H33" i="34"/>
  <c r="H32" i="34"/>
  <c r="H31" i="34"/>
  <c r="H24" i="34"/>
  <c r="H23" i="34"/>
  <c r="H22" i="34"/>
  <c r="H21" i="34"/>
  <c r="H20" i="34"/>
  <c r="H19" i="34"/>
  <c r="H18" i="34"/>
  <c r="H14" i="34"/>
  <c r="H13" i="34"/>
  <c r="H12" i="34"/>
  <c r="H11" i="34"/>
  <c r="H10" i="34"/>
  <c r="H9" i="34"/>
  <c r="H8" i="34"/>
  <c r="F34" i="32"/>
  <c r="F33" i="32"/>
  <c r="F32" i="32"/>
  <c r="F31" i="32"/>
  <c r="F24" i="32"/>
  <c r="F23" i="32"/>
  <c r="F22" i="32"/>
  <c r="F21" i="32"/>
  <c r="F20" i="32"/>
  <c r="F19" i="32"/>
  <c r="F18" i="32"/>
  <c r="F14" i="32"/>
  <c r="F13" i="32"/>
  <c r="F12" i="32"/>
  <c r="F11" i="32"/>
  <c r="F10" i="32"/>
  <c r="F9" i="32"/>
  <c r="F8" i="32"/>
  <c r="E34" i="31"/>
  <c r="E33" i="31"/>
  <c r="E32" i="31"/>
  <c r="E31" i="31"/>
  <c r="E24" i="31"/>
  <c r="E23" i="31"/>
  <c r="E22" i="31"/>
  <c r="E21" i="31"/>
  <c r="E20" i="31"/>
  <c r="E19" i="31"/>
  <c r="E18" i="31"/>
  <c r="E14" i="31"/>
  <c r="E13" i="31"/>
  <c r="E12" i="31"/>
  <c r="E11" i="31"/>
  <c r="E10" i="31"/>
  <c r="E9" i="31"/>
  <c r="E8" i="31"/>
  <c r="I12" i="24"/>
  <c r="B180" i="23"/>
  <c r="C116" i="23"/>
  <c r="C118" i="23"/>
  <c r="B116" i="23"/>
  <c r="B118" i="23"/>
  <c r="G78" i="23"/>
  <c r="F75" i="23"/>
  <c r="F76" i="23"/>
  <c r="F77" i="23"/>
  <c r="F78" i="23"/>
  <c r="F79" i="23"/>
  <c r="E75" i="23"/>
  <c r="E76" i="23"/>
  <c r="E77" i="23"/>
  <c r="E78" i="23"/>
  <c r="D75" i="23"/>
  <c r="D76" i="23"/>
  <c r="C74" i="23"/>
  <c r="C75" i="23"/>
  <c r="C76" i="23"/>
  <c r="C32" i="30"/>
  <c r="D33" i="21"/>
  <c r="E33" i="21"/>
  <c r="C35" i="21"/>
  <c r="D35" i="21"/>
  <c r="E35" i="21"/>
  <c r="F35" i="21"/>
  <c r="C36" i="21"/>
  <c r="E36" i="21"/>
  <c r="B37" i="21"/>
  <c r="C37" i="21"/>
  <c r="D37" i="21"/>
  <c r="E37" i="21"/>
  <c r="F37" i="21"/>
  <c r="C31" i="21"/>
  <c r="D31" i="21"/>
  <c r="E31" i="21"/>
  <c r="F31" i="21"/>
  <c r="E35" i="29"/>
  <c r="E33" i="29"/>
  <c r="E31" i="29"/>
  <c r="C31" i="29"/>
  <c r="D30" i="29"/>
  <c r="B30" i="29"/>
  <c r="E29" i="29"/>
  <c r="C29" i="29"/>
  <c r="D32" i="20"/>
  <c r="C33" i="20"/>
  <c r="E33" i="20"/>
  <c r="H12" i="24"/>
  <c r="B25" i="25"/>
  <c r="B26" i="25"/>
  <c r="B27" i="25"/>
  <c r="B24" i="25"/>
  <c r="E12" i="24"/>
  <c r="F12" i="24"/>
  <c r="G12" i="24"/>
  <c r="B12" i="24"/>
  <c r="D12" i="24"/>
  <c r="C12" i="24"/>
  <c r="D80" i="23"/>
  <c r="B122" i="23"/>
  <c r="B98" i="23"/>
  <c r="B96" i="23"/>
  <c r="C96" i="23"/>
  <c r="C117" i="23"/>
  <c r="D95" i="23"/>
  <c r="E96" i="23"/>
  <c r="F96" i="23"/>
  <c r="G79" i="23"/>
  <c r="B94" i="23"/>
  <c r="B117" i="23"/>
  <c r="F164" i="23"/>
  <c r="C30" i="29"/>
  <c r="B29" i="29"/>
  <c r="B31" i="29"/>
  <c r="B33" i="20"/>
  <c r="B76" i="23"/>
  <c r="B74" i="23"/>
  <c r="B101" i="23"/>
  <c r="C165" i="23"/>
  <c r="E165" i="23"/>
  <c r="G165" i="23"/>
  <c r="B75" i="23"/>
  <c r="D31" i="30" l="1"/>
  <c r="E30" i="30"/>
  <c r="D30" i="30"/>
  <c r="C30" i="30"/>
  <c r="C115" i="23"/>
  <c r="D29" i="30"/>
  <c r="C29" i="30"/>
  <c r="E32" i="30"/>
  <c r="E29" i="30"/>
  <c r="D32" i="30"/>
  <c r="C31" i="30"/>
  <c r="C158" i="23"/>
  <c r="B137" i="23"/>
  <c r="G73" i="23"/>
  <c r="G94" i="23"/>
  <c r="H137" i="23"/>
  <c r="F158" i="23"/>
  <c r="C142" i="23"/>
  <c r="H142" i="23"/>
  <c r="C73" i="23"/>
  <c r="H51" i="23"/>
  <c r="H115" i="23" s="1"/>
  <c r="D115" i="23"/>
  <c r="D158" i="23"/>
  <c r="E94" i="23"/>
  <c r="E115" i="23"/>
  <c r="H158" i="23"/>
  <c r="B115" i="23"/>
  <c r="E137" i="23"/>
  <c r="F94" i="23"/>
  <c r="F115" i="23"/>
  <c r="B161" i="23"/>
  <c r="H97" i="23"/>
  <c r="F162" i="23"/>
  <c r="H98" i="23"/>
  <c r="F143" i="23"/>
  <c r="G143" i="23"/>
  <c r="E143" i="23"/>
  <c r="C143" i="23"/>
  <c r="D143" i="23"/>
  <c r="E144" i="23"/>
  <c r="F144" i="23"/>
  <c r="G144" i="23"/>
  <c r="C144" i="23"/>
  <c r="G96" i="23"/>
  <c r="D73" i="23"/>
  <c r="H77" i="23"/>
  <c r="C184" i="23"/>
  <c r="E73" i="23"/>
  <c r="G184" i="23"/>
  <c r="F183" i="23"/>
  <c r="G158" i="23"/>
  <c r="D94" i="23"/>
  <c r="G76" i="23"/>
  <c r="G74" i="23"/>
  <c r="B119" i="23"/>
  <c r="E158" i="23"/>
  <c r="C180" i="23"/>
  <c r="E79" i="23"/>
  <c r="B165" i="23"/>
  <c r="F165" i="23"/>
  <c r="F142" i="23"/>
  <c r="D165" i="23"/>
  <c r="D137" i="23"/>
  <c r="E163" i="23"/>
  <c r="G164" i="23"/>
  <c r="D163" i="23"/>
  <c r="E164" i="23"/>
  <c r="C163" i="23"/>
  <c r="C164" i="23"/>
  <c r="F137" i="23"/>
  <c r="G137" i="23"/>
  <c r="B160" i="23"/>
  <c r="H161" i="23"/>
  <c r="F160" i="23"/>
  <c r="G162" i="23"/>
  <c r="D162" i="23"/>
  <c r="E162" i="23"/>
  <c r="D164" i="23"/>
  <c r="H162" i="23"/>
  <c r="C162" i="23"/>
  <c r="G163" i="23"/>
  <c r="D160" i="23"/>
  <c r="G161" i="23"/>
  <c r="F161" i="23"/>
  <c r="F163" i="23"/>
  <c r="H159" i="23"/>
  <c r="E138" i="23"/>
  <c r="F159" i="23"/>
  <c r="G160" i="23"/>
  <c r="E159" i="23"/>
  <c r="H163" i="23"/>
  <c r="B162" i="23"/>
  <c r="H160" i="23"/>
  <c r="B159" i="23"/>
  <c r="G159" i="23"/>
  <c r="D161" i="23"/>
  <c r="E160" i="23"/>
  <c r="C161" i="23"/>
  <c r="D159" i="23"/>
  <c r="E161" i="23"/>
  <c r="B138" i="23"/>
  <c r="F138" i="23"/>
  <c r="D138" i="23"/>
  <c r="C138" i="23"/>
  <c r="H138" i="23"/>
  <c r="E141" i="23"/>
  <c r="B141" i="23"/>
  <c r="G141" i="23"/>
  <c r="F141" i="23"/>
  <c r="D141" i="23"/>
  <c r="G142" i="23"/>
  <c r="H140" i="23"/>
  <c r="H78" i="23"/>
  <c r="E139" i="23"/>
  <c r="H183" i="23"/>
  <c r="B183" i="23"/>
  <c r="E183" i="23"/>
  <c r="C181" i="23"/>
  <c r="E181" i="23"/>
  <c r="H96" i="23"/>
  <c r="F181" i="23"/>
  <c r="H181" i="23"/>
  <c r="B181" i="23"/>
  <c r="D181" i="23"/>
  <c r="G180" i="23"/>
  <c r="H74" i="23"/>
  <c r="F140" i="23"/>
  <c r="C183" i="23"/>
  <c r="B78" i="23"/>
  <c r="H95" i="23"/>
  <c r="G183" i="23"/>
  <c r="C141" i="23"/>
  <c r="G75" i="23"/>
  <c r="D180" i="23"/>
  <c r="D183" i="23"/>
  <c r="E74" i="23"/>
  <c r="B142" i="23"/>
  <c r="B140" i="23"/>
  <c r="E184" i="23"/>
  <c r="E180" i="23"/>
  <c r="H184" i="23"/>
  <c r="F184" i="23"/>
  <c r="H75" i="23"/>
  <c r="F139" i="23"/>
  <c r="H180" i="23"/>
  <c r="B184" i="23"/>
  <c r="D79" i="23"/>
  <c r="E142" i="23"/>
  <c r="E140" i="23"/>
  <c r="G182" i="23"/>
  <c r="B102" i="23"/>
  <c r="C186" i="23"/>
  <c r="G187" i="23"/>
  <c r="G140" i="23"/>
  <c r="C139" i="23"/>
  <c r="D184" i="23"/>
  <c r="C185" i="23"/>
  <c r="D139" i="23"/>
  <c r="F180" i="23"/>
  <c r="C79" i="23"/>
  <c r="D78" i="23"/>
  <c r="B120" i="23"/>
  <c r="D142" i="23"/>
  <c r="D140" i="23"/>
  <c r="B185" i="23"/>
  <c r="B121" i="23"/>
  <c r="G77" i="23"/>
  <c r="G181" i="23"/>
  <c r="H139" i="23"/>
  <c r="G139" i="23"/>
  <c r="C78" i="23"/>
  <c r="D77" i="23"/>
  <c r="D185" i="23"/>
  <c r="E31" i="30"/>
  <c r="C33" i="30"/>
  <c r="E33" i="30"/>
  <c r="D33" i="30"/>
  <c r="F33" i="21"/>
  <c r="E32" i="21"/>
  <c r="C33" i="21"/>
  <c r="E34" i="21"/>
  <c r="C32" i="21"/>
  <c r="C34" i="21"/>
  <c r="C32" i="20"/>
  <c r="E31" i="20"/>
  <c r="E32" i="20"/>
  <c r="C31" i="20"/>
  <c r="E30" i="20"/>
  <c r="D30" i="20"/>
  <c r="D31" i="20"/>
  <c r="C30" i="20"/>
  <c r="F36" i="21"/>
  <c r="D36" i="21"/>
  <c r="F34" i="21"/>
  <c r="D34" i="21"/>
  <c r="F32" i="21"/>
  <c r="D32" i="21"/>
  <c r="H73" i="23" l="1"/>
  <c r="F179" i="23"/>
  <c r="E179" i="23"/>
  <c r="D179" i="23"/>
  <c r="B179" i="23"/>
  <c r="G179" i="23"/>
  <c r="H94" i="23"/>
  <c r="H179" i="23"/>
  <c r="C179" i="23"/>
  <c r="F186" i="23"/>
  <c r="H185" i="23"/>
  <c r="H79" i="23"/>
  <c r="G185" i="23"/>
  <c r="F185" i="23"/>
  <c r="E185" i="23"/>
  <c r="E186" i="23"/>
  <c r="D186" i="23"/>
  <c r="H186" i="23"/>
  <c r="G186" i="23"/>
  <c r="B186" i="23"/>
  <c r="H80" i="23"/>
  <c r="B182" i="23"/>
  <c r="H182" i="23"/>
  <c r="H76" i="23"/>
  <c r="F182" i="23"/>
  <c r="C182" i="23"/>
  <c r="E182" i="23"/>
  <c r="D182" i="23"/>
  <c r="C187" i="23"/>
  <c r="D187" i="23"/>
  <c r="F187" i="23"/>
  <c r="E187" i="23"/>
  <c r="H81" i="23"/>
</calcChain>
</file>

<file path=xl/sharedStrings.xml><?xml version="1.0" encoding="utf-8"?>
<sst xmlns="http://schemas.openxmlformats.org/spreadsheetml/2006/main" count="492" uniqueCount="134">
  <si>
    <t>VHS</t>
  </si>
  <si>
    <t>DVD</t>
  </si>
  <si>
    <t>total</t>
  </si>
  <si>
    <t>hors film</t>
  </si>
  <si>
    <t>films</t>
  </si>
  <si>
    <t>films français</t>
  </si>
  <si>
    <t>films américains</t>
  </si>
  <si>
    <t>autres films</t>
  </si>
  <si>
    <t>fiction</t>
  </si>
  <si>
    <t>animation</t>
  </si>
  <si>
    <t>documentaire</t>
  </si>
  <si>
    <t>musique</t>
  </si>
  <si>
    <t>humour</t>
  </si>
  <si>
    <t>enfants</t>
  </si>
  <si>
    <t>autres</t>
  </si>
  <si>
    <t>programmes français</t>
  </si>
  <si>
    <t>programmes étrangers</t>
  </si>
  <si>
    <t>grandes surfaces alimentaires</t>
  </si>
  <si>
    <t>grandes surfaces spécialisées</t>
  </si>
  <si>
    <t>autres points de vente</t>
  </si>
  <si>
    <t>lecteurs de DVD de salon</t>
  </si>
  <si>
    <t>magnétoscopes</t>
  </si>
  <si>
    <t>lecteurs de DVD portables</t>
  </si>
  <si>
    <t>lecteurs de DVD &amp; magnétoscopes</t>
  </si>
  <si>
    <t>lecteurs-enregistreurs de DVD</t>
  </si>
  <si>
    <t>lecteurs-enregistreurs de DVD &amp; magnétoscopes</t>
  </si>
  <si>
    <t>lecteurs-enregistreurs de DVD avec disque dur</t>
  </si>
  <si>
    <t>Consommation de supports vidéo</t>
  </si>
  <si>
    <t>Chiffre d'affaires vidéo selon le contenu</t>
  </si>
  <si>
    <t>Vidéogrammes vendus selon le contenu</t>
  </si>
  <si>
    <t>Chiffre d'affaires des films en vidéo selon la nationalité</t>
  </si>
  <si>
    <t>Chiffre d'affaires des films en vidéo selon le genre</t>
  </si>
  <si>
    <t>Définitions et sources</t>
  </si>
  <si>
    <t>Retour au menu "Vidéo"</t>
  </si>
  <si>
    <t>tous programmes</t>
  </si>
  <si>
    <t>(% vertical)</t>
  </si>
  <si>
    <t>(% horizontal)</t>
  </si>
  <si>
    <t>Sources</t>
  </si>
  <si>
    <r>
      <t>1</t>
    </r>
    <r>
      <rPr>
        <sz val="8"/>
        <rFont val="Arial"/>
        <family val="2"/>
      </rPr>
      <t xml:space="preserve"> Le périmètre d'analyse est modifié à partir de 2007 : la VHS est exclue et les supports haute définition (HD) sont inclus.</t>
    </r>
  </si>
  <si>
    <t>Source : CNC – GFK.</t>
  </si>
  <si>
    <r>
      <t>2</t>
    </r>
    <r>
      <rPr>
        <sz val="8"/>
        <rFont val="Arial"/>
        <family val="2"/>
      </rPr>
      <t xml:space="preserve"> Opérations promotionnelles sans indication de titre.</t>
    </r>
  </si>
  <si>
    <t>Source : CNC - GfK.</t>
  </si>
  <si>
    <t>Source : CNC – GfK.</t>
  </si>
  <si>
    <r>
      <t>2</t>
    </r>
    <r>
      <rPr>
        <sz val="8"/>
        <rFont val="Arial"/>
        <family val="2"/>
      </rPr>
      <t xml:space="preserve"> Europe continentale, hors France.</t>
    </r>
  </si>
  <si>
    <t>internet</t>
  </si>
  <si>
    <t>Source : GfK.</t>
  </si>
  <si>
    <r>
      <t>1</t>
    </r>
    <r>
      <rPr>
        <sz val="8"/>
        <rFont val="Arial"/>
        <family val="2"/>
      </rPr>
      <t xml:space="preserve"> Le périmètre d'analyse est modifié à partir de 2007 : la VHS est exclue et les supports haute définition (HD) sont inclus. Par ailleurs, à partir de 2007, les ventes par internet sont distinguées dans la catégorie "autres points de ventes".</t>
    </r>
  </si>
  <si>
    <t>Source : CNC - GFK.</t>
  </si>
  <si>
    <r>
      <t>1</t>
    </r>
    <r>
      <rPr>
        <sz val="8"/>
        <rFont val="Arial"/>
        <family val="2"/>
      </rPr>
      <t xml:space="preserve"> Le périmètre d'analyse est modifié à partir de 2007 : la VHS est exclue et les supports haute définition sont inclus.</t>
    </r>
  </si>
  <si>
    <r>
      <t>2</t>
    </r>
    <r>
      <rPr>
        <sz val="8"/>
        <color indexed="8"/>
        <rFont val="Arial"/>
        <family val="2"/>
      </rPr>
      <t xml:space="preserve"> Ce support, développé par Sony, s’est imposé en 2008 comme le support de référence pour la haute définition.</t>
    </r>
  </si>
  <si>
    <r>
      <t>1</t>
    </r>
    <r>
      <rPr>
        <sz val="8"/>
        <rFont val="Arial"/>
        <family val="2"/>
      </rPr>
      <t xml:space="preserve"> Le périmètre d'analyse est modifié à partir de 2007 : la VHS est exclue et les supports haute définition sont inclus. Par ailleurs, à partir de 2007, les ventes par internet sont distinguées dans la catégorie "autres points de ventes".</t>
    </r>
  </si>
  <si>
    <r>
      <t>Blu-ray</t>
    </r>
    <r>
      <rPr>
        <b/>
        <vertAlign val="superscript"/>
        <sz val="9"/>
        <rFont val="Arial"/>
        <family val="2"/>
      </rPr>
      <t>2</t>
    </r>
  </si>
  <si>
    <t>¹ Le Blu-ray, développé par Sony, s’est imposé en 2008 comme le support de référence pour la haute définition.</t>
  </si>
  <si>
    <t>Chiffre d'affaires du hors film selon la nationalité et le genre</t>
  </si>
  <si>
    <t>-</t>
  </si>
  <si>
    <t>unités (millions)</t>
  </si>
  <si>
    <t>chiffre d'affaires (M€)</t>
  </si>
  <si>
    <t>millions d'unités</t>
  </si>
  <si>
    <t>M€</t>
  </si>
  <si>
    <t>Mis à jour le 03/04/2012.</t>
  </si>
  <si>
    <t>télévision connectée</t>
  </si>
  <si>
    <t>téléviseur compatible HD</t>
  </si>
  <si>
    <t>lecteur de DVD de salon</t>
  </si>
  <si>
    <t>lecteur de DVD portable</t>
  </si>
  <si>
    <t>lecteur de Blu-ray</t>
  </si>
  <si>
    <t>magnétoscope</t>
  </si>
  <si>
    <t>home cinema</t>
  </si>
  <si>
    <t>lecteur de support Blu-ray¹</t>
  </si>
  <si>
    <t>télévision</t>
  </si>
  <si>
    <t>¹ Equipement en matériels permettant la lecture du support Blu-ray : lecteur Blu-ray, console PS3, box internet de dernière génération.</t>
  </si>
  <si>
    <t>Nombre de références actives</t>
  </si>
  <si>
    <t>Blu-ray</t>
  </si>
  <si>
    <t>Blu-ray 3D</t>
  </si>
  <si>
    <t xml:space="preserve"> - </t>
  </si>
  <si>
    <t>titres américains</t>
  </si>
  <si>
    <t>titres français</t>
  </si>
  <si>
    <t>titres européens</t>
  </si>
  <si>
    <t>film</t>
  </si>
  <si>
    <t>autres titres</t>
  </si>
  <si>
    <t>Références actives de supports vidéo</t>
  </si>
  <si>
    <t>VIDEO PHYSIQUE</t>
  </si>
  <si>
    <t>lecteurs de Blu-ray de salon¹</t>
  </si>
  <si>
    <t>Mis à jour le 31/05/2013.</t>
  </si>
  <si>
    <t>Taux d'équipement multimédia des foyers (%)</t>
  </si>
  <si>
    <t>Equipement des foyers</t>
  </si>
  <si>
    <r>
      <t>Consommation de supports vidéo</t>
    </r>
    <r>
      <rPr>
        <b/>
        <vertAlign val="superscript"/>
        <sz val="16"/>
        <rFont val="Arial"/>
        <family val="2"/>
      </rPr>
      <t>1</t>
    </r>
  </si>
  <si>
    <r>
      <t>Chiffre d'affaires vidéo selon le contenu</t>
    </r>
    <r>
      <rPr>
        <b/>
        <vertAlign val="superscript"/>
        <sz val="16"/>
        <rFont val="Arial"/>
        <family val="2"/>
      </rPr>
      <t>1</t>
    </r>
  </si>
  <si>
    <r>
      <t>opérations promotionnelles</t>
    </r>
    <r>
      <rPr>
        <b/>
        <vertAlign val="superscript"/>
        <sz val="9"/>
        <rFont val="Arial"/>
        <family val="2"/>
      </rPr>
      <t>2</t>
    </r>
  </si>
  <si>
    <t>Achats d'équipement vidéo (milliers)</t>
  </si>
  <si>
    <t>%</t>
  </si>
  <si>
    <r>
      <t>Vidéogrammes vendus selon le contenu (millions d'unités)</t>
    </r>
    <r>
      <rPr>
        <b/>
        <vertAlign val="superscript"/>
        <sz val="16"/>
        <rFont val="Arial"/>
        <family val="2"/>
      </rPr>
      <t>1</t>
    </r>
  </si>
  <si>
    <r>
      <t>Chiffre d'affaires des films en vidéo selon la nationalité</t>
    </r>
    <r>
      <rPr>
        <b/>
        <vertAlign val="superscript"/>
        <sz val="16"/>
        <rFont val="Arial"/>
        <family val="2"/>
      </rPr>
      <t>1</t>
    </r>
  </si>
  <si>
    <r>
      <t>films européens</t>
    </r>
    <r>
      <rPr>
        <b/>
        <vertAlign val="superscript"/>
        <sz val="9"/>
        <rFont val="Arial"/>
        <family val="2"/>
      </rPr>
      <t>2</t>
    </r>
  </si>
  <si>
    <r>
      <t>Chiffre d'affaires des films en vidéo selon le genre</t>
    </r>
    <r>
      <rPr>
        <b/>
        <vertAlign val="superscript"/>
        <sz val="16"/>
        <rFont val="Arial"/>
        <family val="2"/>
      </rPr>
      <t>1</t>
    </r>
  </si>
  <si>
    <r>
      <t>Chiffre d'affaires du hors film selon la nationalité et le genre</t>
    </r>
    <r>
      <rPr>
        <b/>
        <vertAlign val="superscript"/>
        <sz val="16"/>
        <rFont val="Arial"/>
        <family val="2"/>
      </rPr>
      <t>1</t>
    </r>
  </si>
  <si>
    <r>
      <t>Répartition du chiffre d'affaires selon les lieux de vente (%)</t>
    </r>
    <r>
      <rPr>
        <b/>
        <vertAlign val="superscript"/>
        <sz val="16"/>
        <rFont val="Arial"/>
        <family val="2"/>
      </rPr>
      <t>1</t>
    </r>
  </si>
  <si>
    <t>Série interrompue en 2011.</t>
  </si>
  <si>
    <r>
      <t>Offre vidéo selon les lieux de vente</t>
    </r>
    <r>
      <rPr>
        <b/>
        <vertAlign val="superscript"/>
        <sz val="16"/>
        <rFont val="Arial"/>
        <family val="2"/>
      </rPr>
      <t>1</t>
    </r>
  </si>
  <si>
    <t>nombre de références</t>
  </si>
  <si>
    <r>
      <t>Répartition du chiffre d'affaires des lieux de vente selon le contenu des vidéogrammes (%)</t>
    </r>
    <r>
      <rPr>
        <b/>
        <vertAlign val="superscript"/>
        <sz val="16"/>
        <rFont val="Arial"/>
        <family val="2"/>
      </rPr>
      <t>1</t>
    </r>
  </si>
  <si>
    <r>
      <t>Répartition du chiffre d'affaires des films selon la nationalité et le lieu de vente (%)</t>
    </r>
    <r>
      <rPr>
        <b/>
        <vertAlign val="superscript"/>
        <sz val="16"/>
        <rFont val="Arial"/>
        <family val="2"/>
      </rPr>
      <t>1</t>
    </r>
  </si>
  <si>
    <r>
      <t>Répartition du chiffre d'affaires du hors film selon le genre et le lieu de vente (%)</t>
    </r>
    <r>
      <rPr>
        <b/>
        <vertAlign val="superscript"/>
        <sz val="16"/>
        <rFont val="Arial"/>
        <family val="2"/>
      </rPr>
      <t>1</t>
    </r>
  </si>
  <si>
    <r>
      <t>Répartition du chiffre d'affaires du hors film selon la nationalité et le lieu de vente (%)</t>
    </r>
    <r>
      <rPr>
        <b/>
        <vertAlign val="superscript"/>
        <sz val="16"/>
        <rFont val="Arial"/>
        <family val="2"/>
      </rPr>
      <t>1</t>
    </r>
  </si>
  <si>
    <r>
      <t xml:space="preserve">Offre vidéo selon les lieux de vente </t>
    </r>
    <r>
      <rPr>
        <u/>
        <sz val="12"/>
        <color rgb="FFFF0000"/>
        <rFont val="Arial"/>
        <family val="2"/>
      </rPr>
      <t>(série interrompue en 2011)</t>
    </r>
  </si>
  <si>
    <r>
      <t xml:space="preserve">Répartition du chiffre d'affaires selon les lieux de vente (%) </t>
    </r>
    <r>
      <rPr>
        <u/>
        <sz val="12"/>
        <color rgb="FFFF0000"/>
        <rFont val="Arial"/>
        <family val="2"/>
      </rPr>
      <t>(série interrompue en 2011)</t>
    </r>
  </si>
  <si>
    <r>
      <t xml:space="preserve">Répartition du chiffre d'affaires des lieux de vente selon le contenu des vidéogrammes (%) </t>
    </r>
    <r>
      <rPr>
        <u/>
        <sz val="12"/>
        <color rgb="FFFF0000"/>
        <rFont val="Arial"/>
        <family val="2"/>
      </rPr>
      <t>(série interrompue en 2011)</t>
    </r>
  </si>
  <si>
    <r>
      <t xml:space="preserve">Répartition du chiffre d'affaires des films selon la nationalité et le lieu de vente (%) </t>
    </r>
    <r>
      <rPr>
        <u/>
        <sz val="12"/>
        <color rgb="FFFF0000"/>
        <rFont val="Arial"/>
        <family val="2"/>
      </rPr>
      <t>(série interrompue en 2011)</t>
    </r>
  </si>
  <si>
    <r>
      <t xml:space="preserve">Répartition du chiffre d'affaires du hors film selon le genre et le lieu de vente (%) </t>
    </r>
    <r>
      <rPr>
        <u/>
        <sz val="12"/>
        <color rgb="FFFF0000"/>
        <rFont val="Arial"/>
        <family val="2"/>
      </rPr>
      <t>(série interrompue en 2011)</t>
    </r>
  </si>
  <si>
    <r>
      <t>Répartition du chiffre d'affaires du hors film selon la nationalité et le lieu de vente (%)</t>
    </r>
    <r>
      <rPr>
        <u/>
        <sz val="12"/>
        <color rgb="FFFF0000"/>
        <rFont val="Arial"/>
        <family val="2"/>
      </rPr>
      <t xml:space="preserve"> (série interrompue en 2011)</t>
    </r>
  </si>
  <si>
    <t>Chiffre d'affaires du Blu-ray 3D selon la nationalité des programmes (%)</t>
  </si>
  <si>
    <t>enfant</t>
  </si>
  <si>
    <t>Chiffre d'affaires du Blu-ray 3D selon le contenu (K€)</t>
  </si>
  <si>
    <t>dont :</t>
  </si>
  <si>
    <t>Consommation de Blu-ray 3D</t>
  </si>
  <si>
    <t>Série interrompue en 2006.</t>
  </si>
  <si>
    <t>Chiffre d'affaires vidéo total selon le contenu</t>
  </si>
  <si>
    <t>Chiffre d'affaires VHS selon le contenu</t>
  </si>
  <si>
    <t>Chiffre d'affaires DVD selon le contenu</t>
  </si>
  <si>
    <t>Chiffre d'affaires Blu-ray selon le contenu</t>
  </si>
  <si>
    <t>Chiffre d'affaires total des films selon la nationalité</t>
  </si>
  <si>
    <t>Chiffre d'affaires VHS des films selon la nationalité</t>
  </si>
  <si>
    <t>Chiffre d'affaires DVD des films selon la nationalité</t>
  </si>
  <si>
    <t>Chiffre d'affaires Blu-ray des films selon la nationalité</t>
  </si>
  <si>
    <t>Part de marché des films français selon le genre</t>
  </si>
  <si>
    <t>Les ventes de matériels audiovisuels (millions d'unités)</t>
  </si>
  <si>
    <t>téléviseur</t>
  </si>
  <si>
    <t>lecteur vidéo</t>
  </si>
  <si>
    <t>tablette</t>
  </si>
  <si>
    <t>Série interrompue en 2012.</t>
  </si>
  <si>
    <t>smartphone</t>
  </si>
  <si>
    <t>Mis à jour le 29/06/2023.</t>
  </si>
  <si>
    <t>Mis à jour le 03/07/2023.</t>
  </si>
  <si>
    <t>Mis à jour : 03/07/2023</t>
  </si>
  <si>
    <r>
      <t>Répartition du chiffre d'affaires des films selon le genre et le lieu de vente (%)</t>
    </r>
    <r>
      <rPr>
        <u/>
        <sz val="12"/>
        <color rgb="FFFF0000"/>
        <rFont val="Arial"/>
        <family val="2"/>
      </rPr>
      <t xml:space="preserve"> (série interrompue en 2011)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</si>
</sst>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
    <numFmt numFmtId="168" formatCode="#,##0.0,"/>
  </numFmts>
  <fonts count="32" x14ac:knownFonts="1">
    <font>
      <sz val="10"/>
      <name val="Arial"/>
    </font>
    <font>
      <sz val="8"/>
      <name val="Arial"/>
      <family val="2"/>
    </font>
    <font>
      <sz val="8"/>
      <name val="Arial"/>
      <family val="2"/>
    </font>
    <font>
      <b/>
      <sz val="10"/>
      <name val="Arial"/>
      <family val="2"/>
    </font>
    <font>
      <b/>
      <sz val="20"/>
      <name val="Arial"/>
      <family val="2"/>
    </font>
    <font>
      <sz val="10"/>
      <name val="Arial"/>
      <family val="2"/>
    </font>
    <font>
      <u/>
      <sz val="10"/>
      <color indexed="12"/>
      <name val="Arial"/>
      <family val="2"/>
    </font>
    <font>
      <sz val="10"/>
      <color indexed="12"/>
      <name val="Arial"/>
      <family val="2"/>
    </font>
    <font>
      <b/>
      <sz val="12"/>
      <name val="Arial"/>
      <family val="2"/>
    </font>
    <font>
      <sz val="9"/>
      <name val="Arial"/>
      <family val="2"/>
    </font>
    <font>
      <b/>
      <sz val="9"/>
      <name val="Arial"/>
      <family val="2"/>
    </font>
    <font>
      <b/>
      <sz val="8"/>
      <name val="Arial"/>
      <family val="2"/>
    </font>
    <font>
      <sz val="12"/>
      <name val="Arial"/>
      <family val="2"/>
    </font>
    <font>
      <b/>
      <i/>
      <sz val="12"/>
      <name val="Arial"/>
      <family val="2"/>
    </font>
    <font>
      <u/>
      <sz val="12"/>
      <name val="Arial"/>
      <family val="2"/>
    </font>
    <font>
      <vertAlign val="superscript"/>
      <sz val="8"/>
      <name val="Arial"/>
      <family val="2"/>
    </font>
    <font>
      <b/>
      <vertAlign val="superscript"/>
      <sz val="9"/>
      <name val="Arial"/>
      <family val="2"/>
    </font>
    <font>
      <sz val="8"/>
      <color indexed="8"/>
      <name val="Arial"/>
      <family val="2"/>
    </font>
    <font>
      <b/>
      <sz val="10"/>
      <color indexed="12"/>
      <name val="Arial"/>
      <family val="2"/>
    </font>
    <font>
      <u/>
      <sz val="12"/>
      <name val="Arial"/>
      <family val="2"/>
    </font>
    <font>
      <b/>
      <sz val="10"/>
      <color theme="1"/>
      <name val="Arial"/>
      <family val="2"/>
    </font>
    <font>
      <sz val="10"/>
      <color theme="1"/>
      <name val="Arial"/>
      <family val="2"/>
    </font>
    <font>
      <b/>
      <sz val="9"/>
      <color theme="1"/>
      <name val="Arial"/>
      <family val="2"/>
    </font>
    <font>
      <sz val="9"/>
      <color theme="1"/>
      <name val="Arial"/>
      <family val="2"/>
    </font>
    <font>
      <b/>
      <i/>
      <sz val="9"/>
      <color theme="1"/>
      <name val="Arial"/>
      <family val="2"/>
    </font>
    <font>
      <b/>
      <sz val="16"/>
      <name val="Arial"/>
      <family val="2"/>
    </font>
    <font>
      <b/>
      <vertAlign val="superscript"/>
      <sz val="16"/>
      <name val="Arial"/>
      <family val="2"/>
    </font>
    <font>
      <u/>
      <sz val="10"/>
      <color indexed="12"/>
      <name val="Arial"/>
      <family val="2"/>
    </font>
    <font>
      <sz val="8"/>
      <color rgb="FFFF0000"/>
      <name val="Arial"/>
      <family val="2"/>
    </font>
    <font>
      <u/>
      <sz val="12"/>
      <color rgb="FFFF0000"/>
      <name val="Arial"/>
      <family val="2"/>
    </font>
    <font>
      <b/>
      <sz val="16"/>
      <color theme="1"/>
      <name val="Arial"/>
      <family val="2"/>
    </font>
    <font>
      <sz val="9"/>
      <color rgb="FF00B0F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top"/>
      <protection locked="0"/>
    </xf>
  </cellStyleXfs>
  <cellXfs count="170">
    <xf numFmtId="0" fontId="0" fillId="0" borderId="0" xfId="0"/>
    <xf numFmtId="0" fontId="3" fillId="0" borderId="0" xfId="0" applyFont="1"/>
    <xf numFmtId="0" fontId="4" fillId="0" borderId="0" xfId="0" applyFont="1"/>
    <xf numFmtId="0" fontId="5" fillId="0" borderId="0" xfId="0" applyFont="1"/>
    <xf numFmtId="3" fontId="5" fillId="0" borderId="0" xfId="0" applyNumberFormat="1" applyFont="1"/>
    <xf numFmtId="0" fontId="6" fillId="0" borderId="0" xfId="1" applyAlignment="1" applyProtection="1"/>
    <xf numFmtId="3" fontId="7" fillId="0" borderId="0" xfId="0" applyNumberFormat="1" applyFont="1"/>
    <xf numFmtId="0" fontId="7" fillId="0" borderId="0" xfId="0" applyFont="1"/>
    <xf numFmtId="0" fontId="8" fillId="0" borderId="0" xfId="0" applyFont="1"/>
    <xf numFmtId="0" fontId="1" fillId="0" borderId="0" xfId="0" applyFont="1"/>
    <xf numFmtId="0" fontId="9" fillId="0" borderId="0" xfId="0" applyFont="1" applyBorder="1"/>
    <xf numFmtId="0" fontId="9" fillId="0" borderId="0" xfId="0" applyFont="1"/>
    <xf numFmtId="0" fontId="9" fillId="0" borderId="1" xfId="0" applyFont="1" applyBorder="1"/>
    <xf numFmtId="3" fontId="9" fillId="0" borderId="1" xfId="0" applyNumberFormat="1" applyFont="1" applyBorder="1"/>
    <xf numFmtId="0" fontId="10" fillId="0" borderId="1" xfId="0" applyFont="1" applyBorder="1"/>
    <xf numFmtId="0" fontId="10" fillId="0" borderId="0" xfId="0" applyFont="1"/>
    <xf numFmtId="0" fontId="10" fillId="0" borderId="1" xfId="0" applyFont="1" applyBorder="1" applyAlignment="1">
      <alignment horizontal="right"/>
    </xf>
    <xf numFmtId="0" fontId="1" fillId="0" borderId="0" xfId="0" applyFont="1" applyBorder="1"/>
    <xf numFmtId="167" fontId="9" fillId="0" borderId="1" xfId="0" applyNumberFormat="1" applyFont="1" applyBorder="1" applyAlignment="1">
      <alignment horizontal="right"/>
    </xf>
    <xf numFmtId="167" fontId="10" fillId="0" borderId="1" xfId="0" applyNumberFormat="1" applyFont="1" applyBorder="1" applyAlignment="1">
      <alignment horizontal="right"/>
    </xf>
    <xf numFmtId="166" fontId="9" fillId="0" borderId="1" xfId="0" applyNumberFormat="1" applyFont="1" applyBorder="1"/>
    <xf numFmtId="166" fontId="10" fillId="0" borderId="1" xfId="0" applyNumberFormat="1" applyFont="1" applyBorder="1"/>
    <xf numFmtId="0" fontId="11" fillId="0" borderId="0" xfId="0" applyFont="1" applyBorder="1"/>
    <xf numFmtId="167" fontId="11" fillId="0" borderId="0" xfId="0" applyNumberFormat="1" applyFont="1" applyBorder="1"/>
    <xf numFmtId="165" fontId="11" fillId="0" borderId="0" xfId="0" applyNumberFormat="1" applyFont="1" applyBorder="1"/>
    <xf numFmtId="164" fontId="11" fillId="0" borderId="0" xfId="0" applyNumberFormat="1" applyFont="1" applyBorder="1"/>
    <xf numFmtId="0" fontId="3" fillId="0" borderId="0" xfId="0" applyFont="1" applyBorder="1"/>
    <xf numFmtId="3" fontId="11" fillId="0" borderId="0" xfId="0" applyNumberFormat="1" applyFont="1"/>
    <xf numFmtId="164" fontId="10" fillId="0" borderId="1" xfId="0" applyNumberFormat="1" applyFont="1" applyBorder="1" applyAlignment="1">
      <alignment horizontal="right"/>
    </xf>
    <xf numFmtId="0" fontId="10" fillId="0" borderId="1" xfId="0" applyFont="1" applyBorder="1" applyAlignment="1">
      <alignment horizontal="left"/>
    </xf>
    <xf numFmtId="0" fontId="10" fillId="0" borderId="1" xfId="0" applyNumberFormat="1" applyFont="1" applyBorder="1"/>
    <xf numFmtId="0" fontId="9" fillId="0" borderId="1" xfId="0" applyFont="1" applyBorder="1" applyAlignment="1">
      <alignment horizontal="left"/>
    </xf>
    <xf numFmtId="3" fontId="10" fillId="0" borderId="1" xfId="0" applyNumberFormat="1" applyFont="1" applyBorder="1"/>
    <xf numFmtId="164" fontId="9" fillId="0" borderId="0" xfId="0" applyNumberFormat="1" applyFont="1" applyBorder="1"/>
    <xf numFmtId="164" fontId="10" fillId="0" borderId="0" xfId="0" applyNumberFormat="1" applyFont="1" applyBorder="1"/>
    <xf numFmtId="0" fontId="10" fillId="0" borderId="0" xfId="0" applyFont="1" applyBorder="1"/>
    <xf numFmtId="0" fontId="12" fillId="0" borderId="0" xfId="0" applyFont="1" applyAlignment="1">
      <alignment vertical="center"/>
    </xf>
    <xf numFmtId="0" fontId="14" fillId="0" borderId="0" xfId="1" applyFont="1" applyAlignment="1" applyProtection="1">
      <alignment vertical="center"/>
    </xf>
    <xf numFmtId="0" fontId="13" fillId="0" borderId="0" xfId="0" applyFont="1" applyAlignment="1">
      <alignment vertical="center"/>
    </xf>
    <xf numFmtId="0" fontId="15" fillId="0" borderId="0" xfId="0" applyFont="1" applyBorder="1"/>
    <xf numFmtId="0" fontId="1" fillId="0" borderId="0" xfId="0" applyFont="1" applyAlignment="1">
      <alignment horizontal="left"/>
    </xf>
    <xf numFmtId="0" fontId="15" fillId="0" borderId="0" xfId="0" applyFont="1" applyBorder="1" applyAlignment="1">
      <alignment horizontal="left"/>
    </xf>
    <xf numFmtId="0" fontId="0" fillId="0" borderId="0" xfId="0" applyAlignment="1">
      <alignment horizontal="left" indent="1"/>
    </xf>
    <xf numFmtId="166" fontId="11" fillId="0" borderId="0" xfId="0" applyNumberFormat="1" applyFont="1" applyBorder="1"/>
    <xf numFmtId="0" fontId="11" fillId="0" borderId="0" xfId="0" applyFont="1"/>
    <xf numFmtId="0" fontId="1" fillId="0" borderId="0" xfId="0" applyFont="1" applyBorder="1" applyAlignment="1">
      <alignment vertical="top"/>
    </xf>
    <xf numFmtId="167" fontId="10" fillId="0" borderId="0" xfId="0" applyNumberFormat="1" applyFont="1" applyBorder="1" applyAlignment="1">
      <alignment horizontal="right"/>
    </xf>
    <xf numFmtId="0" fontId="5" fillId="0" borderId="0" xfId="0" applyFont="1" applyAlignment="1">
      <alignment horizontal="left"/>
    </xf>
    <xf numFmtId="0" fontId="6" fillId="0" borderId="0" xfId="1" applyAlignment="1" applyProtection="1">
      <alignment horizontal="left"/>
    </xf>
    <xf numFmtId="0" fontId="3" fillId="0" borderId="0" xfId="0" applyFont="1" applyAlignment="1">
      <alignment horizontal="left"/>
    </xf>
    <xf numFmtId="167" fontId="10" fillId="0" borderId="0" xfId="0" applyNumberFormat="1" applyFont="1" applyBorder="1" applyAlignment="1">
      <alignment horizontal="right" wrapText="1"/>
    </xf>
    <xf numFmtId="164" fontId="9" fillId="0" borderId="1" xfId="0" applyNumberFormat="1" applyFont="1" applyBorder="1" applyAlignment="1">
      <alignment horizontal="right"/>
    </xf>
    <xf numFmtId="0" fontId="9" fillId="0" borderId="0" xfId="0" applyFont="1" applyAlignment="1">
      <alignment wrapText="1"/>
    </xf>
    <xf numFmtId="0" fontId="9" fillId="0" borderId="0" xfId="0" applyFont="1" applyBorder="1" applyAlignment="1">
      <alignment horizontal="left" vertical="center"/>
    </xf>
    <xf numFmtId="167" fontId="9" fillId="0" borderId="0" xfId="0" applyNumberFormat="1" applyFont="1" applyBorder="1" applyAlignment="1">
      <alignment horizontal="right" vertical="center"/>
    </xf>
    <xf numFmtId="167" fontId="10"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9" fillId="0" borderId="1" xfId="0" applyFont="1" applyBorder="1" applyAlignment="1">
      <alignment horizontal="left" vertical="center"/>
    </xf>
    <xf numFmtId="167" fontId="9" fillId="0" borderId="1" xfId="0" applyNumberFormat="1" applyFont="1" applyBorder="1" applyAlignment="1">
      <alignment horizontal="right" vertical="center"/>
    </xf>
    <xf numFmtId="167" fontId="10" fillId="0" borderId="1" xfId="0" applyNumberFormat="1" applyFont="1" applyBorder="1" applyAlignment="1">
      <alignment horizontal="right" vertical="center"/>
    </xf>
    <xf numFmtId="164" fontId="9" fillId="0" borderId="1" xfId="0" applyNumberFormat="1" applyFont="1" applyBorder="1" applyAlignment="1">
      <alignment horizontal="right" vertical="center"/>
    </xf>
    <xf numFmtId="164" fontId="10" fillId="0" borderId="1" xfId="0" applyNumberFormat="1" applyFont="1" applyBorder="1" applyAlignment="1">
      <alignment horizontal="right" vertical="center"/>
    </xf>
    <xf numFmtId="0" fontId="3" fillId="0" borderId="1" xfId="0" applyFont="1" applyBorder="1"/>
    <xf numFmtId="0" fontId="10" fillId="0" borderId="1" xfId="0" applyFont="1" applyBorder="1" applyAlignment="1">
      <alignment horizontal="left" vertical="center"/>
    </xf>
    <xf numFmtId="0" fontId="9" fillId="0" borderId="1" xfId="0" applyFont="1" applyBorder="1" applyAlignment="1">
      <alignment horizontal="right" vertical="center"/>
    </xf>
    <xf numFmtId="0" fontId="9" fillId="0" borderId="1" xfId="0" applyFont="1" applyFill="1" applyBorder="1" applyAlignment="1">
      <alignment horizontal="left" vertical="center"/>
    </xf>
    <xf numFmtId="0" fontId="5" fillId="0" borderId="1" xfId="0" applyFont="1" applyBorder="1"/>
    <xf numFmtId="0" fontId="10" fillId="0" borderId="1" xfId="0" applyFont="1" applyBorder="1" applyAlignment="1">
      <alignment horizontal="right" vertical="center"/>
    </xf>
    <xf numFmtId="165" fontId="9" fillId="0" borderId="1" xfId="0" applyNumberFormat="1" applyFont="1" applyBorder="1" applyAlignment="1">
      <alignment horizontal="right"/>
    </xf>
    <xf numFmtId="165" fontId="10" fillId="0" borderId="1" xfId="0" applyNumberFormat="1" applyFont="1" applyBorder="1" applyAlignment="1">
      <alignment horizontal="right"/>
    </xf>
    <xf numFmtId="3" fontId="3" fillId="0" borderId="0" xfId="0" applyNumberFormat="1" applyFont="1"/>
    <xf numFmtId="3" fontId="18" fillId="0" borderId="0" xfId="0" applyNumberFormat="1" applyFont="1"/>
    <xf numFmtId="164" fontId="9" fillId="0" borderId="1" xfId="0" quotePrefix="1" applyNumberFormat="1" applyFont="1" applyBorder="1" applyAlignment="1">
      <alignment horizontal="right" vertical="center"/>
    </xf>
    <xf numFmtId="0" fontId="1" fillId="0" borderId="1" xfId="0" applyFont="1" applyBorder="1" applyAlignment="1">
      <alignment horizontal="left"/>
    </xf>
    <xf numFmtId="0" fontId="1" fillId="0" borderId="1" xfId="0" applyFont="1" applyBorder="1" applyAlignment="1">
      <alignment horizontal="right" vertical="center"/>
    </xf>
    <xf numFmtId="0" fontId="10" fillId="0" borderId="1" xfId="0" applyNumberFormat="1" applyFont="1" applyBorder="1" applyAlignment="1">
      <alignment horizontal="left" vertical="center" wrapText="1"/>
    </xf>
    <xf numFmtId="167" fontId="9" fillId="0" borderId="0" xfId="0" applyNumberFormat="1" applyFont="1" applyBorder="1" applyAlignment="1">
      <alignment horizontal="right"/>
    </xf>
    <xf numFmtId="0" fontId="9" fillId="0" borderId="0" xfId="0" applyFont="1" applyBorder="1" applyAlignment="1">
      <alignment horizontal="left"/>
    </xf>
    <xf numFmtId="167" fontId="9" fillId="0" borderId="2" xfId="0" applyNumberFormat="1" applyFont="1" applyBorder="1" applyAlignment="1">
      <alignment horizontal="right"/>
    </xf>
    <xf numFmtId="167" fontId="9" fillId="0" borderId="2" xfId="0" applyNumberFormat="1" applyFont="1" applyBorder="1" applyAlignment="1">
      <alignment horizontal="right" vertical="center"/>
    </xf>
    <xf numFmtId="167" fontId="9" fillId="0" borderId="1" xfId="0" applyNumberFormat="1" applyFont="1" applyFill="1" applyBorder="1" applyAlignment="1">
      <alignment horizontal="right" vertical="center"/>
    </xf>
    <xf numFmtId="167" fontId="10" fillId="0" borderId="1" xfId="0" applyNumberFormat="1" applyFont="1" applyFill="1" applyBorder="1" applyAlignment="1">
      <alignment horizontal="right" vertical="center"/>
    </xf>
    <xf numFmtId="166" fontId="9" fillId="0" borderId="0" xfId="0" applyNumberFormat="1" applyFont="1" applyBorder="1" applyAlignment="1">
      <alignment vertical="center"/>
    </xf>
    <xf numFmtId="166" fontId="9" fillId="0" borderId="1" xfId="0" applyNumberFormat="1" applyFont="1" applyBorder="1" applyAlignment="1">
      <alignment vertical="center"/>
    </xf>
    <xf numFmtId="3" fontId="9" fillId="0" borderId="0" xfId="0" applyNumberFormat="1" applyFont="1" applyBorder="1"/>
    <xf numFmtId="3" fontId="9" fillId="0" borderId="3" xfId="0" applyNumberFormat="1" applyFont="1" applyBorder="1"/>
    <xf numFmtId="164" fontId="9" fillId="0" borderId="0" xfId="0" applyNumberFormat="1" applyFont="1" applyFill="1" applyBorder="1" applyAlignment="1">
      <alignment horizontal="right" vertical="center"/>
    </xf>
    <xf numFmtId="164" fontId="9" fillId="0" borderId="1" xfId="0" applyNumberFormat="1" applyFont="1" applyFill="1" applyBorder="1" applyAlignment="1">
      <alignment horizontal="right" vertical="center"/>
    </xf>
    <xf numFmtId="0" fontId="9" fillId="0" borderId="3" xfId="0" applyFont="1" applyBorder="1" applyAlignment="1">
      <alignment horizontal="left" vertical="center"/>
    </xf>
    <xf numFmtId="3" fontId="5" fillId="0" borderId="0" xfId="0" applyNumberFormat="1" applyFont="1" applyFill="1"/>
    <xf numFmtId="0" fontId="9" fillId="0" borderId="1" xfId="0" applyFont="1" applyFill="1" applyBorder="1"/>
    <xf numFmtId="3" fontId="9" fillId="0" borderId="1" xfId="0" applyNumberFormat="1" applyFont="1" applyFill="1" applyBorder="1"/>
    <xf numFmtId="0" fontId="9" fillId="0" borderId="1" xfId="0" quotePrefix="1" applyFont="1" applyFill="1" applyBorder="1" applyAlignment="1">
      <alignment horizontal="right"/>
    </xf>
    <xf numFmtId="3" fontId="9" fillId="0" borderId="0" xfId="0" applyNumberFormat="1" applyFont="1" applyFill="1" applyBorder="1"/>
    <xf numFmtId="0" fontId="6" fillId="0" borderId="0" xfId="1" applyAlignment="1" applyProtection="1">
      <alignment vertical="center"/>
    </xf>
    <xf numFmtId="0" fontId="10" fillId="0" borderId="1" xfId="0" applyFont="1" applyFill="1" applyBorder="1"/>
    <xf numFmtId="0" fontId="20" fillId="0" borderId="0" xfId="0" applyFont="1"/>
    <xf numFmtId="0" fontId="21" fillId="0" borderId="0" xfId="0" applyFont="1"/>
    <xf numFmtId="3" fontId="21" fillId="0" borderId="0" xfId="0" applyNumberFormat="1" applyFont="1"/>
    <xf numFmtId="0" fontId="21" fillId="0" borderId="1" xfId="0" applyFont="1" applyBorder="1"/>
    <xf numFmtId="0" fontId="20" fillId="0" borderId="1" xfId="0" applyFont="1" applyBorder="1"/>
    <xf numFmtId="3" fontId="20" fillId="0" borderId="1" xfId="0" applyNumberFormat="1" applyFont="1" applyBorder="1"/>
    <xf numFmtId="0" fontId="22" fillId="0" borderId="0" xfId="0" applyFont="1"/>
    <xf numFmtId="0" fontId="19" fillId="0" borderId="0" xfId="1" applyFont="1" applyAlignment="1" applyProtection="1">
      <alignment vertical="center"/>
    </xf>
    <xf numFmtId="0" fontId="25" fillId="0" borderId="0" xfId="0" applyFont="1"/>
    <xf numFmtId="0" fontId="25" fillId="0" borderId="0" xfId="0" applyFont="1" applyAlignment="1">
      <alignment horizontal="left"/>
    </xf>
    <xf numFmtId="167" fontId="10" fillId="0" borderId="1" xfId="0" applyNumberFormat="1" applyFont="1" applyBorder="1" applyAlignment="1">
      <alignment horizontal="right" vertical="center" wrapText="1"/>
    </xf>
    <xf numFmtId="0" fontId="10" fillId="0" borderId="0" xfId="0" applyFont="1" applyAlignment="1">
      <alignment vertical="center"/>
    </xf>
    <xf numFmtId="0" fontId="10" fillId="0" borderId="1" xfId="0" applyFont="1" applyFill="1" applyBorder="1" applyAlignment="1">
      <alignment horizontal="right" vertical="center" wrapText="1"/>
    </xf>
    <xf numFmtId="0" fontId="25" fillId="0" borderId="0" xfId="0" applyFont="1" applyBorder="1"/>
    <xf numFmtId="0" fontId="28" fillId="0" borderId="0" xfId="0" applyFont="1"/>
    <xf numFmtId="0" fontId="30" fillId="0" borderId="0" xfId="0" applyFont="1"/>
    <xf numFmtId="0" fontId="23" fillId="0" borderId="1" xfId="0" applyFont="1" applyBorder="1" applyAlignment="1">
      <alignment vertical="center"/>
    </xf>
    <xf numFmtId="0" fontId="22" fillId="0" borderId="1" xfId="0" applyFont="1" applyBorder="1" applyAlignment="1">
      <alignment horizontal="right" vertical="center" wrapText="1"/>
    </xf>
    <xf numFmtId="0" fontId="3" fillId="0" borderId="1" xfId="0" applyFont="1" applyBorder="1" applyAlignment="1">
      <alignment horizontal="right" vertical="center" wrapText="1"/>
    </xf>
    <xf numFmtId="0" fontId="22" fillId="0" borderId="1" xfId="0" applyFont="1" applyBorder="1" applyAlignment="1">
      <alignment horizontal="right" vertical="center"/>
    </xf>
    <xf numFmtId="0" fontId="23" fillId="0" borderId="0" xfId="0" applyFont="1" applyAlignment="1">
      <alignment horizontal="left" vertical="center"/>
    </xf>
    <xf numFmtId="164" fontId="5" fillId="0" borderId="0" xfId="0" applyNumberFormat="1" applyFont="1" applyAlignment="1">
      <alignment vertical="center"/>
    </xf>
    <xf numFmtId="0" fontId="23" fillId="0" borderId="1" xfId="0" applyFont="1" applyBorder="1" applyAlignment="1">
      <alignment horizontal="left" vertical="center"/>
    </xf>
    <xf numFmtId="164" fontId="5" fillId="0" borderId="1" xfId="0" applyNumberFormat="1" applyFont="1" applyBorder="1" applyAlignment="1">
      <alignment vertical="center"/>
    </xf>
    <xf numFmtId="167" fontId="22" fillId="0" borderId="1" xfId="0" applyNumberFormat="1" applyFont="1" applyBorder="1" applyAlignment="1">
      <alignment horizontal="right" vertical="center" wrapText="1"/>
    </xf>
    <xf numFmtId="167" fontId="23" fillId="0" borderId="0" xfId="0" applyNumberFormat="1" applyFont="1" applyAlignment="1">
      <alignment vertical="center"/>
    </xf>
    <xf numFmtId="167" fontId="23" fillId="0" borderId="1" xfId="0" applyNumberFormat="1" applyFont="1" applyBorder="1" applyAlignment="1">
      <alignment vertical="center"/>
    </xf>
    <xf numFmtId="168" fontId="9" fillId="0" borderId="1" xfId="0" applyNumberFormat="1" applyFont="1" applyFill="1" applyBorder="1" applyAlignment="1">
      <alignment horizontal="right" vertical="center"/>
    </xf>
    <xf numFmtId="168" fontId="22" fillId="0" borderId="1" xfId="0" applyNumberFormat="1" applyFont="1" applyBorder="1" applyAlignment="1">
      <alignment vertical="center"/>
    </xf>
    <xf numFmtId="0" fontId="24" fillId="0" borderId="1" xfId="0" applyFont="1" applyBorder="1" applyAlignment="1">
      <alignment horizontal="right" vertical="center" wrapText="1"/>
    </xf>
    <xf numFmtId="164" fontId="9" fillId="0" borderId="0" xfId="0" applyNumberFormat="1" applyFont="1"/>
    <xf numFmtId="164" fontId="9" fillId="0" borderId="2" xfId="0" applyNumberFormat="1" applyFont="1" applyBorder="1"/>
    <xf numFmtId="0" fontId="10" fillId="0" borderId="0" xfId="0" applyFont="1" applyBorder="1" applyAlignment="1">
      <alignment horizontal="right" vertical="center" wrapText="1"/>
    </xf>
    <xf numFmtId="167" fontId="9" fillId="0" borderId="3" xfId="0" applyNumberFormat="1" applyFont="1" applyBorder="1" applyAlignment="1">
      <alignment horizontal="right"/>
    </xf>
    <xf numFmtId="167" fontId="10" fillId="0" borderId="3" xfId="0" applyNumberFormat="1" applyFont="1" applyBorder="1" applyAlignment="1">
      <alignment horizontal="right"/>
    </xf>
    <xf numFmtId="0" fontId="5" fillId="0" borderId="0" xfId="0" applyFont="1" applyBorder="1"/>
    <xf numFmtId="0" fontId="10" fillId="0" borderId="3" xfId="0" applyFont="1" applyBorder="1" applyAlignment="1">
      <alignment horizontal="right" vertical="center" wrapText="1"/>
    </xf>
    <xf numFmtId="164" fontId="9" fillId="0" borderId="1" xfId="0" applyNumberFormat="1" applyFont="1" applyBorder="1"/>
    <xf numFmtId="164" fontId="9" fillId="2" borderId="1" xfId="0" applyNumberFormat="1" applyFont="1" applyFill="1" applyBorder="1"/>
    <xf numFmtId="164" fontId="9" fillId="0" borderId="0" xfId="0" applyNumberFormat="1" applyFont="1" applyBorder="1" applyAlignment="1">
      <alignment horizontal="right"/>
    </xf>
    <xf numFmtId="164" fontId="10" fillId="0" borderId="0" xfId="0" applyNumberFormat="1" applyFont="1" applyBorder="1" applyAlignment="1">
      <alignment horizontal="right"/>
    </xf>
    <xf numFmtId="167" fontId="9" fillId="0" borderId="1" xfId="0" applyNumberFormat="1" applyFont="1" applyFill="1" applyBorder="1" applyAlignment="1">
      <alignment horizontal="right"/>
    </xf>
    <xf numFmtId="3" fontId="9" fillId="0" borderId="1" xfId="0" applyNumberFormat="1" applyFont="1" applyBorder="1" applyAlignment="1">
      <alignment horizontal="right" vertical="center"/>
    </xf>
    <xf numFmtId="0" fontId="23" fillId="0" borderId="0" xfId="0" applyFont="1" applyBorder="1" applyAlignment="1">
      <alignment horizontal="left" vertical="center"/>
    </xf>
    <xf numFmtId="168" fontId="9" fillId="0" borderId="0" xfId="0" applyNumberFormat="1" applyFont="1" applyFill="1" applyBorder="1" applyAlignment="1">
      <alignment horizontal="right" vertical="center"/>
    </xf>
    <xf numFmtId="168" fontId="22" fillId="0" borderId="0" xfId="0" applyNumberFormat="1" applyFont="1" applyBorder="1" applyAlignment="1">
      <alignment vertical="center"/>
    </xf>
    <xf numFmtId="0" fontId="23" fillId="0" borderId="4" xfId="0" applyFont="1" applyBorder="1" applyAlignment="1">
      <alignment horizontal="left" vertical="center"/>
    </xf>
    <xf numFmtId="166" fontId="9" fillId="0" borderId="1" xfId="0" applyNumberFormat="1" applyFont="1" applyFill="1" applyBorder="1"/>
    <xf numFmtId="166" fontId="9" fillId="0" borderId="1" xfId="0" quotePrefix="1" applyNumberFormat="1" applyFont="1" applyFill="1" applyBorder="1" applyAlignment="1">
      <alignment horizontal="right"/>
    </xf>
    <xf numFmtId="164" fontId="5" fillId="0" borderId="1" xfId="0" applyNumberFormat="1" applyFont="1" applyBorder="1"/>
    <xf numFmtId="164" fontId="9" fillId="0" borderId="1" xfId="0" applyNumberFormat="1" applyFont="1" applyFill="1" applyBorder="1"/>
    <xf numFmtId="166" fontId="9" fillId="0" borderId="0" xfId="0" applyNumberFormat="1" applyFont="1" applyFill="1" applyBorder="1" applyAlignment="1">
      <alignment horizontal="right"/>
    </xf>
    <xf numFmtId="166" fontId="9" fillId="0" borderId="1" xfId="0" applyNumberFormat="1" applyFont="1" applyFill="1" applyBorder="1" applyAlignment="1">
      <alignment horizontal="right"/>
    </xf>
    <xf numFmtId="164" fontId="9" fillId="0" borderId="1" xfId="0" applyNumberFormat="1" applyFont="1" applyFill="1" applyBorder="1" applyAlignment="1">
      <alignment horizontal="right"/>
    </xf>
    <xf numFmtId="164" fontId="5" fillId="0" borderId="1" xfId="0" applyNumberFormat="1" applyFont="1" applyBorder="1" applyAlignment="1">
      <alignment horizontal="right"/>
    </xf>
    <xf numFmtId="166" fontId="5" fillId="0" borderId="0" xfId="0" applyNumberFormat="1" applyFont="1"/>
    <xf numFmtId="164" fontId="3" fillId="0" borderId="1" xfId="0" applyNumberFormat="1" applyFont="1" applyBorder="1" applyAlignment="1">
      <alignment horizontal="right" vertical="center"/>
    </xf>
    <xf numFmtId="0" fontId="9" fillId="0" borderId="2" xfId="0" applyFont="1" applyBorder="1" applyAlignment="1">
      <alignment horizontal="left"/>
    </xf>
    <xf numFmtId="0" fontId="9" fillId="0" borderId="2" xfId="0" applyFont="1" applyBorder="1" applyAlignment="1">
      <alignment horizontal="left" vertical="center"/>
    </xf>
    <xf numFmtId="167" fontId="10" fillId="0" borderId="2" xfId="0" applyNumberFormat="1" applyFont="1" applyBorder="1" applyAlignment="1">
      <alignment horizontal="right" vertical="center"/>
    </xf>
    <xf numFmtId="0" fontId="23" fillId="0" borderId="2" xfId="0" applyFont="1" applyBorder="1" applyAlignment="1">
      <alignment horizontal="left" vertical="center"/>
    </xf>
    <xf numFmtId="168" fontId="9" fillId="0" borderId="2" xfId="0" applyNumberFormat="1" applyFont="1" applyFill="1" applyBorder="1" applyAlignment="1">
      <alignment horizontal="right" vertical="center"/>
    </xf>
    <xf numFmtId="164" fontId="9" fillId="0" borderId="1" xfId="0" quotePrefix="1" applyNumberFormat="1" applyFont="1" applyFill="1" applyBorder="1" applyAlignment="1">
      <alignment horizontal="right"/>
    </xf>
    <xf numFmtId="164" fontId="10" fillId="0" borderId="0" xfId="0" applyNumberFormat="1" applyFont="1" applyBorder="1" applyAlignment="1">
      <alignment horizontal="right" vertical="center"/>
    </xf>
    <xf numFmtId="167" fontId="23" fillId="0" borderId="0" xfId="0" applyNumberFormat="1" applyFont="1" applyBorder="1" applyAlignment="1">
      <alignment vertical="center"/>
    </xf>
    <xf numFmtId="164" fontId="5" fillId="0" borderId="0" xfId="0" applyNumberFormat="1" applyFont="1" applyBorder="1" applyAlignment="1">
      <alignment vertical="center"/>
    </xf>
    <xf numFmtId="164" fontId="3" fillId="0" borderId="0" xfId="0" applyNumberFormat="1" applyFont="1" applyBorder="1" applyAlignment="1">
      <alignment horizontal="right" vertical="center"/>
    </xf>
    <xf numFmtId="0" fontId="31" fillId="0" borderId="0" xfId="2" applyFont="1"/>
    <xf numFmtId="0" fontId="15" fillId="0" borderId="3" xfId="0" applyFont="1" applyBorder="1" applyAlignment="1">
      <alignment horizontal="left" wrapText="1"/>
    </xf>
    <xf numFmtId="0" fontId="15" fillId="0" borderId="3" xfId="0" applyFont="1" applyBorder="1" applyAlignment="1">
      <alignment vertical="center" wrapText="1"/>
    </xf>
    <xf numFmtId="0" fontId="1" fillId="0" borderId="3" xfId="0" applyFont="1" applyBorder="1" applyAlignment="1"/>
    <xf numFmtId="0" fontId="25" fillId="0" borderId="0" xfId="0" applyFont="1" applyAlignment="1">
      <alignment horizontal="left" wrapText="1"/>
    </xf>
  </cellXfs>
  <cellStyles count="4">
    <cellStyle name="Lien hypertexte" xfId="1" builtinId="8"/>
    <cellStyle name="Lien hypertexte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714375</xdr:colOff>
      <xdr:row>1</xdr:row>
      <xdr:rowOff>142875</xdr:rowOff>
    </xdr:to>
    <xdr:pic>
      <xdr:nvPicPr>
        <xdr:cNvPr id="2054" name="Picture 2" descr="image_gallery">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457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6</xdr:row>
      <xdr:rowOff>0</xdr:rowOff>
    </xdr:from>
    <xdr:to>
      <xdr:col>11</xdr:col>
      <xdr:colOff>676275</xdr:colOff>
      <xdr:row>18</xdr:row>
      <xdr:rowOff>76200</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295275" y="1009650"/>
          <a:ext cx="8382000" cy="2019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Les dépenses des ménages en vidéo physique sont évaluées par l’institut GfK à partir des ventes réalisées dans les grandes surfaces alimentaires, les grandes surfaces spécialisées, de la vente par correspondance et des ventes sur internet. Ces chiffres n’incluent pas les ventes en kiosques ni dans les stations services. Ils excluent également le segment de la location.</a:t>
          </a:r>
        </a:p>
        <a:p>
          <a:pPr algn="l" rtl="0">
            <a:defRPr sz="1000"/>
          </a:pPr>
          <a:r>
            <a:rPr lang="fr-FR" sz="1000" b="0" i="0" u="none" strike="noStrike" baseline="0">
              <a:solidFill>
                <a:srgbClr val="000000"/>
              </a:solidFill>
              <a:latin typeface="Arial"/>
              <a:cs typeface="Arial"/>
            </a:rPr>
            <a:t>Les évaluations de GfK sur les dépenses des ménages français en vidéo physique s'entendent hors films ou programmes pour adultes.</a:t>
          </a:r>
        </a:p>
        <a:p>
          <a:pPr algn="l" rtl="0">
            <a:defRPr sz="1000"/>
          </a:pPr>
          <a:r>
            <a:rPr lang="fr-FR" sz="1000" b="0" i="0" u="none" strike="noStrike" baseline="0">
              <a:solidFill>
                <a:srgbClr val="000000"/>
              </a:solidFill>
              <a:latin typeface="Arial"/>
              <a:cs typeface="Arial"/>
            </a:rPr>
            <a:t>A chaque support (VHS, DVD, Blu-ray sont associés un genre (film ou hors film, fiction, animation, documentaire, humour,…) et une nationalité. Ce rapprochement est effectué à partir des données du CNC. Sont considérées comme « films » toutes les œuvres ayant fait l’objet d’une exploitation en salles préalable à l’exploitation sur le marché de la vidéo. Les nationalités et les genres retenus pour les œuvres cinématographiques sont ceux enregistrés par le CNC.</a:t>
          </a:r>
        </a:p>
        <a:p>
          <a:pPr algn="l" rtl="0">
            <a:defRPr sz="1000"/>
          </a:pPr>
          <a:r>
            <a:rPr lang="fr-FR" sz="1000" b="0" i="0" u="none" strike="noStrike" baseline="0">
              <a:solidFill>
                <a:srgbClr val="000000"/>
              </a:solidFill>
              <a:latin typeface="Arial"/>
              <a:cs typeface="Arial"/>
            </a:rPr>
            <a:t>Depuis 2007, les données de GfK présentent deux modifications par rapport aux années précédentes : le segment de la VHS est exclu du périmètre d’analyse car il ne génère quasiment plus de recettes et les supports haute définition sont inclus. Le Blu-ray, support développé par Sony, est depuis 2008 le support de référence pour la haute définition.</a:t>
          </a:r>
        </a:p>
        <a:p>
          <a:pPr algn="l" rtl="0">
            <a:defRPr sz="1000"/>
          </a:pPr>
          <a:r>
            <a:rPr lang="fr-FR" sz="1000" b="0" i="0" u="none" strike="noStrike" baseline="0">
              <a:solidFill>
                <a:srgbClr val="000000"/>
              </a:solidFill>
              <a:latin typeface="Arial"/>
              <a:cs typeface="Arial"/>
            </a:rPr>
            <a:t>En ce qui concerne les points de vente, les données ne sont plus distinguées entre les grandes surfaces spécialisées et la vente à distance à partir de 2012. En conséquence, le CNC suspend ses analyses selon le circuit de vente.</a:t>
          </a:r>
        </a:p>
        <a:p>
          <a:pPr algn="l" rtl="0">
            <a:defRPr sz="1000"/>
          </a:pPr>
          <a:endParaRPr lang="fr-FR"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uthier\Desktop\VIDEO\Copie%20de%20BILAN%20ANNUEL%202014-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prod\users\groupe\BO\ETUDOC\Vid&#233;o%20(GfK)\Barom&#232;tre%20annuel\2013-BILAN%20ANNUEL%202012-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prod\users\groupe\BO\ETUDOC\Vid&#233;o%20(GfK)\Barom&#232;tre%20annuel\2014-BILAN%20ANNUEL%202013-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prod\users\groupe\BO\ETUDOC\Vid&#233;o%20(GfK)\Barom&#232;tre%20annuel\2015-%20BILAN%20ANNUEL%202014-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prod\users\groupe\BO\ETUDOC\Vid&#233;o%20(GfK)\Barom&#232;tre%20annuel\BILAN%20ANNUEL%202015-2016%20-%20MAJ%20NAT%2003-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oupe/BO/ETUDOC/Linda/Bilan/2016/4.1%20Vid&#233;o%20physique%20-%20DVD%20Blu-ray/2016-Chapitre%2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IRCUIT"/>
      <sheetName val="Circuits"/>
    </sheetNames>
    <sheetDataSet>
      <sheetData sheetId="0" refreshError="1">
        <row r="19">
          <cell r="D19">
            <v>323426598.139503</v>
          </cell>
          <cell r="E19">
            <v>156002256.79828501</v>
          </cell>
        </row>
        <row r="20">
          <cell r="D20">
            <v>259533452.26949</v>
          </cell>
          <cell r="E20">
            <v>30745291.966088202</v>
          </cell>
        </row>
        <row r="21">
          <cell r="D21">
            <v>35272426.867644303</v>
          </cell>
          <cell r="E21">
            <v>2044629.00522223</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IRCUIT"/>
      <sheetName val="Circuits"/>
    </sheetNames>
    <sheetDataSet>
      <sheetData sheetId="0">
        <row r="331">
          <cell r="F331">
            <v>2134511.8381835991</v>
          </cell>
        </row>
        <row r="332">
          <cell r="F332">
            <v>115782.84755100001</v>
          </cell>
        </row>
        <row r="351">
          <cell r="F351">
            <v>1520237.4188678013</v>
          </cell>
        </row>
        <row r="352">
          <cell r="F352">
            <v>2154190.6877557011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IRCUIT"/>
      <sheetName val="Circuits"/>
    </sheetNames>
    <sheetDataSet>
      <sheetData sheetId="0">
        <row r="331">
          <cell r="F331">
            <v>1577984.2937002147</v>
          </cell>
        </row>
        <row r="332">
          <cell r="F332">
            <v>167491.09976853998</v>
          </cell>
        </row>
        <row r="351">
          <cell r="F351">
            <v>1037402.4454432313</v>
          </cell>
        </row>
        <row r="352">
          <cell r="F352">
            <v>1305400.2692124401</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IRCUIT"/>
      <sheetName val="Circuits"/>
    </sheetNames>
    <sheetDataSet>
      <sheetData sheetId="0">
        <row r="306">
          <cell r="F306">
            <v>904976.19544444268</v>
          </cell>
        </row>
        <row r="307">
          <cell r="F307">
            <v>194953.63299999968</v>
          </cell>
        </row>
        <row r="326">
          <cell r="F326">
            <v>2124031.8842222267</v>
          </cell>
        </row>
        <row r="327">
          <cell r="F327">
            <v>1624369.1860222244</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IRCUIT"/>
      <sheetName val="Circuits"/>
    </sheetNames>
    <sheetDataSet>
      <sheetData sheetId="0">
        <row r="306">
          <cell r="F306">
            <v>605167.56845555233</v>
          </cell>
        </row>
        <row r="307">
          <cell r="F307">
            <v>182621.2331111104</v>
          </cell>
        </row>
        <row r="326">
          <cell r="F326">
            <v>1805905.9264444455</v>
          </cell>
        </row>
        <row r="327">
          <cell r="F327">
            <v>977903.21115555533</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hé A  évolution"/>
      <sheetName val="Marché B prix"/>
      <sheetName val="Marché C saisonnalité"/>
      <sheetName val="Marché D - Réf actives"/>
      <sheetName val="Marché E - Blu-Ray 3D"/>
      <sheetName val="Segment film hors film"/>
      <sheetName val="Top 20 vidéo"/>
      <sheetName val="Segment A - natio films"/>
      <sheetName val="Segment A - genres film"/>
      <sheetName val="Segment B - genres hors film"/>
      <sheetName val="vidéo physique    vad"/>
    </sheetNames>
    <sheetDataSet>
      <sheetData sheetId="0"/>
      <sheetData sheetId="1"/>
      <sheetData sheetId="2"/>
      <sheetData sheetId="3"/>
      <sheetData sheetId="4"/>
      <sheetData sheetId="5"/>
      <sheetData sheetId="6"/>
      <sheetData sheetId="7"/>
      <sheetData sheetId="8"/>
      <sheetData sheetId="9">
        <row r="4">
          <cell r="G4">
            <v>7144721.1111111101</v>
          </cell>
          <cell r="H4">
            <v>5756967.7777777789</v>
          </cell>
        </row>
        <row r="5">
          <cell r="G5">
            <v>5642425.8990444401</v>
          </cell>
          <cell r="H5">
            <v>7783298.2282999987</v>
          </cell>
        </row>
        <row r="6">
          <cell r="G6">
            <v>3848627.663744444</v>
          </cell>
          <cell r="H6">
            <v>7071340.3458777713</v>
          </cell>
        </row>
        <row r="7">
          <cell r="G7">
            <v>6253249.5462999959</v>
          </cell>
          <cell r="H7">
            <v>5309133.4493555399</v>
          </cell>
        </row>
        <row r="8">
          <cell r="G8">
            <v>4236765.6884333333</v>
          </cell>
          <cell r="H8">
            <v>4735160.9483555537</v>
          </cell>
        </row>
        <row r="9">
          <cell r="G9">
            <v>3259343.580399998</v>
          </cell>
          <cell r="H9">
            <v>4698918.3685000092</v>
          </cell>
        </row>
        <row r="10">
          <cell r="G10">
            <v>2436527.3182653012</v>
          </cell>
          <cell r="H10">
            <v>4235427.0381631097</v>
          </cell>
        </row>
        <row r="11">
          <cell r="G11">
            <v>2250295</v>
          </cell>
          <cell r="H11">
            <v>3674428.1066235085</v>
          </cell>
        </row>
        <row r="12">
          <cell r="G12">
            <v>1745475.3934687537</v>
          </cell>
          <cell r="H12">
            <v>2342802.7146556745</v>
          </cell>
        </row>
        <row r="13">
          <cell r="G13">
            <v>1099929.8284444443</v>
          </cell>
          <cell r="H13">
            <v>3748401.0702444511</v>
          </cell>
        </row>
        <row r="14">
          <cell r="G14">
            <v>787788.8015666646</v>
          </cell>
          <cell r="H14">
            <v>2783809.1376000191</v>
          </cell>
        </row>
      </sheetData>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B32"/>
  <sheetViews>
    <sheetView showGridLines="0" tabSelected="1" workbookViewId="0">
      <selection activeCell="A3" sqref="A3"/>
    </sheetView>
  </sheetViews>
  <sheetFormatPr baseColWidth="10" defaultRowHeight="12.75" x14ac:dyDescent="0.2"/>
  <cols>
    <col min="2" max="2" width="118.7109375" customWidth="1"/>
  </cols>
  <sheetData>
    <row r="3" spans="1:2" x14ac:dyDescent="0.2">
      <c r="A3" s="42"/>
    </row>
    <row r="5" spans="1:2" s="2" customFormat="1" ht="26.25" x14ac:dyDescent="0.4">
      <c r="A5" s="2" t="s">
        <v>80</v>
      </c>
    </row>
    <row r="7" spans="1:2" x14ac:dyDescent="0.2">
      <c r="A7" s="165" t="s">
        <v>132</v>
      </c>
    </row>
    <row r="10" spans="1:2" s="36" customFormat="1" ht="21" customHeight="1" x14ac:dyDescent="0.2">
      <c r="B10" s="37" t="s">
        <v>32</v>
      </c>
    </row>
    <row r="11" spans="1:2" s="36" customFormat="1" ht="21" customHeight="1" x14ac:dyDescent="0.2">
      <c r="B11" s="105" t="s">
        <v>84</v>
      </c>
    </row>
    <row r="12" spans="1:2" s="36" customFormat="1" ht="21" customHeight="1" x14ac:dyDescent="0.2">
      <c r="B12" s="37" t="s">
        <v>27</v>
      </c>
    </row>
    <row r="13" spans="1:2" s="36" customFormat="1" ht="21" customHeight="1" x14ac:dyDescent="0.2">
      <c r="B13" s="37" t="s">
        <v>29</v>
      </c>
    </row>
    <row r="14" spans="1:2" s="36" customFormat="1" ht="21" customHeight="1" x14ac:dyDescent="0.2">
      <c r="B14" s="37" t="s">
        <v>28</v>
      </c>
    </row>
    <row r="15" spans="1:2" s="36" customFormat="1" ht="21" customHeight="1" x14ac:dyDescent="0.2">
      <c r="B15" s="37" t="s">
        <v>30</v>
      </c>
    </row>
    <row r="16" spans="1:2" s="36" customFormat="1" ht="21" customHeight="1" x14ac:dyDescent="0.2">
      <c r="B16" s="37" t="s">
        <v>31</v>
      </c>
    </row>
    <row r="17" spans="1:2" s="36" customFormat="1" ht="21" customHeight="1" x14ac:dyDescent="0.2">
      <c r="B17" s="37" t="s">
        <v>53</v>
      </c>
    </row>
    <row r="18" spans="1:2" s="36" customFormat="1" ht="21" customHeight="1" x14ac:dyDescent="0.2">
      <c r="B18" s="37" t="s">
        <v>79</v>
      </c>
    </row>
    <row r="19" spans="1:2" s="36" customFormat="1" ht="21" customHeight="1" x14ac:dyDescent="0.2">
      <c r="B19" s="105" t="s">
        <v>113</v>
      </c>
    </row>
    <row r="20" spans="1:2" s="36" customFormat="1" ht="21" customHeight="1" x14ac:dyDescent="0.2">
      <c r="B20" s="105"/>
    </row>
    <row r="21" spans="1:2" s="36" customFormat="1" ht="21" customHeight="1" x14ac:dyDescent="0.2">
      <c r="B21" s="105" t="s">
        <v>103</v>
      </c>
    </row>
    <row r="22" spans="1:2" s="36" customFormat="1" ht="21" customHeight="1" x14ac:dyDescent="0.2">
      <c r="B22" s="105" t="s">
        <v>104</v>
      </c>
    </row>
    <row r="23" spans="1:2" s="36" customFormat="1" ht="21" customHeight="1" x14ac:dyDescent="0.2">
      <c r="B23" s="105" t="s">
        <v>105</v>
      </c>
    </row>
    <row r="24" spans="1:2" s="36" customFormat="1" ht="21" customHeight="1" x14ac:dyDescent="0.2">
      <c r="B24" s="105" t="s">
        <v>106</v>
      </c>
    </row>
    <row r="25" spans="1:2" s="36" customFormat="1" ht="21" customHeight="1" x14ac:dyDescent="0.2">
      <c r="B25" s="37" t="s">
        <v>133</v>
      </c>
    </row>
    <row r="26" spans="1:2" s="36" customFormat="1" ht="21" customHeight="1" x14ac:dyDescent="0.2">
      <c r="B26" s="105" t="s">
        <v>107</v>
      </c>
    </row>
    <row r="27" spans="1:2" s="36" customFormat="1" ht="21" customHeight="1" x14ac:dyDescent="0.2">
      <c r="B27" s="105" t="s">
        <v>108</v>
      </c>
    </row>
    <row r="28" spans="1:2" s="36" customFormat="1" ht="21" customHeight="1" x14ac:dyDescent="0.2">
      <c r="B28" s="96"/>
    </row>
    <row r="29" spans="1:2" s="36" customFormat="1" ht="21" customHeight="1" x14ac:dyDescent="0.2">
      <c r="A29" s="38"/>
    </row>
    <row r="30" spans="1:2" s="36" customFormat="1" ht="21" customHeight="1" x14ac:dyDescent="0.2">
      <c r="B30" s="37"/>
    </row>
    <row r="31" spans="1:2" s="36" customFormat="1" ht="21" customHeight="1" x14ac:dyDescent="0.2"/>
    <row r="32" spans="1:2" s="36" customFormat="1" ht="21" customHeight="1" x14ac:dyDescent="0.2">
      <c r="B32"/>
    </row>
  </sheetData>
  <phoneticPr fontId="2" type="noConversion"/>
  <hyperlinks>
    <hyperlink ref="B10" location="Définitions!A1" display="Définitions et sources" xr:uid="{00000000-0004-0000-0000-000000000000}"/>
    <hyperlink ref="B11" location="équip!A1" display="Achats d'équipement vidéo" xr:uid="{00000000-0004-0000-0000-000001000000}"/>
    <hyperlink ref="B12" location="Conso!A1" display="Consommation de supports vidéo" xr:uid="{00000000-0004-0000-0000-000002000000}"/>
    <hyperlink ref="B14" location="CAcontenu!A1" display="Chiffre d'affaires vidéo selon le contenu" xr:uid="{00000000-0004-0000-0000-000003000000}"/>
    <hyperlink ref="B13" location="Volcontenu!A1" display="Vidéogrammes vendus selon le contenu" xr:uid="{00000000-0004-0000-0000-000004000000}"/>
    <hyperlink ref="B15" location="filmsnatio!A1" display="Chiffre d'affaires des films en vidéo selon la nationalité" xr:uid="{00000000-0004-0000-0000-000005000000}"/>
    <hyperlink ref="B16" location="filmsgenre!A1" display="Chiffre d'affaires des films en vidéo selon le genre" xr:uid="{00000000-0004-0000-0000-000006000000}"/>
    <hyperlink ref="B17" location="HFnatiogenre!A1" display="Chiffre d'affaires du hors film selon la nationalité et le genre" xr:uid="{00000000-0004-0000-0000-000007000000}"/>
    <hyperlink ref="B22" location="LdV!A1" display="Répartition des achats selon les lieux de vente (%)" xr:uid="{00000000-0004-0000-0000-000008000000}"/>
    <hyperlink ref="B21" location="OffreLdV!A1" display="Offre vidéo selon les lieux de vente" xr:uid="{00000000-0004-0000-0000-000009000000}"/>
    <hyperlink ref="B23" location="contenuLdV!A1" display="Répartition du chiffre d'affaires des lieux de vente selon le contenu des vidéogrammes (%)" xr:uid="{00000000-0004-0000-0000-00000A000000}"/>
    <hyperlink ref="B24" location="natioLdV!A1" display="Répartition du chiffre d'affaires des films selon la nationalité et le lieu de vente (%)" xr:uid="{00000000-0004-0000-0000-00000B000000}"/>
    <hyperlink ref="B25" location="HFgenreLdV!A1" display="Répartition du chiffre d'affaires des films selon le genre et le lieu de vente (%) (série interrompue en 2011)" xr:uid="{00000000-0004-0000-0000-00000C000000}"/>
    <hyperlink ref="B26" location="HFgenreLdV!A1" display="Répartition du chiffre d'affaires du hors film selon le genre et le lieu de vente (%)" xr:uid="{00000000-0004-0000-0000-00000D000000}"/>
    <hyperlink ref="B27" location="HFnatioLdV!A1" display="Répartition du chiffre d'affaires du hors film selon la nationalité et le lieu de vente (%)" xr:uid="{00000000-0004-0000-0000-00000E000000}"/>
    <hyperlink ref="B18" location="références!A1" display="Références actives de supports vidéo" xr:uid="{00000000-0004-0000-0000-00000F000000}"/>
    <hyperlink ref="B19" location="'Blu-ray 3D'!A1" display="Consommation de Blu-ray 3D" xr:uid="{00000000-0004-0000-0000-000010000000}"/>
  </hyperlinks>
  <pageMargins left="0.78740157480314965" right="0.78740157480314965" top="0.98425196850393704" bottom="0.98425196850393704" header="0.51181102362204722" footer="0.51181102362204722"/>
  <pageSetup paperSize="9"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3"/>
  <sheetViews>
    <sheetView workbookViewId="0"/>
  </sheetViews>
  <sheetFormatPr baseColWidth="10" defaultColWidth="11.42578125" defaultRowHeight="12.75" x14ac:dyDescent="0.2"/>
  <cols>
    <col min="1" max="1" width="25.7109375" style="3" customWidth="1"/>
    <col min="2" max="7" width="6.5703125" style="3" bestFit="1" customWidth="1"/>
    <col min="8" max="8" width="8.5703125" style="3" customWidth="1"/>
    <col min="9" max="9" width="8" style="3" customWidth="1"/>
    <col min="10" max="10" width="8.28515625" style="3" customWidth="1"/>
    <col min="11" max="11" width="8.42578125" style="3" customWidth="1"/>
    <col min="12" max="16384" width="11.42578125" style="3"/>
  </cols>
  <sheetData>
    <row r="1" spans="1:17" x14ac:dyDescent="0.2">
      <c r="B1" s="4"/>
      <c r="C1" s="4"/>
      <c r="D1" s="4"/>
      <c r="E1" s="4"/>
      <c r="F1" s="4"/>
      <c r="G1" s="4"/>
      <c r="H1" s="4"/>
      <c r="I1" s="4"/>
      <c r="J1" s="4"/>
      <c r="K1" s="4"/>
      <c r="L1" s="4"/>
      <c r="M1" s="4"/>
    </row>
    <row r="2" spans="1:17" s="7" customFormat="1" x14ac:dyDescent="0.2">
      <c r="A2" s="5" t="s">
        <v>33</v>
      </c>
      <c r="B2" s="6"/>
      <c r="C2" s="6"/>
      <c r="D2" s="6"/>
      <c r="E2" s="6"/>
      <c r="F2" s="6"/>
      <c r="G2" s="6"/>
      <c r="H2" s="6"/>
      <c r="I2" s="6"/>
      <c r="J2" s="6"/>
      <c r="K2" s="6"/>
      <c r="L2" s="6"/>
      <c r="M2" s="6"/>
    </row>
    <row r="3" spans="1:17" x14ac:dyDescent="0.2">
      <c r="B3" s="4"/>
      <c r="C3" s="4"/>
      <c r="D3" s="4"/>
      <c r="E3" s="4"/>
      <c r="F3" s="4"/>
      <c r="G3" s="4"/>
      <c r="H3" s="4"/>
      <c r="I3" s="4"/>
      <c r="J3" s="4"/>
      <c r="K3" s="4"/>
      <c r="L3" s="4"/>
      <c r="M3" s="4"/>
    </row>
    <row r="4" spans="1:17" x14ac:dyDescent="0.2">
      <c r="B4" s="4"/>
      <c r="C4" s="4"/>
      <c r="D4" s="4"/>
      <c r="E4" s="4"/>
      <c r="F4" s="4"/>
      <c r="G4" s="4"/>
      <c r="H4" s="4"/>
      <c r="I4" s="4"/>
      <c r="J4" s="4"/>
      <c r="K4" s="4"/>
      <c r="L4" s="4"/>
      <c r="M4" s="4"/>
    </row>
    <row r="5" spans="1:17" ht="20.25" x14ac:dyDescent="0.3">
      <c r="A5" s="113" t="s">
        <v>70</v>
      </c>
      <c r="B5" s="98"/>
      <c r="C5" s="98"/>
      <c r="D5" s="98"/>
      <c r="E5" s="98"/>
      <c r="F5" s="98"/>
      <c r="G5" s="98"/>
    </row>
    <row r="6" spans="1:17" ht="9.75" customHeight="1" x14ac:dyDescent="0.3">
      <c r="A6" s="113"/>
      <c r="B6" s="98"/>
      <c r="C6" s="98"/>
      <c r="D6" s="98"/>
      <c r="E6" s="98"/>
      <c r="F6" s="98"/>
      <c r="G6" s="98"/>
    </row>
    <row r="7" spans="1:17" ht="12" customHeight="1" x14ac:dyDescent="0.2">
      <c r="A7" s="101"/>
      <c r="B7" s="102">
        <v>2007</v>
      </c>
      <c r="C7" s="102">
        <v>2008</v>
      </c>
      <c r="D7" s="102">
        <v>2009</v>
      </c>
      <c r="E7" s="102">
        <v>2010</v>
      </c>
      <c r="F7" s="102">
        <v>2011</v>
      </c>
      <c r="G7" s="102">
        <v>2012</v>
      </c>
      <c r="H7" s="102">
        <v>2013</v>
      </c>
      <c r="I7" s="102">
        <v>2014</v>
      </c>
      <c r="J7" s="102">
        <v>2015</v>
      </c>
      <c r="K7" s="102">
        <v>2016</v>
      </c>
      <c r="L7" s="102">
        <v>2017</v>
      </c>
      <c r="M7" s="102">
        <v>2018</v>
      </c>
      <c r="N7" s="102">
        <v>2019</v>
      </c>
      <c r="O7" s="102">
        <v>2020</v>
      </c>
      <c r="P7" s="102">
        <v>2021</v>
      </c>
      <c r="Q7" s="102">
        <v>2022</v>
      </c>
    </row>
    <row r="8" spans="1:17" s="15" customFormat="1" x14ac:dyDescent="0.2">
      <c r="A8" s="99" t="s">
        <v>71</v>
      </c>
      <c r="B8" s="99">
        <v>293</v>
      </c>
      <c r="C8" s="100">
        <v>1099</v>
      </c>
      <c r="D8" s="100">
        <v>2089</v>
      </c>
      <c r="E8" s="100">
        <v>3382</v>
      </c>
      <c r="F8" s="100">
        <v>4949</v>
      </c>
      <c r="G8" s="100">
        <v>6857</v>
      </c>
      <c r="H8" s="101">
        <v>8444</v>
      </c>
      <c r="I8" s="101">
        <v>9722</v>
      </c>
      <c r="J8" s="101">
        <v>11021</v>
      </c>
      <c r="K8" s="101">
        <v>12097</v>
      </c>
      <c r="L8" s="101">
        <v>13319</v>
      </c>
      <c r="M8" s="101">
        <v>14117</v>
      </c>
      <c r="N8" s="101">
        <v>14779</v>
      </c>
      <c r="O8" s="101">
        <v>15254</v>
      </c>
      <c r="P8" s="101">
        <v>15535</v>
      </c>
      <c r="Q8" s="101">
        <v>15661</v>
      </c>
    </row>
    <row r="9" spans="1:17" s="11" customFormat="1" x14ac:dyDescent="0.2">
      <c r="A9" s="101" t="s">
        <v>72</v>
      </c>
      <c r="B9" s="101" t="s">
        <v>73</v>
      </c>
      <c r="C9" s="101" t="s">
        <v>73</v>
      </c>
      <c r="D9" s="101">
        <v>1</v>
      </c>
      <c r="E9" s="101">
        <v>20</v>
      </c>
      <c r="F9" s="101">
        <v>117</v>
      </c>
      <c r="G9" s="101">
        <v>221</v>
      </c>
      <c r="H9" s="101">
        <v>358</v>
      </c>
      <c r="I9" s="101">
        <v>493</v>
      </c>
      <c r="J9" s="101">
        <v>609</v>
      </c>
      <c r="K9" s="101">
        <v>650</v>
      </c>
      <c r="L9" s="101">
        <v>691</v>
      </c>
      <c r="M9" s="101">
        <v>716</v>
      </c>
      <c r="N9" s="101">
        <v>708</v>
      </c>
      <c r="O9" s="101">
        <v>672</v>
      </c>
      <c r="P9" s="101">
        <v>601</v>
      </c>
      <c r="Q9" s="101">
        <v>539</v>
      </c>
    </row>
    <row r="10" spans="1:17" s="11" customFormat="1" x14ac:dyDescent="0.2">
      <c r="A10" s="99" t="s">
        <v>1</v>
      </c>
      <c r="B10" s="100">
        <v>63860</v>
      </c>
      <c r="C10" s="100">
        <v>65765</v>
      </c>
      <c r="D10" s="100">
        <v>73883</v>
      </c>
      <c r="E10" s="100">
        <v>75529</v>
      </c>
      <c r="F10" s="100">
        <v>76211</v>
      </c>
      <c r="G10" s="100">
        <v>71942</v>
      </c>
      <c r="H10" s="101">
        <v>67884</v>
      </c>
      <c r="I10" s="101">
        <v>64325</v>
      </c>
      <c r="J10" s="101">
        <v>64263</v>
      </c>
      <c r="K10" s="101">
        <v>62568</v>
      </c>
      <c r="L10" s="101">
        <v>59241</v>
      </c>
      <c r="M10" s="101">
        <v>56944</v>
      </c>
      <c r="N10" s="101">
        <v>54131</v>
      </c>
      <c r="O10" s="101">
        <v>51216</v>
      </c>
      <c r="P10" s="101">
        <v>47406</v>
      </c>
      <c r="Q10" s="101">
        <v>42448</v>
      </c>
    </row>
    <row r="11" spans="1:17" s="15" customFormat="1" x14ac:dyDescent="0.2">
      <c r="A11" s="102" t="s">
        <v>2</v>
      </c>
      <c r="B11" s="103">
        <v>64153</v>
      </c>
      <c r="C11" s="103">
        <v>66864</v>
      </c>
      <c r="D11" s="103">
        <v>75973</v>
      </c>
      <c r="E11" s="103">
        <v>78931</v>
      </c>
      <c r="F11" s="103">
        <v>81277</v>
      </c>
      <c r="G11" s="103">
        <v>79020</v>
      </c>
      <c r="H11" s="103">
        <v>76686</v>
      </c>
      <c r="I11" s="103">
        <v>74540</v>
      </c>
      <c r="J11" s="103">
        <v>75893</v>
      </c>
      <c r="K11" s="103">
        <v>75315</v>
      </c>
      <c r="L11" s="103">
        <v>73251</v>
      </c>
      <c r="M11" s="103">
        <v>71777</v>
      </c>
      <c r="N11" s="103">
        <v>69618</v>
      </c>
      <c r="O11" s="103">
        <v>67142</v>
      </c>
      <c r="P11" s="103">
        <v>63542</v>
      </c>
      <c r="Q11" s="103">
        <v>58648</v>
      </c>
    </row>
    <row r="12" spans="1:17" s="9" customFormat="1" ht="11.25" x14ac:dyDescent="0.2">
      <c r="A12" s="9" t="s">
        <v>41</v>
      </c>
    </row>
    <row r="13" spans="1:17" s="9" customFormat="1" ht="11.25" x14ac:dyDescent="0.2">
      <c r="A13" s="9" t="s">
        <v>131</v>
      </c>
    </row>
  </sheetData>
  <hyperlinks>
    <hyperlink ref="A2" location="Sommaire!A1" display="Retour au menu &quot;Vidéo&quot;" xr:uid="{00000000-0004-0000-09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3"/>
  <sheetViews>
    <sheetView workbookViewId="0"/>
  </sheetViews>
  <sheetFormatPr baseColWidth="10" defaultColWidth="11.42578125" defaultRowHeight="12.75" x14ac:dyDescent="0.2"/>
  <cols>
    <col min="1" max="1" width="7.7109375" style="3" customWidth="1"/>
    <col min="2" max="2" width="12.7109375" style="3" customWidth="1"/>
    <col min="3" max="4" width="10.28515625" style="3" customWidth="1"/>
    <col min="5" max="5" width="9" style="3" customWidth="1"/>
    <col min="6" max="6" width="7.28515625" style="3" bestFit="1" customWidth="1"/>
    <col min="7" max="7" width="9.7109375" style="3" customWidth="1"/>
    <col min="8" max="8" width="13.85546875" style="3" customWidth="1"/>
    <col min="9" max="9" width="9.140625" style="3" customWidth="1"/>
    <col min="10" max="10" width="5.7109375" style="3" customWidth="1"/>
    <col min="11" max="16384" width="11.42578125" style="3"/>
  </cols>
  <sheetData>
    <row r="1" spans="1:16" x14ac:dyDescent="0.2">
      <c r="B1" s="4"/>
      <c r="C1" s="4"/>
      <c r="D1" s="4"/>
      <c r="E1" s="4"/>
      <c r="F1" s="4"/>
      <c r="G1" s="4"/>
      <c r="H1" s="4"/>
      <c r="I1" s="4"/>
      <c r="J1" s="4"/>
      <c r="K1" s="4"/>
      <c r="L1" s="4"/>
      <c r="M1" s="4"/>
      <c r="N1" s="4"/>
      <c r="O1" s="4"/>
      <c r="P1" s="4"/>
    </row>
    <row r="2" spans="1:16" s="7" customFormat="1" x14ac:dyDescent="0.2">
      <c r="A2" s="5" t="s">
        <v>33</v>
      </c>
      <c r="B2" s="6"/>
      <c r="C2" s="6"/>
      <c r="D2" s="6"/>
      <c r="E2" s="6"/>
      <c r="F2" s="6"/>
      <c r="G2" s="6"/>
      <c r="H2" s="6"/>
      <c r="I2" s="6"/>
      <c r="J2" s="6"/>
      <c r="K2" s="6"/>
      <c r="L2" s="6"/>
      <c r="M2" s="6"/>
      <c r="N2" s="6"/>
      <c r="O2" s="6"/>
      <c r="P2" s="6"/>
    </row>
    <row r="3" spans="1:16" x14ac:dyDescent="0.2">
      <c r="B3" s="4"/>
      <c r="C3" s="4"/>
      <c r="D3" s="4"/>
      <c r="E3" s="4"/>
      <c r="F3" s="4"/>
      <c r="G3" s="4"/>
      <c r="H3" s="4"/>
      <c r="I3" s="4"/>
      <c r="J3" s="4"/>
      <c r="K3" s="4"/>
      <c r="L3" s="4"/>
      <c r="M3" s="4"/>
      <c r="N3" s="4"/>
      <c r="O3" s="4"/>
      <c r="P3" s="4"/>
    </row>
    <row r="4" spans="1:16" ht="20.25" x14ac:dyDescent="0.3">
      <c r="A4" s="113" t="s">
        <v>72</v>
      </c>
      <c r="B4" s="4"/>
      <c r="C4" s="4"/>
      <c r="D4" s="4"/>
      <c r="E4" s="4"/>
      <c r="F4" s="4"/>
      <c r="G4" s="4"/>
      <c r="H4" s="4"/>
      <c r="I4" s="4"/>
      <c r="J4" s="4"/>
      <c r="K4" s="4"/>
      <c r="L4" s="4"/>
      <c r="M4" s="4"/>
      <c r="N4" s="4"/>
      <c r="O4" s="4"/>
      <c r="P4" s="4"/>
    </row>
    <row r="5" spans="1:16" x14ac:dyDescent="0.2">
      <c r="B5" s="4"/>
      <c r="C5" s="4"/>
      <c r="D5" s="4"/>
      <c r="E5" s="4"/>
      <c r="F5" s="4"/>
      <c r="G5" s="4"/>
      <c r="H5" s="4"/>
      <c r="I5" s="4"/>
      <c r="J5" s="4"/>
      <c r="K5" s="4"/>
      <c r="L5" s="4"/>
      <c r="M5" s="4"/>
      <c r="N5" s="4"/>
      <c r="O5" s="4"/>
      <c r="P5" s="4"/>
    </row>
    <row r="6" spans="1:16" ht="24" x14ac:dyDescent="0.2">
      <c r="A6" s="117"/>
      <c r="B6" s="122" t="s">
        <v>56</v>
      </c>
      <c r="C6" s="122" t="s">
        <v>55</v>
      </c>
      <c r="D6" s="4"/>
      <c r="E6" s="4"/>
      <c r="F6" s="4"/>
      <c r="G6" s="4"/>
      <c r="H6" s="4"/>
      <c r="I6" s="4"/>
      <c r="J6" s="4"/>
      <c r="K6" s="4"/>
      <c r="L6" s="4"/>
      <c r="M6" s="4"/>
      <c r="N6" s="4"/>
      <c r="O6" s="4"/>
      <c r="P6" s="4"/>
    </row>
    <row r="7" spans="1:16" x14ac:dyDescent="0.2">
      <c r="A7" s="120">
        <v>2011</v>
      </c>
      <c r="B7" s="123">
        <v>17484562.251547508</v>
      </c>
      <c r="C7" s="123">
        <v>589711.07065621007</v>
      </c>
      <c r="D7" s="4"/>
      <c r="E7" s="4"/>
      <c r="F7" s="4"/>
      <c r="G7" s="4"/>
      <c r="H7" s="4"/>
      <c r="I7" s="153"/>
      <c r="J7" s="4"/>
      <c r="K7" s="4"/>
      <c r="L7" s="4"/>
      <c r="M7" s="4"/>
      <c r="N7" s="4"/>
      <c r="O7" s="4"/>
      <c r="P7" s="4"/>
    </row>
    <row r="8" spans="1:16" x14ac:dyDescent="0.2">
      <c r="A8" s="120">
        <v>2012</v>
      </c>
      <c r="B8" s="124">
        <v>29775415.296422083</v>
      </c>
      <c r="C8" s="124">
        <v>1053199.2459408301</v>
      </c>
      <c r="D8" s="4"/>
      <c r="E8" s="4"/>
      <c r="F8" s="4"/>
      <c r="G8" s="4"/>
      <c r="H8" s="4"/>
      <c r="I8" s="153"/>
      <c r="J8" s="4"/>
      <c r="K8" s="4"/>
      <c r="L8" s="4"/>
      <c r="M8" s="4"/>
      <c r="N8" s="4"/>
      <c r="O8" s="4"/>
      <c r="P8" s="4"/>
    </row>
    <row r="9" spans="1:16" x14ac:dyDescent="0.2">
      <c r="A9" s="120">
        <v>2013</v>
      </c>
      <c r="B9" s="124">
        <v>30060000.580284931</v>
      </c>
      <c r="C9" s="124">
        <v>1077075.3176990289</v>
      </c>
      <c r="D9" s="4"/>
      <c r="E9" s="4"/>
      <c r="F9" s="4"/>
      <c r="G9" s="4"/>
      <c r="H9" s="4"/>
      <c r="I9" s="153"/>
      <c r="J9" s="4"/>
      <c r="K9" s="4"/>
      <c r="L9" s="4"/>
      <c r="M9" s="4"/>
      <c r="N9" s="4"/>
      <c r="O9" s="4"/>
      <c r="P9" s="4"/>
    </row>
    <row r="10" spans="1:16" x14ac:dyDescent="0.2">
      <c r="A10" s="120">
        <v>2014</v>
      </c>
      <c r="B10" s="124">
        <v>32832424.9354444</v>
      </c>
      <c r="C10" s="124">
        <v>1177430.81102086</v>
      </c>
      <c r="D10" s="4"/>
      <c r="E10" s="4"/>
      <c r="F10" s="4"/>
      <c r="G10" s="4"/>
      <c r="H10" s="4"/>
      <c r="I10" s="153"/>
      <c r="J10" s="4"/>
      <c r="K10" s="4"/>
      <c r="L10" s="4"/>
      <c r="M10" s="4"/>
      <c r="N10" s="4"/>
      <c r="O10" s="4"/>
      <c r="P10" s="4"/>
    </row>
    <row r="11" spans="1:16" x14ac:dyDescent="0.2">
      <c r="A11" s="120">
        <v>2015</v>
      </c>
      <c r="B11" s="124">
        <v>21730798.8207778</v>
      </c>
      <c r="C11" s="124">
        <v>779801.98882421595</v>
      </c>
      <c r="D11" s="4"/>
      <c r="E11" s="4"/>
      <c r="F11" s="4"/>
      <c r="G11" s="4"/>
      <c r="H11" s="4"/>
      <c r="I11" s="153"/>
      <c r="J11" s="4"/>
      <c r="K11" s="4"/>
      <c r="L11" s="4"/>
      <c r="M11" s="4"/>
      <c r="N11" s="4"/>
      <c r="O11" s="4"/>
      <c r="P11" s="4"/>
    </row>
    <row r="12" spans="1:16" x14ac:dyDescent="0.2">
      <c r="A12" s="120">
        <v>2016</v>
      </c>
      <c r="B12" s="124">
        <v>14891352.2915556</v>
      </c>
      <c r="C12" s="124">
        <v>610389.21110590606</v>
      </c>
      <c r="D12" s="4"/>
      <c r="E12" s="4"/>
      <c r="F12" s="4"/>
      <c r="G12" s="4"/>
      <c r="H12" s="4"/>
      <c r="I12" s="4"/>
      <c r="J12" s="4"/>
      <c r="K12" s="4"/>
      <c r="L12" s="4"/>
      <c r="M12" s="4"/>
      <c r="N12" s="4"/>
      <c r="O12" s="4"/>
      <c r="P12" s="4"/>
    </row>
    <row r="13" spans="1:16" x14ac:dyDescent="0.2">
      <c r="A13" s="120">
        <v>2017</v>
      </c>
      <c r="B13" s="124">
        <v>14662045.7036667</v>
      </c>
      <c r="C13" s="124">
        <v>577105.88888419105</v>
      </c>
      <c r="D13" s="4"/>
      <c r="E13" s="4"/>
      <c r="F13" s="4"/>
      <c r="G13" s="4"/>
      <c r="M13" s="4"/>
      <c r="N13" s="4"/>
      <c r="O13" s="4"/>
      <c r="P13" s="4"/>
    </row>
    <row r="14" spans="1:16" x14ac:dyDescent="0.2">
      <c r="A14" s="120">
        <v>2018</v>
      </c>
      <c r="B14" s="124">
        <v>11436043</v>
      </c>
      <c r="C14" s="124">
        <v>432261</v>
      </c>
      <c r="D14" s="4"/>
      <c r="E14" s="4"/>
      <c r="F14" s="4"/>
      <c r="G14" s="4"/>
      <c r="M14" s="4"/>
      <c r="N14" s="4"/>
      <c r="O14" s="4"/>
      <c r="P14" s="4"/>
    </row>
    <row r="15" spans="1:16" x14ac:dyDescent="0.2">
      <c r="A15" s="120">
        <v>2019</v>
      </c>
      <c r="B15" s="124">
        <v>6402255</v>
      </c>
      <c r="C15" s="124">
        <v>248528</v>
      </c>
      <c r="D15" s="4"/>
      <c r="E15" s="4"/>
      <c r="F15" s="4"/>
      <c r="G15" s="4"/>
      <c r="M15" s="4"/>
      <c r="N15" s="4"/>
      <c r="O15" s="4"/>
      <c r="P15" s="4"/>
    </row>
    <row r="16" spans="1:16" x14ac:dyDescent="0.2">
      <c r="A16" s="120">
        <v>2020</v>
      </c>
      <c r="B16" s="124">
        <v>1531021.2597777799</v>
      </c>
      <c r="C16" s="124">
        <v>69469.477777131295</v>
      </c>
      <c r="D16" s="4"/>
      <c r="E16" s="4"/>
      <c r="F16" s="4"/>
      <c r="G16" s="4"/>
      <c r="M16" s="4"/>
      <c r="N16" s="4"/>
      <c r="O16" s="4"/>
      <c r="P16" s="4"/>
    </row>
    <row r="17" spans="1:16" x14ac:dyDescent="0.2">
      <c r="A17" s="141">
        <v>2021</v>
      </c>
      <c r="B17" s="162">
        <v>1262386.4743333301</v>
      </c>
      <c r="C17" s="162">
        <v>50572.855555132497</v>
      </c>
      <c r="D17" s="4"/>
      <c r="E17" s="4"/>
      <c r="F17" s="4"/>
      <c r="G17" s="4"/>
      <c r="M17" s="4"/>
      <c r="N17" s="4"/>
      <c r="O17" s="4"/>
      <c r="P17" s="4"/>
    </row>
    <row r="18" spans="1:16" x14ac:dyDescent="0.2">
      <c r="A18" s="120">
        <v>2022</v>
      </c>
      <c r="B18" s="124">
        <v>1058999</v>
      </c>
      <c r="C18" s="124">
        <v>38257</v>
      </c>
      <c r="D18" s="4"/>
      <c r="E18" s="4"/>
      <c r="F18" s="4"/>
      <c r="G18" s="4"/>
      <c r="M18" s="4"/>
      <c r="N18" s="4"/>
      <c r="O18" s="4"/>
      <c r="P18" s="4"/>
    </row>
    <row r="19" spans="1:16" s="9" customFormat="1" ht="30" customHeight="1" x14ac:dyDescent="0.2"/>
    <row r="20" spans="1:16" x14ac:dyDescent="0.2">
      <c r="A20" s="104" t="s">
        <v>109</v>
      </c>
      <c r="B20" s="104"/>
      <c r="C20" s="104"/>
      <c r="D20" s="104"/>
    </row>
    <row r="21" spans="1:16" ht="5.25" customHeight="1" x14ac:dyDescent="0.2">
      <c r="A21" s="104"/>
      <c r="B21" s="104"/>
      <c r="C21" s="104"/>
      <c r="D21" s="104"/>
    </row>
    <row r="22" spans="1:16" ht="25.5" x14ac:dyDescent="0.2">
      <c r="A22" s="114"/>
      <c r="B22" s="115" t="s">
        <v>74</v>
      </c>
      <c r="C22" s="115" t="s">
        <v>75</v>
      </c>
      <c r="D22" s="115" t="s">
        <v>76</v>
      </c>
      <c r="E22" s="116" t="s">
        <v>78</v>
      </c>
      <c r="F22" s="117" t="s">
        <v>2</v>
      </c>
    </row>
    <row r="23" spans="1:16" x14ac:dyDescent="0.2">
      <c r="A23" s="118">
        <v>2011</v>
      </c>
      <c r="B23" s="119">
        <v>69.304023558077475</v>
      </c>
      <c r="C23" s="119">
        <v>6.2214241922409199</v>
      </c>
      <c r="D23" s="119">
        <v>24.027916278897219</v>
      </c>
      <c r="E23" s="119">
        <v>0.44663597078438899</v>
      </c>
      <c r="F23" s="154">
        <f>SUM(B23:E23)</f>
        <v>100</v>
      </c>
    </row>
    <row r="24" spans="1:16" x14ac:dyDescent="0.2">
      <c r="A24" s="144">
        <v>2012</v>
      </c>
      <c r="B24" s="121">
        <f>0.826324464483691*100</f>
        <v>82.632446448369095</v>
      </c>
      <c r="C24" s="121">
        <f>0.0619027934682537*100</f>
        <v>6.1902793468253696</v>
      </c>
      <c r="D24" s="121">
        <f>0.10239195242483*100</f>
        <v>10.239195242483</v>
      </c>
      <c r="E24" s="121">
        <v>0.93807896232252996</v>
      </c>
      <c r="F24" s="154">
        <f t="shared" ref="F24:F32" si="0">SUM(B24:E24)</f>
        <v>99.999999999999986</v>
      </c>
    </row>
    <row r="25" spans="1:16" x14ac:dyDescent="0.2">
      <c r="A25" s="141">
        <v>2013</v>
      </c>
      <c r="B25" s="119">
        <f>0.763050773137048*100</f>
        <v>76.3050773137048</v>
      </c>
      <c r="C25" s="119">
        <f>0.0365118540543221*100</f>
        <v>3.6511854054322099</v>
      </c>
      <c r="D25" s="119">
        <f>0.0841748806992806*100</f>
        <v>8.4174880699280603</v>
      </c>
      <c r="E25" s="119">
        <v>11.62624921093496</v>
      </c>
      <c r="F25" s="154">
        <f t="shared" si="0"/>
        <v>100.00000000000003</v>
      </c>
      <c r="G25" s="4"/>
      <c r="H25" s="4"/>
      <c r="I25" s="4"/>
      <c r="J25" s="4"/>
      <c r="K25" s="4"/>
      <c r="L25" s="4"/>
      <c r="M25" s="4"/>
      <c r="N25" s="4"/>
      <c r="O25" s="4"/>
      <c r="P25" s="4"/>
    </row>
    <row r="26" spans="1:16" x14ac:dyDescent="0.2">
      <c r="A26" s="144">
        <v>2014</v>
      </c>
      <c r="B26" s="121">
        <f>0.627729475614803*100</f>
        <v>62.772947561480294</v>
      </c>
      <c r="C26" s="121">
        <f>0.0199899501098352*100</f>
        <v>1.9989950109835199</v>
      </c>
      <c r="D26" s="121">
        <f>0.145787242979404*100</f>
        <v>14.578724297940401</v>
      </c>
      <c r="E26" s="121">
        <v>20.649333129595902</v>
      </c>
      <c r="F26" s="154">
        <f t="shared" si="0"/>
        <v>100.00000000000011</v>
      </c>
      <c r="G26" s="4"/>
      <c r="H26" s="4"/>
      <c r="I26" s="4"/>
      <c r="J26" s="4"/>
      <c r="K26" s="4"/>
      <c r="L26" s="4"/>
      <c r="M26" s="4"/>
      <c r="N26" s="4"/>
      <c r="O26" s="4"/>
      <c r="P26" s="4"/>
    </row>
    <row r="27" spans="1:16" x14ac:dyDescent="0.2">
      <c r="A27" s="141">
        <v>2015</v>
      </c>
      <c r="B27" s="119">
        <f>0.61571574370423*100</f>
        <v>61.571574370423001</v>
      </c>
      <c r="C27" s="119">
        <f>0.0560586713530546*100</f>
        <v>5.6058671353054601</v>
      </c>
      <c r="D27" s="119">
        <f>0.0763152702100958*100</f>
        <v>7.6315270210095809</v>
      </c>
      <c r="E27" s="119">
        <v>25.191031473261759</v>
      </c>
      <c r="F27" s="154">
        <f t="shared" si="0"/>
        <v>99.999999999999801</v>
      </c>
      <c r="G27" s="4"/>
      <c r="H27" s="4"/>
      <c r="I27" s="4"/>
      <c r="J27" s="4"/>
      <c r="K27" s="4"/>
      <c r="L27" s="4"/>
      <c r="M27" s="4"/>
      <c r="N27" s="4"/>
      <c r="O27" s="4"/>
      <c r="P27" s="4"/>
    </row>
    <row r="28" spans="1:16" x14ac:dyDescent="0.2">
      <c r="A28" s="144">
        <v>2016</v>
      </c>
      <c r="B28" s="121">
        <v>81</v>
      </c>
      <c r="C28" s="121">
        <f>0.0220576203449398*100</f>
        <v>2.2057620344939801</v>
      </c>
      <c r="D28" s="121">
        <v>7.7</v>
      </c>
      <c r="E28" s="121">
        <v>9.1</v>
      </c>
      <c r="F28" s="154">
        <f t="shared" si="0"/>
        <v>100.00576203449398</v>
      </c>
      <c r="G28" s="4"/>
      <c r="H28" s="4"/>
      <c r="I28" s="4"/>
      <c r="J28" s="4"/>
      <c r="K28" s="4"/>
      <c r="L28" s="4"/>
      <c r="M28" s="4"/>
      <c r="N28" s="4"/>
      <c r="O28" s="4"/>
      <c r="P28" s="4"/>
    </row>
    <row r="29" spans="1:16" x14ac:dyDescent="0.2">
      <c r="A29" s="144">
        <v>2017</v>
      </c>
      <c r="B29" s="121">
        <v>74.5</v>
      </c>
      <c r="C29" s="121">
        <v>4.9000000000000004</v>
      </c>
      <c r="D29" s="121">
        <v>17.2</v>
      </c>
      <c r="E29" s="121">
        <v>3.4</v>
      </c>
      <c r="F29" s="154">
        <f t="shared" si="0"/>
        <v>100.00000000000001</v>
      </c>
      <c r="G29" s="4"/>
      <c r="H29" s="4"/>
      <c r="I29" s="4"/>
      <c r="J29" s="4"/>
      <c r="K29" s="4"/>
      <c r="L29" s="4"/>
      <c r="M29" s="4"/>
      <c r="N29" s="4"/>
      <c r="O29" s="4"/>
      <c r="P29" s="4"/>
    </row>
    <row r="30" spans="1:16" x14ac:dyDescent="0.2">
      <c r="A30" s="144">
        <v>2018</v>
      </c>
      <c r="B30" s="121">
        <v>69.2</v>
      </c>
      <c r="C30" s="121">
        <v>2.2999999999999998</v>
      </c>
      <c r="D30" s="121">
        <v>26.3</v>
      </c>
      <c r="E30" s="121">
        <v>2.2000000000000002</v>
      </c>
      <c r="F30" s="154">
        <f t="shared" si="0"/>
        <v>100</v>
      </c>
      <c r="G30" s="4"/>
      <c r="H30" s="4"/>
      <c r="I30" s="4"/>
      <c r="J30" s="4"/>
      <c r="K30" s="4"/>
      <c r="L30" s="4"/>
      <c r="M30" s="4"/>
      <c r="N30" s="4"/>
      <c r="O30" s="4"/>
      <c r="P30" s="4"/>
    </row>
    <row r="31" spans="1:16" x14ac:dyDescent="0.2">
      <c r="A31" s="120">
        <v>2019</v>
      </c>
      <c r="B31" s="121">
        <v>78.400000000000006</v>
      </c>
      <c r="C31" s="121">
        <v>3.7</v>
      </c>
      <c r="D31" s="121">
        <v>15.8</v>
      </c>
      <c r="E31" s="121">
        <v>2.1</v>
      </c>
      <c r="F31" s="154">
        <f t="shared" si="0"/>
        <v>100</v>
      </c>
      <c r="G31" s="4"/>
      <c r="H31" s="4"/>
      <c r="I31" s="4"/>
      <c r="J31" s="4"/>
      <c r="K31" s="4"/>
      <c r="L31" s="4"/>
      <c r="M31" s="4"/>
      <c r="N31" s="4"/>
      <c r="O31" s="4"/>
      <c r="P31" s="4"/>
    </row>
    <row r="32" spans="1:16" x14ac:dyDescent="0.2">
      <c r="A32" s="120">
        <v>2020</v>
      </c>
      <c r="B32" s="121">
        <v>86.1</v>
      </c>
      <c r="C32" s="121">
        <v>2.7</v>
      </c>
      <c r="D32" s="121">
        <v>7.7</v>
      </c>
      <c r="E32" s="121">
        <v>3.5</v>
      </c>
      <c r="F32" s="154">
        <f t="shared" si="0"/>
        <v>100</v>
      </c>
      <c r="G32" s="4"/>
      <c r="H32" s="4"/>
      <c r="I32" s="4"/>
      <c r="J32" s="4"/>
      <c r="K32" s="4"/>
      <c r="L32" s="4"/>
      <c r="M32" s="4"/>
      <c r="N32" s="4"/>
      <c r="O32" s="4"/>
      <c r="P32" s="4"/>
    </row>
    <row r="33" spans="1:16" x14ac:dyDescent="0.2">
      <c r="A33" s="141">
        <v>2021</v>
      </c>
      <c r="B33" s="163">
        <v>89.2</v>
      </c>
      <c r="C33" s="163">
        <v>1.8</v>
      </c>
      <c r="D33" s="163">
        <v>6.9</v>
      </c>
      <c r="E33" s="163">
        <v>2.1</v>
      </c>
      <c r="F33" s="164">
        <v>100</v>
      </c>
      <c r="G33" s="4"/>
      <c r="H33" s="4"/>
      <c r="I33" s="4"/>
      <c r="J33" s="4"/>
      <c r="K33" s="4"/>
      <c r="L33" s="4"/>
      <c r="M33" s="4"/>
      <c r="N33" s="4"/>
      <c r="O33" s="4"/>
      <c r="P33" s="4"/>
    </row>
    <row r="34" spans="1:16" x14ac:dyDescent="0.2">
      <c r="A34" s="120">
        <v>2022</v>
      </c>
      <c r="B34" s="121">
        <v>92.80738370239915</v>
      </c>
      <c r="C34" s="121">
        <v>1.3634101254738147</v>
      </c>
      <c r="D34" s="121">
        <v>4.936763717308712</v>
      </c>
      <c r="E34" s="121">
        <v>0.89244245481832252</v>
      </c>
      <c r="F34" s="154">
        <v>100</v>
      </c>
      <c r="G34" s="4"/>
      <c r="H34" s="4"/>
      <c r="I34" s="4"/>
      <c r="J34" s="4"/>
      <c r="K34" s="4"/>
      <c r="L34" s="4"/>
      <c r="M34" s="4"/>
      <c r="N34" s="4"/>
      <c r="O34" s="4"/>
      <c r="P34" s="4"/>
    </row>
    <row r="35" spans="1:16" s="9" customFormat="1" ht="30" customHeight="1" x14ac:dyDescent="0.2"/>
    <row r="36" spans="1:16" x14ac:dyDescent="0.2">
      <c r="A36" s="104" t="s">
        <v>111</v>
      </c>
      <c r="B36" s="104"/>
      <c r="C36" s="104"/>
      <c r="D36" s="104"/>
    </row>
    <row r="37" spans="1:16" ht="5.25" customHeight="1" x14ac:dyDescent="0.2">
      <c r="A37" s="104"/>
      <c r="B37" s="104"/>
      <c r="C37" s="104"/>
      <c r="D37" s="104"/>
    </row>
    <row r="38" spans="1:16" x14ac:dyDescent="0.2">
      <c r="A38" s="120"/>
      <c r="B38" s="115" t="s">
        <v>77</v>
      </c>
      <c r="C38" s="115" t="s">
        <v>3</v>
      </c>
      <c r="D38" s="127" t="s">
        <v>112</v>
      </c>
      <c r="E38" s="127" t="s">
        <v>8</v>
      </c>
      <c r="F38" s="127" t="s">
        <v>110</v>
      </c>
      <c r="G38" s="127" t="s">
        <v>11</v>
      </c>
      <c r="H38" s="127" t="s">
        <v>10</v>
      </c>
      <c r="I38" s="115" t="s">
        <v>2</v>
      </c>
    </row>
    <row r="39" spans="1:16" x14ac:dyDescent="0.2">
      <c r="A39" s="120">
        <v>2011</v>
      </c>
      <c r="B39" s="125">
        <v>16352307.763382103</v>
      </c>
      <c r="C39" s="125">
        <v>1132254.4881654</v>
      </c>
      <c r="D39" s="125"/>
      <c r="E39" s="125">
        <v>466517.29033049999</v>
      </c>
      <c r="F39" s="125">
        <v>48697.834679499996</v>
      </c>
      <c r="G39" s="125">
        <v>38342.31437</v>
      </c>
      <c r="H39" s="125">
        <v>578697.04878539999</v>
      </c>
      <c r="I39" s="126">
        <f>C39+B39</f>
        <v>17484562.251547504</v>
      </c>
    </row>
    <row r="40" spans="1:16" x14ac:dyDescent="0.2">
      <c r="A40" s="120">
        <v>2012</v>
      </c>
      <c r="B40" s="125">
        <v>28317052.393897984</v>
      </c>
      <c r="C40" s="125">
        <v>1458362.9025240999</v>
      </c>
      <c r="D40" s="125"/>
      <c r="E40" s="125">
        <v>598398.84516259993</v>
      </c>
      <c r="F40" s="125">
        <v>140733.22767640001</v>
      </c>
      <c r="G40" s="125">
        <v>15394.7321572</v>
      </c>
      <c r="H40" s="125">
        <v>703836.09752790001</v>
      </c>
      <c r="I40" s="126">
        <f t="shared" ref="I40:I48" si="1">C40+B40</f>
        <v>29775415.296422083</v>
      </c>
    </row>
    <row r="41" spans="1:16" x14ac:dyDescent="0.2">
      <c r="A41" s="120">
        <v>2013</v>
      </c>
      <c r="B41" s="125">
        <v>28169604.027069043</v>
      </c>
      <c r="C41" s="125">
        <v>1890396.5532158702</v>
      </c>
      <c r="D41" s="125"/>
      <c r="E41" s="125">
        <v>1081392.1519113199</v>
      </c>
      <c r="F41" s="125">
        <v>129918.92255979001</v>
      </c>
      <c r="G41" s="125">
        <v>26688.522220710001</v>
      </c>
      <c r="H41" s="125">
        <v>652396.95652405021</v>
      </c>
      <c r="I41" s="126">
        <f t="shared" si="1"/>
        <v>30060000.580284912</v>
      </c>
      <c r="J41" s="4"/>
      <c r="K41" s="4"/>
      <c r="L41" s="4"/>
      <c r="M41" s="4"/>
      <c r="N41" s="4"/>
      <c r="O41" s="4"/>
      <c r="P41" s="4"/>
    </row>
    <row r="42" spans="1:16" x14ac:dyDescent="0.2">
      <c r="A42" s="120">
        <v>2014</v>
      </c>
      <c r="B42" s="125">
        <v>31725476.3728889</v>
      </c>
      <c r="C42" s="125">
        <v>1106948.5625555541</v>
      </c>
      <c r="D42" s="125"/>
      <c r="E42" s="125">
        <v>524611.319555555</v>
      </c>
      <c r="F42" s="125">
        <v>99903.288555555395</v>
      </c>
      <c r="G42" s="125">
        <v>20555.4666666667</v>
      </c>
      <c r="H42" s="125">
        <v>461878.48777777702</v>
      </c>
      <c r="I42" s="126">
        <f t="shared" si="1"/>
        <v>32832424.935444456</v>
      </c>
      <c r="J42" s="4"/>
      <c r="K42" s="4"/>
      <c r="L42" s="4"/>
      <c r="M42" s="4"/>
      <c r="N42" s="4"/>
      <c r="O42" s="4"/>
      <c r="P42" s="4"/>
    </row>
    <row r="43" spans="1:16" x14ac:dyDescent="0.2">
      <c r="A43" s="120">
        <v>2015</v>
      </c>
      <c r="B43" s="125">
        <v>21012234.037222199</v>
      </c>
      <c r="C43" s="125">
        <v>718564.78355555446</v>
      </c>
      <c r="D43" s="125"/>
      <c r="E43" s="125">
        <v>287420.41044444399</v>
      </c>
      <c r="F43" s="125">
        <v>220985.62111111099</v>
      </c>
      <c r="G43" s="125">
        <v>6975.1444444444296</v>
      </c>
      <c r="H43" s="125">
        <v>203183.60755555501</v>
      </c>
      <c r="I43" s="126">
        <f t="shared" si="1"/>
        <v>21730798.820777755</v>
      </c>
      <c r="J43" s="4"/>
      <c r="K43" s="4"/>
      <c r="L43" s="4"/>
      <c r="M43" s="4"/>
      <c r="N43" s="4"/>
      <c r="O43" s="4"/>
      <c r="P43" s="4"/>
    </row>
    <row r="44" spans="1:16" x14ac:dyDescent="0.2">
      <c r="A44" s="120">
        <v>2016</v>
      </c>
      <c r="B44" s="125">
        <v>14507396.739666712</v>
      </c>
      <c r="C44" s="125">
        <v>383955.55188888957</v>
      </c>
      <c r="D44" s="125"/>
      <c r="E44" s="125">
        <v>126883.781666667</v>
      </c>
      <c r="F44" s="125">
        <v>114326.98477777799</v>
      </c>
      <c r="G44" s="125">
        <v>1654.05555555556</v>
      </c>
      <c r="H44" s="125">
        <v>141090.72988888901</v>
      </c>
      <c r="I44" s="126">
        <f t="shared" si="1"/>
        <v>14891352.2915556</v>
      </c>
      <c r="J44" s="4"/>
      <c r="K44" s="4"/>
      <c r="L44" s="4"/>
      <c r="M44" s="4"/>
      <c r="N44" s="4"/>
      <c r="O44" s="4"/>
      <c r="P44" s="4"/>
    </row>
    <row r="45" spans="1:16" x14ac:dyDescent="0.2">
      <c r="A45" s="120">
        <v>2017</v>
      </c>
      <c r="B45" s="125">
        <v>14525289.2643333</v>
      </c>
      <c r="C45" s="125">
        <v>136756.43933333331</v>
      </c>
      <c r="D45" s="125"/>
      <c r="E45" s="125">
        <v>42351.599777777803</v>
      </c>
      <c r="F45" s="125">
        <v>42932.122000000003</v>
      </c>
      <c r="G45" s="125">
        <v>1186.7111111111101</v>
      </c>
      <c r="H45" s="125">
        <v>50286.0064444444</v>
      </c>
      <c r="I45" s="126">
        <f t="shared" si="1"/>
        <v>14662045.703666633</v>
      </c>
      <c r="J45" s="4"/>
      <c r="K45" s="4"/>
      <c r="L45" s="4"/>
      <c r="M45" s="4"/>
      <c r="N45" s="4"/>
      <c r="O45" s="4"/>
      <c r="P45" s="4"/>
    </row>
    <row r="46" spans="1:16" x14ac:dyDescent="0.2">
      <c r="A46" s="120">
        <v>2018</v>
      </c>
      <c r="B46" s="125">
        <v>11378569</v>
      </c>
      <c r="C46" s="125">
        <v>57474</v>
      </c>
      <c r="D46" s="125"/>
      <c r="E46" s="125">
        <v>22965</v>
      </c>
      <c r="F46" s="125">
        <v>12703.603555555601</v>
      </c>
      <c r="G46" s="125">
        <v>302</v>
      </c>
      <c r="H46" s="125">
        <v>21504</v>
      </c>
      <c r="I46" s="126">
        <f t="shared" si="1"/>
        <v>11436043</v>
      </c>
      <c r="J46" s="4"/>
      <c r="K46" s="4"/>
      <c r="L46" s="4"/>
      <c r="M46" s="4"/>
      <c r="N46" s="4"/>
      <c r="O46" s="4"/>
      <c r="P46" s="4"/>
    </row>
    <row r="47" spans="1:16" x14ac:dyDescent="0.2">
      <c r="A47" s="158">
        <v>2019</v>
      </c>
      <c r="B47" s="159">
        <v>6371275</v>
      </c>
      <c r="C47" s="159">
        <v>30980</v>
      </c>
      <c r="D47" s="159"/>
      <c r="E47" s="125">
        <v>13916</v>
      </c>
      <c r="F47" s="125">
        <v>6242</v>
      </c>
      <c r="G47" s="125">
        <v>261</v>
      </c>
      <c r="H47" s="125">
        <v>10561</v>
      </c>
      <c r="I47" s="126">
        <f t="shared" si="1"/>
        <v>6402255</v>
      </c>
      <c r="J47" s="4"/>
      <c r="K47" s="4"/>
      <c r="L47" s="4"/>
      <c r="M47" s="4"/>
      <c r="N47" s="4"/>
      <c r="O47" s="4"/>
      <c r="P47" s="4"/>
    </row>
    <row r="48" spans="1:16" x14ac:dyDescent="0.2">
      <c r="A48" s="120">
        <v>2020</v>
      </c>
      <c r="B48" s="125">
        <v>1514568.27688889</v>
      </c>
      <c r="C48" s="125">
        <v>17183</v>
      </c>
      <c r="D48" s="125"/>
      <c r="E48" s="125">
        <v>10666</v>
      </c>
      <c r="F48" s="125">
        <v>4083</v>
      </c>
      <c r="G48" s="125">
        <v>275</v>
      </c>
      <c r="H48" s="125">
        <v>2159</v>
      </c>
      <c r="I48" s="126">
        <f t="shared" si="1"/>
        <v>1531751.27688889</v>
      </c>
      <c r="J48" s="4"/>
      <c r="K48" s="4"/>
      <c r="L48" s="4"/>
      <c r="M48" s="4"/>
      <c r="N48" s="4"/>
      <c r="O48" s="4"/>
      <c r="P48" s="4"/>
    </row>
    <row r="49" spans="1:16" x14ac:dyDescent="0.2">
      <c r="A49" s="141">
        <v>2021</v>
      </c>
      <c r="B49" s="142">
        <v>1003761.66488889</v>
      </c>
      <c r="C49" s="142">
        <f>I49-B49</f>
        <v>258624.80944444006</v>
      </c>
      <c r="D49" s="142"/>
      <c r="E49" s="125">
        <v>252841.77233333301</v>
      </c>
      <c r="F49" s="125">
        <v>4828.57044444444</v>
      </c>
      <c r="G49" s="125">
        <v>227.48888888888899</v>
      </c>
      <c r="H49" s="125">
        <v>726.97777777777696</v>
      </c>
      <c r="I49" s="143">
        <v>1262386.4743333301</v>
      </c>
      <c r="J49" s="4"/>
      <c r="K49" s="4"/>
      <c r="L49" s="4"/>
      <c r="M49" s="4"/>
      <c r="N49" s="4"/>
      <c r="O49" s="4"/>
      <c r="P49" s="4"/>
    </row>
    <row r="50" spans="1:16" x14ac:dyDescent="0.2">
      <c r="A50" s="120">
        <v>2022</v>
      </c>
      <c r="B50" s="125">
        <v>1031326.33166667</v>
      </c>
      <c r="C50" s="125">
        <f>I50-B50</f>
        <v>27672.543222219916</v>
      </c>
      <c r="D50" s="125"/>
      <c r="E50" s="125">
        <v>23926.454333333299</v>
      </c>
      <c r="F50" s="125">
        <v>2921.6</v>
      </c>
      <c r="G50" s="125">
        <v>104.4</v>
      </c>
      <c r="H50" s="125">
        <v>720.08888888888805</v>
      </c>
      <c r="I50" s="126">
        <v>1058998.87488889</v>
      </c>
      <c r="J50" s="4"/>
      <c r="K50" s="4"/>
      <c r="L50" s="4"/>
      <c r="M50" s="4"/>
      <c r="N50" s="4"/>
      <c r="O50" s="4"/>
      <c r="P50" s="4"/>
    </row>
    <row r="51" spans="1:16" x14ac:dyDescent="0.2">
      <c r="A51" s="141"/>
      <c r="B51" s="142"/>
      <c r="C51" s="142"/>
      <c r="D51" s="142"/>
      <c r="E51" s="142"/>
      <c r="F51" s="142"/>
      <c r="G51" s="142"/>
      <c r="H51" s="142"/>
      <c r="I51" s="143"/>
    </row>
    <row r="52" spans="1:16" s="9" customFormat="1" ht="11.25" x14ac:dyDescent="0.2">
      <c r="A52" s="9" t="s">
        <v>41</v>
      </c>
    </row>
    <row r="53" spans="1:16" s="9" customFormat="1" ht="11.25" x14ac:dyDescent="0.2">
      <c r="A53" s="9" t="s">
        <v>131</v>
      </c>
    </row>
  </sheetData>
  <hyperlinks>
    <hyperlink ref="A2" location="Sommaire!A1" display="Retour au menu &quot;Vidéo&quot;" xr:uid="{00000000-0004-0000-0A00-000000000000}"/>
  </hyperlinks>
  <printOptions verticalCentered="1"/>
  <pageMargins left="0.59055118110236227" right="0.59055118110236227" top="0.78740157480314965" bottom="0.78740157480314965" header="0.51181102362204722" footer="0.51181102362204722"/>
  <pageSetup paperSize="9" orientation="portrait" r:id="rId1"/>
  <headerFooter alignWithMargins="0">
    <oddFooter>&amp;L&amp;"Arial,Gras italique"&amp;9&amp;G&amp;R&amp;"Arial,Gras italique"&amp;9Vidéo physique</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2"/>
  <sheetViews>
    <sheetView workbookViewId="0"/>
  </sheetViews>
  <sheetFormatPr baseColWidth="10" defaultColWidth="11.42578125" defaultRowHeight="12.75" x14ac:dyDescent="0.2"/>
  <cols>
    <col min="1" max="1" width="26.28515625" style="3" customWidth="1"/>
    <col min="2" max="6" width="6.42578125" style="3" bestFit="1" customWidth="1"/>
    <col min="7" max="13" width="7.5703125" style="3" customWidth="1"/>
    <col min="14" max="16384" width="11.42578125" style="3"/>
  </cols>
  <sheetData>
    <row r="1" spans="1:16" x14ac:dyDescent="0.2">
      <c r="B1" s="4"/>
      <c r="C1" s="4"/>
      <c r="D1" s="4"/>
      <c r="E1" s="4"/>
      <c r="F1" s="4"/>
      <c r="G1" s="4"/>
      <c r="H1" s="4"/>
      <c r="I1" s="4"/>
      <c r="J1" s="4"/>
      <c r="K1" s="4"/>
      <c r="L1" s="4"/>
      <c r="M1" s="4"/>
      <c r="N1" s="4"/>
      <c r="O1" s="4"/>
      <c r="P1" s="4"/>
    </row>
    <row r="2" spans="1:16" s="7" customFormat="1" x14ac:dyDescent="0.2">
      <c r="A2" s="5" t="s">
        <v>33</v>
      </c>
      <c r="B2" s="6"/>
      <c r="C2" s="6"/>
      <c r="D2" s="6"/>
      <c r="E2" s="6"/>
      <c r="F2" s="6"/>
      <c r="G2" s="6"/>
      <c r="H2" s="6"/>
      <c r="I2" s="6"/>
      <c r="J2" s="6"/>
      <c r="K2" s="6"/>
      <c r="L2" s="6"/>
      <c r="M2" s="6"/>
      <c r="N2" s="6"/>
      <c r="O2" s="6"/>
      <c r="P2" s="6"/>
    </row>
    <row r="3" spans="1:16" x14ac:dyDescent="0.2">
      <c r="B3" s="4"/>
      <c r="C3" s="4"/>
      <c r="D3" s="4"/>
      <c r="E3" s="4"/>
      <c r="F3" s="4"/>
      <c r="G3" s="4"/>
      <c r="H3" s="4"/>
      <c r="I3" s="4"/>
      <c r="J3" s="4"/>
      <c r="K3" s="4"/>
      <c r="L3" s="4"/>
      <c r="M3" s="4"/>
      <c r="N3" s="4"/>
      <c r="O3" s="4"/>
      <c r="P3" s="4"/>
    </row>
    <row r="4" spans="1:16" x14ac:dyDescent="0.2">
      <c r="B4" s="4"/>
      <c r="C4" s="4"/>
      <c r="D4" s="4"/>
      <c r="E4" s="4"/>
      <c r="F4" s="4"/>
      <c r="G4" s="4"/>
      <c r="H4" s="4"/>
      <c r="I4" s="4"/>
      <c r="J4" s="4"/>
      <c r="K4" s="4"/>
      <c r="L4" s="4"/>
      <c r="M4" s="4"/>
      <c r="N4" s="4"/>
      <c r="O4" s="4"/>
      <c r="P4" s="4"/>
    </row>
    <row r="5" spans="1:16" ht="23.25" x14ac:dyDescent="0.3">
      <c r="A5" s="106" t="s">
        <v>97</v>
      </c>
      <c r="B5" s="1"/>
      <c r="C5" s="1"/>
      <c r="D5" s="1"/>
      <c r="E5" s="1"/>
      <c r="F5" s="1"/>
      <c r="G5" s="1"/>
      <c r="H5" s="1"/>
      <c r="I5" s="1"/>
      <c r="J5" s="1"/>
      <c r="K5" s="1"/>
      <c r="L5" s="1"/>
      <c r="M5" s="1"/>
    </row>
    <row r="6" spans="1:16" ht="3" customHeight="1" x14ac:dyDescent="0.2">
      <c r="A6" s="1"/>
      <c r="B6" s="1"/>
      <c r="C6" s="1"/>
      <c r="D6" s="1"/>
      <c r="E6" s="1"/>
      <c r="F6" s="1"/>
      <c r="G6" s="1"/>
      <c r="H6" s="1"/>
      <c r="I6" s="1"/>
      <c r="J6" s="1"/>
      <c r="K6" s="1"/>
      <c r="L6" s="1"/>
      <c r="M6" s="1"/>
    </row>
    <row r="7" spans="1:16" s="1" customFormat="1" x14ac:dyDescent="0.2">
      <c r="A7" s="14" t="s">
        <v>98</v>
      </c>
      <c r="B7" s="14">
        <v>2003</v>
      </c>
      <c r="C7" s="14">
        <v>2004</v>
      </c>
      <c r="D7" s="14">
        <v>2005</v>
      </c>
      <c r="E7" s="14">
        <v>2006</v>
      </c>
      <c r="F7" s="14">
        <v>2007</v>
      </c>
      <c r="G7" s="14">
        <v>2008</v>
      </c>
      <c r="H7" s="14">
        <v>2009</v>
      </c>
      <c r="I7" s="14">
        <v>2010</v>
      </c>
      <c r="J7" s="64">
        <v>2011</v>
      </c>
    </row>
    <row r="8" spans="1:16" s="1" customFormat="1" x14ac:dyDescent="0.2">
      <c r="A8" s="14" t="s">
        <v>1</v>
      </c>
      <c r="B8" s="14"/>
      <c r="C8" s="14"/>
      <c r="D8" s="14"/>
      <c r="E8" s="14"/>
      <c r="F8" s="14"/>
      <c r="G8" s="14"/>
      <c r="H8" s="14"/>
      <c r="I8" s="14"/>
    </row>
    <row r="9" spans="1:16" x14ac:dyDescent="0.2">
      <c r="A9" s="12" t="s">
        <v>17</v>
      </c>
      <c r="B9" s="13">
        <v>10950</v>
      </c>
      <c r="C9" s="86">
        <v>15740</v>
      </c>
      <c r="D9" s="86">
        <v>20812</v>
      </c>
      <c r="E9" s="86">
        <v>26101</v>
      </c>
      <c r="F9" s="86">
        <v>29573</v>
      </c>
      <c r="G9" s="86">
        <v>30172</v>
      </c>
      <c r="H9" s="86">
        <v>42301</v>
      </c>
      <c r="I9" s="86">
        <v>42795</v>
      </c>
      <c r="J9" s="13">
        <v>41603</v>
      </c>
    </row>
    <row r="10" spans="1:16" x14ac:dyDescent="0.2">
      <c r="A10" s="12" t="s">
        <v>18</v>
      </c>
      <c r="B10" s="13">
        <v>18536</v>
      </c>
      <c r="C10" s="13">
        <v>28118</v>
      </c>
      <c r="D10" s="13">
        <v>33302</v>
      </c>
      <c r="E10" s="13">
        <v>41044</v>
      </c>
      <c r="F10" s="87">
        <v>47388</v>
      </c>
      <c r="G10" s="87">
        <v>52504</v>
      </c>
      <c r="H10" s="87">
        <v>59136</v>
      </c>
      <c r="I10" s="87">
        <v>60800</v>
      </c>
      <c r="J10" s="86">
        <v>61382</v>
      </c>
    </row>
    <row r="11" spans="1:16" x14ac:dyDescent="0.2">
      <c r="A11" s="12" t="s">
        <v>44</v>
      </c>
      <c r="B11" s="13"/>
      <c r="C11" s="13"/>
      <c r="D11" s="13"/>
      <c r="E11" s="13"/>
      <c r="F11" s="13">
        <v>49790</v>
      </c>
      <c r="G11" s="13">
        <v>52312</v>
      </c>
      <c r="H11" s="13">
        <v>57146</v>
      </c>
      <c r="I11" s="13">
        <v>54941</v>
      </c>
      <c r="J11" s="13">
        <v>54038</v>
      </c>
    </row>
    <row r="12" spans="1:16" x14ac:dyDescent="0.2">
      <c r="A12" s="12" t="s">
        <v>19</v>
      </c>
      <c r="B12" s="13">
        <v>15197</v>
      </c>
      <c r="C12" s="86">
        <v>25610</v>
      </c>
      <c r="D12" s="86">
        <v>32558</v>
      </c>
      <c r="E12" s="86">
        <v>43485</v>
      </c>
      <c r="F12" s="86">
        <v>15710</v>
      </c>
      <c r="G12" s="86">
        <v>11746</v>
      </c>
      <c r="H12" s="86">
        <v>7043</v>
      </c>
      <c r="I12" s="86">
        <v>9222</v>
      </c>
      <c r="J12" s="13">
        <v>8259</v>
      </c>
    </row>
    <row r="13" spans="1:16" ht="13.5" x14ac:dyDescent="0.2">
      <c r="A13" s="14" t="s">
        <v>51</v>
      </c>
      <c r="B13" s="13"/>
      <c r="C13" s="13"/>
      <c r="D13" s="13"/>
      <c r="E13" s="13"/>
      <c r="F13" s="13"/>
      <c r="G13" s="13"/>
      <c r="H13" s="13"/>
      <c r="I13" s="13"/>
    </row>
    <row r="14" spans="1:16" x14ac:dyDescent="0.2">
      <c r="A14" s="12" t="s">
        <v>17</v>
      </c>
      <c r="B14" s="13"/>
      <c r="C14" s="13"/>
      <c r="D14" s="13"/>
      <c r="E14" s="13"/>
      <c r="F14" s="86">
        <v>350</v>
      </c>
      <c r="G14" s="86">
        <v>894</v>
      </c>
      <c r="H14" s="86">
        <v>1707</v>
      </c>
      <c r="I14" s="86">
        <v>2735</v>
      </c>
      <c r="J14" s="13">
        <v>3930</v>
      </c>
    </row>
    <row r="15" spans="1:16" x14ac:dyDescent="0.2">
      <c r="A15" s="12" t="s">
        <v>18</v>
      </c>
      <c r="B15" s="13"/>
      <c r="C15" s="13"/>
      <c r="D15" s="13"/>
      <c r="E15" s="13"/>
      <c r="F15" s="13">
        <v>373</v>
      </c>
      <c r="G15" s="13">
        <v>1064</v>
      </c>
      <c r="H15" s="13">
        <v>2065</v>
      </c>
      <c r="I15" s="13">
        <v>3250</v>
      </c>
      <c r="J15" s="86">
        <v>4846</v>
      </c>
    </row>
    <row r="16" spans="1:16" x14ac:dyDescent="0.2">
      <c r="A16" s="12" t="s">
        <v>44</v>
      </c>
      <c r="B16" s="13"/>
      <c r="C16" s="13"/>
      <c r="D16" s="13"/>
      <c r="E16" s="13"/>
      <c r="F16" s="86">
        <v>470</v>
      </c>
      <c r="G16" s="86">
        <v>1301</v>
      </c>
      <c r="H16" s="86">
        <v>2171</v>
      </c>
      <c r="I16" s="86">
        <v>3197</v>
      </c>
      <c r="J16" s="13">
        <v>4619</v>
      </c>
    </row>
    <row r="17" spans="1:10" x14ac:dyDescent="0.2">
      <c r="A17" s="12" t="s">
        <v>19</v>
      </c>
      <c r="B17" s="13"/>
      <c r="C17" s="13"/>
      <c r="D17" s="13"/>
      <c r="E17" s="13"/>
      <c r="F17" s="13">
        <v>108</v>
      </c>
      <c r="G17" s="13">
        <v>369</v>
      </c>
      <c r="H17" s="13">
        <v>430</v>
      </c>
      <c r="I17" s="13">
        <v>722</v>
      </c>
      <c r="J17" s="13">
        <v>1014</v>
      </c>
    </row>
    <row r="18" spans="1:10" s="1" customFormat="1" x14ac:dyDescent="0.2">
      <c r="A18" s="14" t="s">
        <v>0</v>
      </c>
      <c r="B18" s="14"/>
      <c r="C18" s="14"/>
      <c r="D18" s="14"/>
      <c r="E18" s="14"/>
      <c r="F18" s="14"/>
      <c r="G18" s="14"/>
      <c r="H18" s="14"/>
      <c r="I18" s="14"/>
      <c r="J18" s="64"/>
    </row>
    <row r="19" spans="1:10" x14ac:dyDescent="0.2">
      <c r="A19" s="92" t="s">
        <v>17</v>
      </c>
      <c r="B19" s="93">
        <v>7397</v>
      </c>
      <c r="C19" s="93">
        <v>6629</v>
      </c>
      <c r="D19" s="93">
        <v>4407</v>
      </c>
      <c r="E19" s="93">
        <v>3008</v>
      </c>
      <c r="F19" s="93"/>
      <c r="G19" s="93"/>
      <c r="H19" s="93"/>
      <c r="I19" s="93"/>
      <c r="J19" s="93"/>
    </row>
    <row r="20" spans="1:10" x14ac:dyDescent="0.2">
      <c r="A20" s="92" t="s">
        <v>18</v>
      </c>
      <c r="B20" s="93">
        <v>13970</v>
      </c>
      <c r="C20" s="93">
        <v>10667</v>
      </c>
      <c r="D20" s="93">
        <v>5976</v>
      </c>
      <c r="E20" s="93">
        <v>2380</v>
      </c>
      <c r="F20" s="93"/>
      <c r="G20" s="93"/>
      <c r="H20" s="93"/>
      <c r="I20" s="93"/>
      <c r="J20" s="93"/>
    </row>
    <row r="21" spans="1:10" x14ac:dyDescent="0.2">
      <c r="A21" s="92" t="s">
        <v>44</v>
      </c>
      <c r="B21" s="93"/>
      <c r="C21" s="93"/>
      <c r="D21" s="93"/>
      <c r="E21" s="93"/>
      <c r="F21" s="93"/>
      <c r="G21" s="93"/>
      <c r="H21" s="93"/>
      <c r="I21" s="93"/>
      <c r="J21" s="93"/>
    </row>
    <row r="22" spans="1:10" x14ac:dyDescent="0.2">
      <c r="A22" s="92" t="s">
        <v>19</v>
      </c>
      <c r="B22" s="93">
        <v>7546</v>
      </c>
      <c r="C22" s="93">
        <v>6780</v>
      </c>
      <c r="D22" s="93">
        <v>4659</v>
      </c>
      <c r="E22" s="93">
        <v>1837</v>
      </c>
      <c r="F22" s="95"/>
      <c r="G22" s="95"/>
      <c r="H22" s="95"/>
      <c r="I22" s="95"/>
      <c r="J22" s="95"/>
    </row>
    <row r="23" spans="1:10" s="1" customFormat="1" x14ac:dyDescent="0.2">
      <c r="A23" s="14" t="s">
        <v>2</v>
      </c>
      <c r="B23" s="14"/>
      <c r="C23" s="14"/>
      <c r="D23" s="14"/>
      <c r="E23" s="14"/>
      <c r="F23" s="14"/>
      <c r="G23" s="14"/>
      <c r="H23" s="14"/>
      <c r="I23" s="14"/>
      <c r="J23" s="64"/>
    </row>
    <row r="24" spans="1:10" x14ac:dyDescent="0.2">
      <c r="A24" s="12" t="s">
        <v>17</v>
      </c>
      <c r="B24" s="32">
        <f t="shared" ref="B24:J25" si="0">B9+B14+B19</f>
        <v>18347</v>
      </c>
      <c r="C24" s="32">
        <f t="shared" si="0"/>
        <v>22369</v>
      </c>
      <c r="D24" s="32">
        <f t="shared" si="0"/>
        <v>25219</v>
      </c>
      <c r="E24" s="32">
        <f t="shared" si="0"/>
        <v>29109</v>
      </c>
      <c r="F24" s="32">
        <f t="shared" si="0"/>
        <v>29923</v>
      </c>
      <c r="G24" s="32">
        <f t="shared" si="0"/>
        <v>31066</v>
      </c>
      <c r="H24" s="32">
        <f t="shared" si="0"/>
        <v>44008</v>
      </c>
      <c r="I24" s="32">
        <f t="shared" si="0"/>
        <v>45530</v>
      </c>
      <c r="J24" s="32">
        <f t="shared" si="0"/>
        <v>45533</v>
      </c>
    </row>
    <row r="25" spans="1:10" x14ac:dyDescent="0.2">
      <c r="A25" s="12" t="s">
        <v>18</v>
      </c>
      <c r="B25" s="32">
        <f t="shared" si="0"/>
        <v>32506</v>
      </c>
      <c r="C25" s="32">
        <f t="shared" si="0"/>
        <v>38785</v>
      </c>
      <c r="D25" s="32">
        <f t="shared" si="0"/>
        <v>39278</v>
      </c>
      <c r="E25" s="32">
        <f t="shared" si="0"/>
        <v>43424</v>
      </c>
      <c r="F25" s="32">
        <f t="shared" si="0"/>
        <v>47761</v>
      </c>
      <c r="G25" s="32">
        <f t="shared" si="0"/>
        <v>53568</v>
      </c>
      <c r="H25" s="32">
        <f t="shared" si="0"/>
        <v>61201</v>
      </c>
      <c r="I25" s="32">
        <f t="shared" si="0"/>
        <v>64050</v>
      </c>
      <c r="J25" s="32">
        <f t="shared" si="0"/>
        <v>66228</v>
      </c>
    </row>
    <row r="26" spans="1:10" x14ac:dyDescent="0.2">
      <c r="A26" s="12" t="s">
        <v>44</v>
      </c>
      <c r="B26" s="32">
        <f t="shared" ref="B26:J26" si="1">B11+B16+B21</f>
        <v>0</v>
      </c>
      <c r="C26" s="32">
        <f t="shared" si="1"/>
        <v>0</v>
      </c>
      <c r="D26" s="32">
        <f t="shared" si="1"/>
        <v>0</v>
      </c>
      <c r="E26" s="32">
        <f t="shared" si="1"/>
        <v>0</v>
      </c>
      <c r="F26" s="32">
        <f t="shared" si="1"/>
        <v>50260</v>
      </c>
      <c r="G26" s="32">
        <f t="shared" si="1"/>
        <v>53613</v>
      </c>
      <c r="H26" s="32">
        <f t="shared" si="1"/>
        <v>59317</v>
      </c>
      <c r="I26" s="32">
        <f t="shared" si="1"/>
        <v>58138</v>
      </c>
      <c r="J26" s="32">
        <f t="shared" si="1"/>
        <v>58657</v>
      </c>
    </row>
    <row r="27" spans="1:10" x14ac:dyDescent="0.2">
      <c r="A27" s="12" t="s">
        <v>19</v>
      </c>
      <c r="B27" s="32">
        <f t="shared" ref="B27:J27" si="2">B12+B17+B22</f>
        <v>22743</v>
      </c>
      <c r="C27" s="32">
        <f t="shared" si="2"/>
        <v>32390</v>
      </c>
      <c r="D27" s="32">
        <f t="shared" si="2"/>
        <v>37217</v>
      </c>
      <c r="E27" s="32">
        <f t="shared" si="2"/>
        <v>45322</v>
      </c>
      <c r="F27" s="32">
        <f t="shared" si="2"/>
        <v>15818</v>
      </c>
      <c r="G27" s="32">
        <f t="shared" si="2"/>
        <v>12115</v>
      </c>
      <c r="H27" s="32">
        <f t="shared" si="2"/>
        <v>7473</v>
      </c>
      <c r="I27" s="32">
        <f t="shared" si="2"/>
        <v>9944</v>
      </c>
      <c r="J27" s="32">
        <f t="shared" si="2"/>
        <v>9273</v>
      </c>
    </row>
    <row r="28" spans="1:10" s="9" customFormat="1" ht="24.75" customHeight="1" x14ac:dyDescent="0.2">
      <c r="A28" s="166" t="s">
        <v>50</v>
      </c>
      <c r="B28" s="166"/>
      <c r="C28" s="166"/>
      <c r="D28" s="166"/>
      <c r="E28" s="166"/>
      <c r="F28" s="166"/>
      <c r="G28" s="166"/>
      <c r="H28" s="166"/>
      <c r="I28" s="166"/>
      <c r="J28" s="166"/>
    </row>
    <row r="29" spans="1:10" s="9" customFormat="1" ht="11.25" x14ac:dyDescent="0.2">
      <c r="A29" s="39" t="s">
        <v>49</v>
      </c>
    </row>
    <row r="30" spans="1:10" s="9" customFormat="1" ht="11.25" x14ac:dyDescent="0.2">
      <c r="A30" s="9" t="s">
        <v>41</v>
      </c>
    </row>
    <row r="31" spans="1:10" s="9" customFormat="1" ht="11.25" x14ac:dyDescent="0.2">
      <c r="A31" s="112" t="s">
        <v>96</v>
      </c>
    </row>
    <row r="32" spans="1:10" s="9" customFormat="1" ht="11.25" x14ac:dyDescent="0.2">
      <c r="A32" s="9" t="s">
        <v>59</v>
      </c>
    </row>
  </sheetData>
  <mergeCells count="1">
    <mergeCell ref="A28:J28"/>
  </mergeCells>
  <phoneticPr fontId="2" type="noConversion"/>
  <hyperlinks>
    <hyperlink ref="A2" location="Sommaire!A1" display="Retour au menu &quot;Vidéo&quot;" xr:uid="{00000000-0004-0000-0B00-000000000000}"/>
  </hyperlinks>
  <printOptions verticalCentered="1"/>
  <pageMargins left="0.59055118110236227" right="0.59055118110236227" top="0.78740157480314965" bottom="0.78740157480314965" header="0.51181102362204722" footer="0.51181102362204722"/>
  <pageSetup paperSize="9" orientation="portrait" r:id="rId1"/>
  <headerFooter alignWithMargins="0">
    <oddFooter>&amp;L&amp;"Arial,Gras italique"&amp;9&amp;G&amp;R&amp;"Arial,Gras italique"&amp;9Vidéo physique</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6"/>
  <sheetViews>
    <sheetView workbookViewId="0"/>
  </sheetViews>
  <sheetFormatPr baseColWidth="10" defaultColWidth="11.42578125" defaultRowHeight="12.75" x14ac:dyDescent="0.2"/>
  <cols>
    <col min="1" max="1" width="25.7109375" style="3" customWidth="1"/>
    <col min="2" max="10" width="7.85546875" style="3" customWidth="1"/>
    <col min="11" max="16384" width="11.42578125" style="3"/>
  </cols>
  <sheetData>
    <row r="1" spans="1:16" x14ac:dyDescent="0.2">
      <c r="B1" s="4"/>
      <c r="C1" s="4"/>
      <c r="D1" s="4"/>
      <c r="E1" s="4"/>
      <c r="F1" s="4"/>
      <c r="G1" s="4"/>
      <c r="H1" s="4"/>
      <c r="I1" s="4"/>
      <c r="J1" s="4"/>
      <c r="K1" s="4"/>
      <c r="L1" s="4"/>
      <c r="M1" s="4"/>
      <c r="N1" s="4"/>
      <c r="O1" s="4"/>
      <c r="P1" s="4"/>
    </row>
    <row r="2" spans="1:16" s="7" customFormat="1" x14ac:dyDescent="0.2">
      <c r="A2" s="5" t="s">
        <v>33</v>
      </c>
      <c r="B2" s="6"/>
      <c r="C2" s="6"/>
      <c r="D2" s="6"/>
      <c r="E2" s="6"/>
      <c r="F2" s="6"/>
      <c r="G2" s="6"/>
      <c r="H2" s="6"/>
      <c r="I2" s="6"/>
      <c r="J2" s="6"/>
      <c r="K2" s="6"/>
      <c r="L2" s="6"/>
      <c r="M2" s="6"/>
      <c r="N2" s="6"/>
      <c r="O2" s="6"/>
      <c r="P2" s="6"/>
    </row>
    <row r="3" spans="1:16" x14ac:dyDescent="0.2">
      <c r="B3" s="4"/>
      <c r="C3" s="4"/>
      <c r="D3" s="4"/>
      <c r="E3" s="4"/>
      <c r="F3" s="4"/>
      <c r="G3" s="4"/>
      <c r="H3" s="4"/>
      <c r="I3" s="4"/>
      <c r="J3" s="4"/>
      <c r="K3" s="4"/>
      <c r="L3" s="4"/>
      <c r="M3" s="4"/>
      <c r="N3" s="4"/>
      <c r="O3" s="4"/>
      <c r="P3" s="4"/>
    </row>
    <row r="4" spans="1:16" x14ac:dyDescent="0.2">
      <c r="B4" s="4"/>
      <c r="C4" s="4"/>
      <c r="D4" s="4"/>
      <c r="E4" s="4"/>
      <c r="F4" s="4"/>
      <c r="G4" s="4"/>
      <c r="H4" s="4"/>
      <c r="I4" s="4"/>
      <c r="J4" s="4"/>
      <c r="K4" s="4"/>
      <c r="L4" s="4"/>
      <c r="M4" s="4"/>
      <c r="N4" s="4"/>
      <c r="O4" s="4"/>
      <c r="P4" s="4"/>
    </row>
    <row r="5" spans="1:16" ht="23.25" x14ac:dyDescent="0.3">
      <c r="A5" s="106" t="s">
        <v>95</v>
      </c>
    </row>
    <row r="6" spans="1:16" ht="3" customHeight="1" x14ac:dyDescent="0.2">
      <c r="A6" s="1"/>
    </row>
    <row r="7" spans="1:16" s="15" customFormat="1" ht="12" x14ac:dyDescent="0.2">
      <c r="A7" s="29"/>
      <c r="B7" s="30">
        <v>2003</v>
      </c>
      <c r="C7" s="30">
        <v>2004</v>
      </c>
      <c r="D7" s="30">
        <v>2005</v>
      </c>
      <c r="E7" s="30">
        <v>2006</v>
      </c>
      <c r="F7" s="30">
        <v>2007</v>
      </c>
      <c r="G7" s="30">
        <v>2008</v>
      </c>
      <c r="H7" s="30">
        <v>2009</v>
      </c>
      <c r="I7" s="30">
        <v>2010</v>
      </c>
      <c r="J7" s="30">
        <v>2011</v>
      </c>
    </row>
    <row r="8" spans="1:16" s="11" customFormat="1" ht="12" x14ac:dyDescent="0.2">
      <c r="A8" s="12" t="s">
        <v>17</v>
      </c>
      <c r="B8" s="20">
        <v>52.7</v>
      </c>
      <c r="C8" s="85">
        <v>54.2</v>
      </c>
      <c r="D8" s="85">
        <v>49.7</v>
      </c>
      <c r="E8" s="85">
        <v>48</v>
      </c>
      <c r="F8" s="85">
        <v>46.8</v>
      </c>
      <c r="G8" s="85">
        <v>44</v>
      </c>
      <c r="H8" s="85">
        <v>40.518611492942242</v>
      </c>
      <c r="I8" s="85">
        <v>40.109624953152498</v>
      </c>
      <c r="J8" s="85">
        <v>38.353369139101339</v>
      </c>
    </row>
    <row r="9" spans="1:16" s="11" customFormat="1" ht="12" x14ac:dyDescent="0.2">
      <c r="A9" s="12" t="s">
        <v>18</v>
      </c>
      <c r="B9" s="20">
        <v>40.200000000000003</v>
      </c>
      <c r="C9" s="84">
        <v>34.5</v>
      </c>
      <c r="D9" s="84">
        <v>37.299999999999997</v>
      </c>
      <c r="E9" s="84">
        <v>39.299999999999997</v>
      </c>
      <c r="F9" s="85">
        <v>41</v>
      </c>
      <c r="G9" s="85">
        <v>42.8</v>
      </c>
      <c r="H9" s="85">
        <v>46.189879346908711</v>
      </c>
      <c r="I9" s="85">
        <v>45.615549609683598</v>
      </c>
      <c r="J9" s="85">
        <v>46.654002212723675</v>
      </c>
    </row>
    <row r="10" spans="1:16" s="11" customFormat="1" ht="12" x14ac:dyDescent="0.2">
      <c r="A10" s="12" t="s">
        <v>44</v>
      </c>
      <c r="B10" s="20"/>
      <c r="C10" s="20"/>
      <c r="D10" s="20"/>
      <c r="E10" s="20"/>
      <c r="F10" s="85">
        <v>9.3000000000000007</v>
      </c>
      <c r="G10" s="85">
        <v>10.4</v>
      </c>
      <c r="H10" s="85">
        <v>11.421470178192275</v>
      </c>
      <c r="I10" s="85">
        <v>12.537977303868558</v>
      </c>
      <c r="J10" s="85">
        <v>13.245684965699883</v>
      </c>
    </row>
    <row r="11" spans="1:16" s="11" customFormat="1" ht="12" x14ac:dyDescent="0.2">
      <c r="A11" s="12" t="s">
        <v>19</v>
      </c>
      <c r="B11" s="20">
        <v>7.1</v>
      </c>
      <c r="C11" s="84">
        <v>11.3</v>
      </c>
      <c r="D11" s="84">
        <v>13</v>
      </c>
      <c r="E11" s="84">
        <v>12.7</v>
      </c>
      <c r="F11" s="84">
        <v>2.9</v>
      </c>
      <c r="G11" s="84">
        <v>2.8</v>
      </c>
      <c r="H11" s="84">
        <v>1.870038981956762</v>
      </c>
      <c r="I11" s="84">
        <v>1.7368481332953407</v>
      </c>
      <c r="J11" s="84">
        <v>1.7469436824751057</v>
      </c>
    </row>
    <row r="12" spans="1:16" s="15" customFormat="1" ht="12" x14ac:dyDescent="0.2">
      <c r="A12" s="14" t="s">
        <v>2</v>
      </c>
      <c r="B12" s="21">
        <f t="shared" ref="B12:J12" si="0">SUM(B8:B11)</f>
        <v>100</v>
      </c>
      <c r="C12" s="21">
        <f t="shared" si="0"/>
        <v>100</v>
      </c>
      <c r="D12" s="21">
        <f t="shared" si="0"/>
        <v>100</v>
      </c>
      <c r="E12" s="21">
        <f t="shared" si="0"/>
        <v>100</v>
      </c>
      <c r="F12" s="21">
        <f t="shared" si="0"/>
        <v>100</v>
      </c>
      <c r="G12" s="21">
        <f t="shared" si="0"/>
        <v>100</v>
      </c>
      <c r="H12" s="21">
        <f t="shared" si="0"/>
        <v>100</v>
      </c>
      <c r="I12" s="21">
        <f t="shared" si="0"/>
        <v>99.999999999999986</v>
      </c>
      <c r="J12" s="21">
        <f t="shared" si="0"/>
        <v>100</v>
      </c>
    </row>
    <row r="13" spans="1:16" s="44" customFormat="1" ht="11.25" x14ac:dyDescent="0.2">
      <c r="A13" s="39" t="s">
        <v>48</v>
      </c>
      <c r="B13" s="43"/>
      <c r="C13" s="43"/>
      <c r="D13" s="43"/>
      <c r="E13" s="43"/>
      <c r="F13" s="43"/>
      <c r="G13" s="43"/>
      <c r="H13" s="43"/>
      <c r="I13" s="43"/>
    </row>
    <row r="14" spans="1:16" s="9" customFormat="1" ht="11.25" x14ac:dyDescent="0.2">
      <c r="A14" s="9" t="s">
        <v>41</v>
      </c>
    </row>
    <row r="15" spans="1:16" s="9" customFormat="1" ht="11.25" x14ac:dyDescent="0.2">
      <c r="A15" s="112" t="s">
        <v>96</v>
      </c>
    </row>
    <row r="16" spans="1:16" s="9" customFormat="1" ht="11.25" x14ac:dyDescent="0.2">
      <c r="A16" s="9" t="s">
        <v>59</v>
      </c>
    </row>
  </sheetData>
  <phoneticPr fontId="2" type="noConversion"/>
  <hyperlinks>
    <hyperlink ref="A2" location="Sommaire!A1" display="Retour au menu &quot;Vidéo&quot;" xr:uid="{00000000-0004-0000-0C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5"/>
  <dimension ref="A1:M40"/>
  <sheetViews>
    <sheetView workbookViewId="0"/>
  </sheetViews>
  <sheetFormatPr baseColWidth="10" defaultColWidth="11.42578125" defaultRowHeight="12.75" x14ac:dyDescent="0.2"/>
  <cols>
    <col min="1" max="1" width="16.7109375" style="3" customWidth="1"/>
    <col min="2" max="2" width="10.7109375" style="3" customWidth="1"/>
    <col min="3" max="3" width="12.28515625" style="3" customWidth="1"/>
    <col min="4" max="5" width="14.7109375" style="3" customWidth="1"/>
    <col min="6" max="10" width="16" style="3" customWidth="1"/>
    <col min="11" max="16384" width="11.42578125" style="3"/>
  </cols>
  <sheetData>
    <row r="1" spans="1:13" x14ac:dyDescent="0.2">
      <c r="B1" s="4"/>
      <c r="C1" s="4"/>
      <c r="D1" s="4"/>
      <c r="E1" s="4"/>
      <c r="F1" s="4"/>
      <c r="G1" s="4"/>
      <c r="H1" s="4"/>
      <c r="I1" s="4"/>
      <c r="J1" s="4"/>
      <c r="K1" s="4"/>
      <c r="L1" s="4"/>
      <c r="M1" s="4"/>
    </row>
    <row r="2" spans="1:13" s="7" customFormat="1" x14ac:dyDescent="0.2">
      <c r="A2" s="5" t="s">
        <v>33</v>
      </c>
      <c r="B2" s="6"/>
      <c r="C2" s="6"/>
      <c r="D2" s="6"/>
      <c r="E2" s="6"/>
      <c r="F2" s="6"/>
      <c r="G2" s="6"/>
      <c r="H2" s="6"/>
      <c r="I2" s="6"/>
      <c r="J2" s="6"/>
      <c r="K2" s="6"/>
      <c r="L2" s="6"/>
      <c r="M2" s="6"/>
    </row>
    <row r="3" spans="1:13" x14ac:dyDescent="0.2">
      <c r="B3" s="4"/>
      <c r="C3" s="4"/>
      <c r="D3" s="4"/>
      <c r="E3" s="4"/>
      <c r="F3" s="4"/>
      <c r="G3" s="4"/>
      <c r="H3" s="4"/>
      <c r="I3" s="4"/>
      <c r="J3" s="4"/>
      <c r="K3" s="4"/>
      <c r="L3" s="4"/>
      <c r="M3" s="4"/>
    </row>
    <row r="4" spans="1:13" x14ac:dyDescent="0.2">
      <c r="B4" s="4"/>
      <c r="C4" s="4"/>
      <c r="D4" s="4"/>
      <c r="E4" s="4"/>
      <c r="F4" s="4"/>
      <c r="G4" s="4"/>
      <c r="H4" s="4"/>
      <c r="I4" s="4"/>
      <c r="J4" s="4"/>
      <c r="K4" s="4"/>
      <c r="L4" s="4"/>
      <c r="M4" s="4"/>
    </row>
    <row r="5" spans="1:13" s="1" customFormat="1" ht="53.25" customHeight="1" x14ac:dyDescent="0.3">
      <c r="A5" s="169" t="s">
        <v>99</v>
      </c>
      <c r="B5" s="169"/>
      <c r="C5" s="169"/>
      <c r="D5" s="169"/>
      <c r="E5" s="169"/>
    </row>
    <row r="6" spans="1:13" s="1" customFormat="1" ht="3" customHeight="1" x14ac:dyDescent="0.2"/>
    <row r="7" spans="1:13" s="15" customFormat="1" ht="25.5" x14ac:dyDescent="0.2">
      <c r="A7" s="57" t="s">
        <v>17</v>
      </c>
      <c r="B7" s="58" t="s">
        <v>4</v>
      </c>
      <c r="C7" s="58" t="s">
        <v>3</v>
      </c>
      <c r="D7" s="58" t="s">
        <v>87</v>
      </c>
      <c r="E7" s="58" t="s">
        <v>2</v>
      </c>
      <c r="F7" s="35"/>
      <c r="G7" s="35"/>
      <c r="H7" s="35"/>
    </row>
    <row r="8" spans="1:13" s="15" customFormat="1" ht="12" x14ac:dyDescent="0.2">
      <c r="A8" s="59">
        <v>2004</v>
      </c>
      <c r="B8" s="89">
        <v>61.6</v>
      </c>
      <c r="C8" s="89">
        <v>28.1</v>
      </c>
      <c r="D8" s="89">
        <v>10.3</v>
      </c>
      <c r="E8" s="63">
        <f t="shared" ref="E8:E15" si="0">SUM(B8:D8)</f>
        <v>100</v>
      </c>
      <c r="F8" s="35"/>
      <c r="G8" s="35"/>
      <c r="H8" s="35"/>
    </row>
    <row r="9" spans="1:13" s="11" customFormat="1" ht="12" x14ac:dyDescent="0.2">
      <c r="A9" s="59">
        <v>2005</v>
      </c>
      <c r="B9" s="89">
        <v>57.6</v>
      </c>
      <c r="C9" s="89">
        <v>32.6</v>
      </c>
      <c r="D9" s="89">
        <v>9.8000000000000007</v>
      </c>
      <c r="E9" s="63">
        <f t="shared" si="0"/>
        <v>100</v>
      </c>
      <c r="F9" s="33"/>
      <c r="G9" s="33"/>
      <c r="H9" s="33"/>
    </row>
    <row r="10" spans="1:13" s="11" customFormat="1" ht="12" x14ac:dyDescent="0.2">
      <c r="A10" s="59">
        <v>2006</v>
      </c>
      <c r="B10" s="89">
        <v>54.1</v>
      </c>
      <c r="C10" s="89">
        <v>40.5</v>
      </c>
      <c r="D10" s="89">
        <v>5.4</v>
      </c>
      <c r="E10" s="63">
        <f t="shared" si="0"/>
        <v>100</v>
      </c>
      <c r="F10" s="33"/>
      <c r="G10" s="33"/>
      <c r="H10" s="33"/>
    </row>
    <row r="11" spans="1:13" s="11" customFormat="1" ht="12" x14ac:dyDescent="0.2">
      <c r="A11" s="59">
        <v>2007</v>
      </c>
      <c r="B11" s="89">
        <v>54.6</v>
      </c>
      <c r="C11" s="89">
        <v>40.5</v>
      </c>
      <c r="D11" s="89">
        <v>4.9000000000000004</v>
      </c>
      <c r="E11" s="63">
        <f t="shared" si="0"/>
        <v>100</v>
      </c>
      <c r="F11" s="33"/>
      <c r="G11" s="33"/>
      <c r="H11" s="33"/>
    </row>
    <row r="12" spans="1:13" s="15" customFormat="1" ht="12" x14ac:dyDescent="0.2">
      <c r="A12" s="59">
        <v>2008</v>
      </c>
      <c r="B12" s="89">
        <v>57.7</v>
      </c>
      <c r="C12" s="89">
        <v>37.5</v>
      </c>
      <c r="D12" s="89">
        <v>4.8</v>
      </c>
      <c r="E12" s="63">
        <f t="shared" si="0"/>
        <v>100</v>
      </c>
      <c r="F12" s="34"/>
      <c r="G12" s="34"/>
      <c r="H12" s="34"/>
    </row>
    <row r="13" spans="1:13" s="11" customFormat="1" ht="12" x14ac:dyDescent="0.2">
      <c r="A13" s="59">
        <v>2009</v>
      </c>
      <c r="B13" s="89">
        <v>58.922092833422099</v>
      </c>
      <c r="C13" s="89">
        <v>34.677490981800204</v>
      </c>
      <c r="D13" s="89">
        <v>6.4004161847776864</v>
      </c>
      <c r="E13" s="63">
        <f t="shared" si="0"/>
        <v>99.999999999999986</v>
      </c>
      <c r="F13" s="34"/>
      <c r="G13" s="34"/>
      <c r="H13" s="34"/>
    </row>
    <row r="14" spans="1:13" s="11" customFormat="1" ht="12" x14ac:dyDescent="0.2">
      <c r="A14" s="59">
        <v>2010</v>
      </c>
      <c r="B14" s="89">
        <v>62.55945783252772</v>
      </c>
      <c r="C14" s="89">
        <v>31.258978842277507</v>
      </c>
      <c r="D14" s="89">
        <v>6.1815633251947633</v>
      </c>
      <c r="E14" s="63">
        <f t="shared" si="0"/>
        <v>99.999999999999986</v>
      </c>
      <c r="F14" s="34"/>
      <c r="G14" s="34"/>
      <c r="H14" s="34"/>
    </row>
    <row r="15" spans="1:13" s="11" customFormat="1" ht="12" x14ac:dyDescent="0.2">
      <c r="A15" s="59">
        <v>2011</v>
      </c>
      <c r="B15" s="88">
        <v>60.434412189800625</v>
      </c>
      <c r="C15" s="89">
        <v>31.638742244788926</v>
      </c>
      <c r="D15" s="88">
        <v>7.9268455654104564</v>
      </c>
      <c r="E15" s="63">
        <f t="shared" si="0"/>
        <v>100.00000000000001</v>
      </c>
      <c r="F15" s="34"/>
      <c r="G15" s="34"/>
      <c r="H15" s="34"/>
    </row>
    <row r="16" spans="1:13" s="11" customFormat="1" ht="18" customHeight="1" x14ac:dyDescent="0.2">
      <c r="A16" s="59"/>
      <c r="B16" s="62"/>
      <c r="C16" s="62"/>
      <c r="D16" s="62"/>
      <c r="E16" s="63"/>
      <c r="F16" s="34"/>
      <c r="G16" s="34"/>
      <c r="H16" s="34"/>
    </row>
    <row r="17" spans="1:8" s="15" customFormat="1" ht="25.5" x14ac:dyDescent="0.2">
      <c r="A17" s="57" t="s">
        <v>18</v>
      </c>
      <c r="B17" s="58" t="s">
        <v>4</v>
      </c>
      <c r="C17" s="58" t="s">
        <v>3</v>
      </c>
      <c r="D17" s="58" t="s">
        <v>87</v>
      </c>
      <c r="E17" s="58" t="s">
        <v>2</v>
      </c>
      <c r="F17" s="34"/>
      <c r="G17" s="34"/>
      <c r="H17" s="34"/>
    </row>
    <row r="18" spans="1:8" s="15" customFormat="1" ht="12" x14ac:dyDescent="0.2">
      <c r="A18" s="59">
        <v>2004</v>
      </c>
      <c r="B18" s="89">
        <v>57.1</v>
      </c>
      <c r="C18" s="89">
        <v>40.5</v>
      </c>
      <c r="D18" s="89">
        <v>2.4</v>
      </c>
      <c r="E18" s="63">
        <f t="shared" ref="E18:E25" si="1">SUM(B18:D18)</f>
        <v>100</v>
      </c>
      <c r="F18" s="34"/>
      <c r="G18" s="34"/>
      <c r="H18" s="34"/>
    </row>
    <row r="19" spans="1:8" s="15" customFormat="1" ht="12" x14ac:dyDescent="0.2">
      <c r="A19" s="59">
        <v>2005</v>
      </c>
      <c r="B19" s="89">
        <v>53.8</v>
      </c>
      <c r="C19" s="89">
        <v>45</v>
      </c>
      <c r="D19" s="89">
        <v>1.2</v>
      </c>
      <c r="E19" s="63">
        <f t="shared" si="1"/>
        <v>100</v>
      </c>
      <c r="F19" s="34"/>
      <c r="G19" s="34"/>
      <c r="H19" s="34"/>
    </row>
    <row r="20" spans="1:8" s="15" customFormat="1" ht="12" x14ac:dyDescent="0.2">
      <c r="A20" s="59">
        <v>2006</v>
      </c>
      <c r="B20" s="89">
        <v>50.4</v>
      </c>
      <c r="C20" s="89">
        <v>48.6</v>
      </c>
      <c r="D20" s="89">
        <v>1</v>
      </c>
      <c r="E20" s="63">
        <f t="shared" si="1"/>
        <v>100</v>
      </c>
      <c r="F20" s="34"/>
      <c r="G20" s="34"/>
      <c r="H20" s="34"/>
    </row>
    <row r="21" spans="1:8" s="15" customFormat="1" ht="12" x14ac:dyDescent="0.2">
      <c r="A21" s="59">
        <v>2007</v>
      </c>
      <c r="B21" s="89">
        <v>52.2</v>
      </c>
      <c r="C21" s="89">
        <v>47</v>
      </c>
      <c r="D21" s="89">
        <v>0.8</v>
      </c>
      <c r="E21" s="63">
        <f t="shared" si="1"/>
        <v>100</v>
      </c>
      <c r="F21" s="34"/>
      <c r="G21" s="34"/>
      <c r="H21" s="34"/>
    </row>
    <row r="22" spans="1:8" s="15" customFormat="1" ht="12" x14ac:dyDescent="0.2">
      <c r="A22" s="59">
        <v>2008</v>
      </c>
      <c r="B22" s="89">
        <v>55.9</v>
      </c>
      <c r="C22" s="89">
        <v>43.44</v>
      </c>
      <c r="D22" s="89">
        <v>0.64</v>
      </c>
      <c r="E22" s="63">
        <f t="shared" si="1"/>
        <v>99.98</v>
      </c>
      <c r="F22" s="34"/>
      <c r="G22" s="34"/>
      <c r="H22" s="34"/>
    </row>
    <row r="23" spans="1:8" s="15" customFormat="1" ht="12" x14ac:dyDescent="0.2">
      <c r="A23" s="59">
        <v>2009</v>
      </c>
      <c r="B23" s="89">
        <v>60.396630907521512</v>
      </c>
      <c r="C23" s="89">
        <v>38.855054943160248</v>
      </c>
      <c r="D23" s="89">
        <v>0.74831414931826479</v>
      </c>
      <c r="E23" s="63">
        <f t="shared" si="1"/>
        <v>100.00000000000001</v>
      </c>
      <c r="F23" s="34"/>
      <c r="G23" s="34"/>
      <c r="H23" s="34"/>
    </row>
    <row r="24" spans="1:8" s="44" customFormat="1" ht="12" x14ac:dyDescent="0.2">
      <c r="A24" s="59">
        <v>2010</v>
      </c>
      <c r="B24" s="89">
        <v>62.724124204064246</v>
      </c>
      <c r="C24" s="89">
        <v>36.765885565638172</v>
      </c>
      <c r="D24" s="89">
        <v>0.50999023029758261</v>
      </c>
      <c r="E24" s="63">
        <f t="shared" si="1"/>
        <v>100.00000000000001</v>
      </c>
      <c r="F24" s="25"/>
      <c r="G24" s="25"/>
      <c r="H24" s="25"/>
    </row>
    <row r="25" spans="1:8" s="44" customFormat="1" ht="12" x14ac:dyDescent="0.2">
      <c r="A25" s="59">
        <v>2011</v>
      </c>
      <c r="B25" s="89">
        <v>62.966084937560275</v>
      </c>
      <c r="C25" s="89">
        <v>36.562005935832097</v>
      </c>
      <c r="D25" s="89">
        <v>0.47190912660761264</v>
      </c>
      <c r="E25" s="63">
        <f t="shared" si="1"/>
        <v>99.999999999999986</v>
      </c>
      <c r="F25" s="25"/>
      <c r="G25" s="25"/>
      <c r="H25" s="25"/>
    </row>
    <row r="26" spans="1:8" s="9" customFormat="1" ht="18" customHeight="1" x14ac:dyDescent="0.2">
      <c r="A26" s="59"/>
      <c r="B26" s="62"/>
      <c r="C26" s="62"/>
      <c r="D26" s="62"/>
      <c r="E26" s="63"/>
    </row>
    <row r="27" spans="1:8" s="44" customFormat="1" ht="25.5" x14ac:dyDescent="0.2">
      <c r="A27" s="57" t="s">
        <v>44</v>
      </c>
      <c r="B27" s="58" t="s">
        <v>4</v>
      </c>
      <c r="C27" s="58" t="s">
        <v>3</v>
      </c>
      <c r="D27" s="58" t="s">
        <v>87</v>
      </c>
      <c r="E27" s="58" t="s">
        <v>2</v>
      </c>
    </row>
    <row r="28" spans="1:8" s="9" customFormat="1" ht="12" x14ac:dyDescent="0.2">
      <c r="A28" s="59">
        <v>2004</v>
      </c>
      <c r="B28" s="74" t="s">
        <v>54</v>
      </c>
      <c r="C28" s="74" t="s">
        <v>54</v>
      </c>
      <c r="D28" s="74" t="s">
        <v>54</v>
      </c>
      <c r="E28" s="74" t="s">
        <v>54</v>
      </c>
    </row>
    <row r="29" spans="1:8" x14ac:dyDescent="0.2">
      <c r="A29" s="59">
        <v>2005</v>
      </c>
      <c r="B29" s="74" t="s">
        <v>54</v>
      </c>
      <c r="C29" s="74" t="s">
        <v>54</v>
      </c>
      <c r="D29" s="74" t="s">
        <v>54</v>
      </c>
      <c r="E29" s="74" t="s">
        <v>54</v>
      </c>
    </row>
    <row r="30" spans="1:8" x14ac:dyDescent="0.2">
      <c r="A30" s="59">
        <v>2006</v>
      </c>
      <c r="B30" s="74" t="s">
        <v>54</v>
      </c>
      <c r="C30" s="74" t="s">
        <v>54</v>
      </c>
      <c r="D30" s="74" t="s">
        <v>54</v>
      </c>
      <c r="E30" s="74" t="s">
        <v>54</v>
      </c>
    </row>
    <row r="31" spans="1:8" x14ac:dyDescent="0.2">
      <c r="A31" s="59">
        <v>2007</v>
      </c>
      <c r="B31" s="89">
        <v>47.7</v>
      </c>
      <c r="C31" s="89">
        <v>52</v>
      </c>
      <c r="D31" s="89">
        <v>0.3</v>
      </c>
      <c r="E31" s="63">
        <f>SUM(B31:D31)</f>
        <v>100</v>
      </c>
    </row>
    <row r="32" spans="1:8" x14ac:dyDescent="0.2">
      <c r="A32" s="59">
        <v>2008</v>
      </c>
      <c r="B32" s="89">
        <v>46.9</v>
      </c>
      <c r="C32" s="89">
        <v>52.8</v>
      </c>
      <c r="D32" s="89">
        <v>0.3</v>
      </c>
      <c r="E32" s="63">
        <f>SUM(B32:D32)</f>
        <v>99.999999999999986</v>
      </c>
    </row>
    <row r="33" spans="1:5" x14ac:dyDescent="0.2">
      <c r="A33" s="59">
        <v>2009</v>
      </c>
      <c r="B33" s="89">
        <v>47.818304551359887</v>
      </c>
      <c r="C33" s="89">
        <v>50.573572267771361</v>
      </c>
      <c r="D33" s="89">
        <v>1.6081231808687499</v>
      </c>
      <c r="E33" s="63">
        <f>SUM(B33:D33)</f>
        <v>100</v>
      </c>
    </row>
    <row r="34" spans="1:5" x14ac:dyDescent="0.2">
      <c r="A34" s="59">
        <v>2010</v>
      </c>
      <c r="B34" s="89">
        <v>51.02164913791524</v>
      </c>
      <c r="C34" s="89">
        <v>47.121864029376255</v>
      </c>
      <c r="D34" s="89">
        <v>1.8564868327085087</v>
      </c>
      <c r="E34" s="63">
        <f>SUM(B34:D34)</f>
        <v>100.00000000000001</v>
      </c>
    </row>
    <row r="35" spans="1:5" x14ac:dyDescent="0.2">
      <c r="A35" s="90">
        <v>2011</v>
      </c>
      <c r="B35" s="89">
        <v>54.439636906176162</v>
      </c>
      <c r="C35" s="89">
        <v>44.900421587919361</v>
      </c>
      <c r="D35" s="88">
        <v>0.65994150590448097</v>
      </c>
      <c r="E35" s="63">
        <f>SUM(B35:D35)</f>
        <v>100.00000000000001</v>
      </c>
    </row>
    <row r="36" spans="1:5" s="9" customFormat="1" ht="23.25" customHeight="1" x14ac:dyDescent="0.2">
      <c r="A36" s="167" t="s">
        <v>50</v>
      </c>
      <c r="B36" s="168"/>
      <c r="C36" s="168"/>
      <c r="D36" s="168"/>
      <c r="E36" s="168"/>
    </row>
    <row r="37" spans="1:5" s="9" customFormat="1" ht="11.25" x14ac:dyDescent="0.2">
      <c r="A37" s="39" t="s">
        <v>40</v>
      </c>
    </row>
    <row r="38" spans="1:5" s="9" customFormat="1" ht="11.25" x14ac:dyDescent="0.2">
      <c r="A38" s="9" t="s">
        <v>47</v>
      </c>
    </row>
    <row r="39" spans="1:5" s="9" customFormat="1" ht="11.25" x14ac:dyDescent="0.2">
      <c r="A39" s="112" t="s">
        <v>96</v>
      </c>
    </row>
    <row r="40" spans="1:5" s="9" customFormat="1" ht="11.25" x14ac:dyDescent="0.2">
      <c r="A40" s="9" t="s">
        <v>59</v>
      </c>
    </row>
  </sheetData>
  <mergeCells count="2">
    <mergeCell ref="A36:E36"/>
    <mergeCell ref="A5:E5"/>
  </mergeCells>
  <phoneticPr fontId="2" type="noConversion"/>
  <hyperlinks>
    <hyperlink ref="A2" location="Sommaire!A1" display="Retour au menu &quot;Vidéo&quot;" xr:uid="{00000000-0004-0000-0D00-000000000000}"/>
  </hyperlinks>
  <printOptions verticalCentered="1"/>
  <pageMargins left="0.59055118110236227" right="0.59055118110236227" top="0.39370078740157483" bottom="0.39370078740157483" header="0.19685039370078741" footer="0.19685039370078741"/>
  <pageSetup paperSize="9" orientation="portrait" r:id="rId1"/>
  <headerFooter alignWithMargins="0">
    <oddFooter>&amp;L&amp;"Arial,Gras italique"&amp;9&amp;G&amp;R&amp;"Arial,Gras italique"&amp;9Vidéo physique</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52"/>
  <dimension ref="A1:N40"/>
  <sheetViews>
    <sheetView workbookViewId="0"/>
  </sheetViews>
  <sheetFormatPr baseColWidth="10" defaultColWidth="11.42578125" defaultRowHeight="12.75" x14ac:dyDescent="0.2"/>
  <cols>
    <col min="1" max="1" width="17.140625" style="3" customWidth="1"/>
    <col min="2" max="6" width="12" style="3" customWidth="1"/>
    <col min="7" max="9" width="7" style="3" customWidth="1"/>
    <col min="10" max="11" width="10.7109375" style="3" bestFit="1" customWidth="1"/>
    <col min="12" max="16384" width="11.42578125" style="3"/>
  </cols>
  <sheetData>
    <row r="1" spans="1:14" x14ac:dyDescent="0.2">
      <c r="B1" s="4"/>
      <c r="C1" s="4"/>
      <c r="D1" s="4"/>
      <c r="E1" s="4"/>
      <c r="F1" s="4"/>
      <c r="G1" s="4"/>
      <c r="H1" s="4"/>
      <c r="I1" s="4"/>
      <c r="J1" s="4"/>
      <c r="K1" s="4"/>
      <c r="L1" s="4"/>
      <c r="M1" s="4"/>
      <c r="N1" s="4"/>
    </row>
    <row r="2" spans="1:14" s="7" customFormat="1" x14ac:dyDescent="0.2">
      <c r="A2" s="5" t="s">
        <v>33</v>
      </c>
      <c r="B2" s="6"/>
      <c r="C2" s="6"/>
      <c r="D2" s="6"/>
      <c r="E2" s="6"/>
      <c r="F2" s="6"/>
      <c r="G2" s="6"/>
      <c r="H2" s="6"/>
      <c r="I2" s="6"/>
      <c r="J2" s="6"/>
      <c r="K2" s="6"/>
      <c r="L2" s="6"/>
      <c r="M2" s="6"/>
      <c r="N2" s="6"/>
    </row>
    <row r="3" spans="1:14" x14ac:dyDescent="0.2">
      <c r="B3" s="4"/>
      <c r="C3" s="4"/>
      <c r="D3" s="4"/>
      <c r="E3" s="4"/>
      <c r="F3" s="4"/>
      <c r="G3" s="4"/>
      <c r="H3" s="4"/>
      <c r="I3" s="4"/>
      <c r="J3" s="4"/>
      <c r="K3" s="4"/>
      <c r="L3" s="4"/>
      <c r="M3" s="4"/>
      <c r="N3" s="4"/>
    </row>
    <row r="4" spans="1:14" x14ac:dyDescent="0.2">
      <c r="B4" s="4"/>
      <c r="C4" s="4"/>
      <c r="D4" s="4"/>
      <c r="E4" s="4"/>
      <c r="F4" s="4"/>
      <c r="G4" s="4"/>
      <c r="H4" s="4"/>
      <c r="I4" s="4"/>
      <c r="J4" s="4"/>
      <c r="K4" s="4"/>
      <c r="L4" s="4"/>
      <c r="M4" s="4"/>
      <c r="N4" s="4"/>
    </row>
    <row r="5" spans="1:14" s="1" customFormat="1" ht="48" customHeight="1" x14ac:dyDescent="0.3">
      <c r="A5" s="169" t="s">
        <v>100</v>
      </c>
      <c r="B5" s="169"/>
      <c r="C5" s="169"/>
      <c r="D5" s="169"/>
      <c r="E5" s="169"/>
      <c r="F5" s="169"/>
    </row>
    <row r="6" spans="1:14" s="1" customFormat="1" ht="3" customHeight="1" x14ac:dyDescent="0.2"/>
    <row r="7" spans="1:14" s="15" customFormat="1" ht="25.5" x14ac:dyDescent="0.2">
      <c r="A7" s="57" t="s">
        <v>17</v>
      </c>
      <c r="B7" s="58" t="s">
        <v>5</v>
      </c>
      <c r="C7" s="58" t="s">
        <v>6</v>
      </c>
      <c r="D7" s="58" t="s">
        <v>92</v>
      </c>
      <c r="E7" s="58" t="s">
        <v>7</v>
      </c>
      <c r="F7" s="58" t="s">
        <v>2</v>
      </c>
      <c r="G7" s="35"/>
      <c r="H7" s="35"/>
      <c r="I7" s="35"/>
    </row>
    <row r="8" spans="1:14" s="15" customFormat="1" ht="12" x14ac:dyDescent="0.2">
      <c r="A8" s="59">
        <v>2004</v>
      </c>
      <c r="B8" s="62">
        <v>21.5</v>
      </c>
      <c r="C8" s="62">
        <v>61.6</v>
      </c>
      <c r="D8" s="62">
        <v>6.9</v>
      </c>
      <c r="E8" s="62">
        <v>10</v>
      </c>
      <c r="F8" s="63">
        <f t="shared" ref="F8:F15" si="0">SUM(B8:E8)</f>
        <v>100</v>
      </c>
      <c r="G8" s="10"/>
      <c r="H8" s="10"/>
      <c r="I8" s="10"/>
    </row>
    <row r="9" spans="1:14" s="11" customFormat="1" ht="12" x14ac:dyDescent="0.2">
      <c r="A9" s="59">
        <v>2005</v>
      </c>
      <c r="B9" s="62">
        <v>22.4</v>
      </c>
      <c r="C9" s="62">
        <v>67.400000000000006</v>
      </c>
      <c r="D9" s="62">
        <v>6</v>
      </c>
      <c r="E9" s="62">
        <v>4.2</v>
      </c>
      <c r="F9" s="63">
        <f t="shared" si="0"/>
        <v>100.00000000000001</v>
      </c>
      <c r="G9" s="33"/>
      <c r="H9" s="33"/>
      <c r="I9" s="33"/>
    </row>
    <row r="10" spans="1:14" s="11" customFormat="1" ht="12" x14ac:dyDescent="0.2">
      <c r="A10" s="59">
        <v>2006</v>
      </c>
      <c r="B10" s="62">
        <v>22.6</v>
      </c>
      <c r="C10" s="62">
        <v>62.3</v>
      </c>
      <c r="D10" s="62">
        <v>11.6</v>
      </c>
      <c r="E10" s="62">
        <v>3.5</v>
      </c>
      <c r="F10" s="63">
        <f t="shared" si="0"/>
        <v>100</v>
      </c>
      <c r="G10" s="33"/>
      <c r="H10" s="33"/>
      <c r="I10" s="33"/>
    </row>
    <row r="11" spans="1:14" s="11" customFormat="1" ht="12" x14ac:dyDescent="0.2">
      <c r="A11" s="59">
        <v>2007</v>
      </c>
      <c r="B11" s="62">
        <v>22.9</v>
      </c>
      <c r="C11" s="62">
        <v>66.099999999999994</v>
      </c>
      <c r="D11" s="62">
        <v>8</v>
      </c>
      <c r="E11" s="62">
        <v>3</v>
      </c>
      <c r="F11" s="63">
        <f t="shared" si="0"/>
        <v>100</v>
      </c>
      <c r="G11" s="33"/>
      <c r="H11" s="33"/>
      <c r="I11" s="33"/>
    </row>
    <row r="12" spans="1:14" s="11" customFormat="1" ht="12" x14ac:dyDescent="0.2">
      <c r="A12" s="59">
        <v>2008</v>
      </c>
      <c r="B12" s="62">
        <v>22.49</v>
      </c>
      <c r="C12" s="62">
        <v>65.19</v>
      </c>
      <c r="D12" s="62">
        <v>10.75</v>
      </c>
      <c r="E12" s="62">
        <v>1.59</v>
      </c>
      <c r="F12" s="63">
        <f t="shared" si="0"/>
        <v>100.02</v>
      </c>
      <c r="G12" s="33"/>
      <c r="H12" s="33"/>
      <c r="I12" s="33"/>
    </row>
    <row r="13" spans="1:14" s="15" customFormat="1" ht="12" x14ac:dyDescent="0.2">
      <c r="A13" s="59">
        <v>2009</v>
      </c>
      <c r="B13" s="62">
        <v>19.815054209412992</v>
      </c>
      <c r="C13" s="62">
        <v>68.980516194142922</v>
      </c>
      <c r="D13" s="62">
        <v>9.3963821376855527</v>
      </c>
      <c r="E13" s="62">
        <v>1.8080474587585331</v>
      </c>
      <c r="F13" s="63">
        <f t="shared" si="0"/>
        <v>100</v>
      </c>
      <c r="G13" s="34"/>
      <c r="H13" s="34"/>
      <c r="I13" s="34"/>
    </row>
    <row r="14" spans="1:14" s="15" customFormat="1" ht="12" x14ac:dyDescent="0.2">
      <c r="A14" s="59">
        <v>2010</v>
      </c>
      <c r="B14" s="62">
        <v>19.470794853864156</v>
      </c>
      <c r="C14" s="62">
        <v>69.050148838994318</v>
      </c>
      <c r="D14" s="62">
        <v>10.108477816420457</v>
      </c>
      <c r="E14" s="62">
        <v>1.3705784907210568</v>
      </c>
      <c r="F14" s="63">
        <f t="shared" si="0"/>
        <v>100</v>
      </c>
      <c r="G14" s="34"/>
      <c r="H14" s="34"/>
      <c r="I14" s="34"/>
    </row>
    <row r="15" spans="1:14" s="15" customFormat="1" ht="12" x14ac:dyDescent="0.2">
      <c r="A15" s="59">
        <v>2011</v>
      </c>
      <c r="B15" s="62">
        <v>19.930124045995363</v>
      </c>
      <c r="C15" s="62">
        <v>64.165113871404671</v>
      </c>
      <c r="D15" s="62">
        <v>14.61027532043234</v>
      </c>
      <c r="E15" s="56">
        <v>1.2944867621676184</v>
      </c>
      <c r="F15" s="63">
        <f t="shared" si="0"/>
        <v>99.999999999999986</v>
      </c>
      <c r="G15" s="34"/>
      <c r="H15" s="34"/>
      <c r="I15" s="34"/>
    </row>
    <row r="16" spans="1:14" s="15" customFormat="1" ht="12" x14ac:dyDescent="0.2">
      <c r="A16" s="59"/>
      <c r="B16" s="62"/>
      <c r="C16" s="62"/>
      <c r="D16" s="62"/>
      <c r="E16" s="62"/>
      <c r="F16" s="63"/>
      <c r="G16" s="34"/>
      <c r="H16" s="34"/>
      <c r="I16" s="34"/>
    </row>
    <row r="17" spans="1:9" s="15" customFormat="1" ht="25.5" x14ac:dyDescent="0.2">
      <c r="A17" s="57" t="s">
        <v>18</v>
      </c>
      <c r="B17" s="58" t="s">
        <v>5</v>
      </c>
      <c r="C17" s="58" t="s">
        <v>6</v>
      </c>
      <c r="D17" s="58" t="s">
        <v>92</v>
      </c>
      <c r="E17" s="58" t="s">
        <v>7</v>
      </c>
      <c r="F17" s="58" t="s">
        <v>2</v>
      </c>
      <c r="G17" s="34"/>
      <c r="H17" s="34"/>
      <c r="I17" s="34"/>
    </row>
    <row r="18" spans="1:9" s="15" customFormat="1" ht="12" x14ac:dyDescent="0.2">
      <c r="A18" s="59">
        <v>2004</v>
      </c>
      <c r="B18" s="62">
        <v>25.4</v>
      </c>
      <c r="C18" s="62">
        <v>61.4</v>
      </c>
      <c r="D18" s="62">
        <v>8.3000000000000007</v>
      </c>
      <c r="E18" s="62">
        <v>4.9000000000000004</v>
      </c>
      <c r="F18" s="63">
        <f t="shared" ref="F18:F25" si="1">SUM(B18:E18)</f>
        <v>100</v>
      </c>
      <c r="G18" s="34"/>
      <c r="H18" s="34"/>
      <c r="I18" s="34"/>
    </row>
    <row r="19" spans="1:9" s="15" customFormat="1" ht="12" x14ac:dyDescent="0.2">
      <c r="A19" s="59">
        <v>2005</v>
      </c>
      <c r="B19" s="62">
        <v>23.1</v>
      </c>
      <c r="C19" s="62">
        <v>60.8</v>
      </c>
      <c r="D19" s="62">
        <v>8.1999999999999993</v>
      </c>
      <c r="E19" s="62">
        <v>7.9</v>
      </c>
      <c r="F19" s="63">
        <f t="shared" si="1"/>
        <v>100.00000000000001</v>
      </c>
      <c r="G19" s="34"/>
      <c r="H19" s="34"/>
      <c r="I19" s="34"/>
    </row>
    <row r="20" spans="1:9" s="15" customFormat="1" ht="12" x14ac:dyDescent="0.2">
      <c r="A20" s="59">
        <v>2006</v>
      </c>
      <c r="B20" s="62">
        <v>23.1</v>
      </c>
      <c r="C20" s="62">
        <v>57.6</v>
      </c>
      <c r="D20" s="62">
        <v>13</v>
      </c>
      <c r="E20" s="62">
        <v>6.3</v>
      </c>
      <c r="F20" s="63">
        <f t="shared" si="1"/>
        <v>100</v>
      </c>
      <c r="G20" s="34"/>
      <c r="H20" s="34"/>
      <c r="I20" s="34"/>
    </row>
    <row r="21" spans="1:9" s="15" customFormat="1" ht="12" x14ac:dyDescent="0.2">
      <c r="A21" s="59">
        <v>2007</v>
      </c>
      <c r="B21" s="62">
        <v>23.1</v>
      </c>
      <c r="C21" s="62">
        <v>59.5</v>
      </c>
      <c r="D21" s="62">
        <v>12.1</v>
      </c>
      <c r="E21" s="62">
        <v>5.3</v>
      </c>
      <c r="F21" s="63">
        <f t="shared" si="1"/>
        <v>99.999999999999986</v>
      </c>
      <c r="G21" s="34"/>
      <c r="H21" s="34"/>
      <c r="I21" s="34"/>
    </row>
    <row r="22" spans="1:9" s="15" customFormat="1" ht="12" x14ac:dyDescent="0.2">
      <c r="A22" s="59">
        <v>2008</v>
      </c>
      <c r="B22" s="62">
        <v>22.4</v>
      </c>
      <c r="C22" s="62">
        <v>61.2</v>
      </c>
      <c r="D22" s="62">
        <v>13</v>
      </c>
      <c r="E22" s="62">
        <v>3.4</v>
      </c>
      <c r="F22" s="63">
        <f t="shared" si="1"/>
        <v>100</v>
      </c>
      <c r="G22" s="34"/>
      <c r="H22" s="34"/>
      <c r="I22" s="34"/>
    </row>
    <row r="23" spans="1:9" s="15" customFormat="1" ht="12" x14ac:dyDescent="0.2">
      <c r="A23" s="59">
        <v>2009</v>
      </c>
      <c r="B23" s="62">
        <v>23.846163676016456</v>
      </c>
      <c r="C23" s="62">
        <v>60.407180971757299</v>
      </c>
      <c r="D23" s="62">
        <v>12.279871038273512</v>
      </c>
      <c r="E23" s="62">
        <v>3.4667843139527097</v>
      </c>
      <c r="F23" s="63">
        <f t="shared" si="1"/>
        <v>99.999999999999986</v>
      </c>
      <c r="G23" s="34"/>
      <c r="H23" s="34"/>
      <c r="I23" s="34"/>
    </row>
    <row r="24" spans="1:9" s="15" customFormat="1" ht="12" x14ac:dyDescent="0.2">
      <c r="A24" s="59">
        <v>2010</v>
      </c>
      <c r="B24" s="62">
        <v>23.001725418416175</v>
      </c>
      <c r="C24" s="62">
        <v>60.566269398624648</v>
      </c>
      <c r="D24" s="62">
        <v>13.308976040764401</v>
      </c>
      <c r="E24" s="62">
        <v>3.1230291421947798</v>
      </c>
      <c r="F24" s="63">
        <f t="shared" si="1"/>
        <v>100.00000000000001</v>
      </c>
      <c r="G24" s="34"/>
      <c r="H24" s="34"/>
      <c r="I24" s="34"/>
    </row>
    <row r="25" spans="1:9" s="15" customFormat="1" ht="12" x14ac:dyDescent="0.2">
      <c r="A25" s="59">
        <v>2011</v>
      </c>
      <c r="B25" s="62">
        <v>22.794538419681686</v>
      </c>
      <c r="C25" s="62">
        <v>58.085863233691157</v>
      </c>
      <c r="D25" s="62">
        <v>15.502280171229458</v>
      </c>
      <c r="E25" s="62">
        <v>3.6173181753977115</v>
      </c>
      <c r="F25" s="63">
        <f t="shared" si="1"/>
        <v>100.00000000000001</v>
      </c>
      <c r="G25" s="34"/>
      <c r="H25" s="34"/>
      <c r="I25" s="34"/>
    </row>
    <row r="26" spans="1:9" s="15" customFormat="1" ht="12" x14ac:dyDescent="0.2">
      <c r="A26" s="75"/>
      <c r="B26" s="76"/>
      <c r="C26" s="76"/>
      <c r="D26" s="76"/>
      <c r="E26" s="76"/>
      <c r="F26" s="76"/>
      <c r="G26" s="34"/>
      <c r="H26" s="34"/>
      <c r="I26" s="34"/>
    </row>
    <row r="27" spans="1:9" s="15" customFormat="1" ht="25.5" x14ac:dyDescent="0.2">
      <c r="A27" s="57" t="s">
        <v>44</v>
      </c>
      <c r="B27" s="58" t="s">
        <v>5</v>
      </c>
      <c r="C27" s="58" t="s">
        <v>6</v>
      </c>
      <c r="D27" s="58" t="s">
        <v>92</v>
      </c>
      <c r="E27" s="58" t="s">
        <v>7</v>
      </c>
      <c r="F27" s="58" t="s">
        <v>2</v>
      </c>
      <c r="G27" s="34"/>
      <c r="H27" s="34"/>
      <c r="I27" s="34"/>
    </row>
    <row r="28" spans="1:9" s="15" customFormat="1" ht="12" x14ac:dyDescent="0.2">
      <c r="A28" s="59">
        <v>2004</v>
      </c>
      <c r="B28" s="74" t="s">
        <v>54</v>
      </c>
      <c r="C28" s="74" t="s">
        <v>54</v>
      </c>
      <c r="D28" s="74" t="s">
        <v>54</v>
      </c>
      <c r="E28" s="74" t="s">
        <v>54</v>
      </c>
      <c r="F28" s="74" t="s">
        <v>54</v>
      </c>
      <c r="G28" s="34"/>
      <c r="H28" s="34"/>
      <c r="I28" s="34"/>
    </row>
    <row r="29" spans="1:9" s="15" customFormat="1" ht="12" x14ac:dyDescent="0.2">
      <c r="A29" s="59">
        <v>2005</v>
      </c>
      <c r="B29" s="74" t="s">
        <v>54</v>
      </c>
      <c r="C29" s="74" t="s">
        <v>54</v>
      </c>
      <c r="D29" s="74" t="s">
        <v>54</v>
      </c>
      <c r="E29" s="74" t="s">
        <v>54</v>
      </c>
      <c r="F29" s="74" t="s">
        <v>54</v>
      </c>
      <c r="G29" s="34"/>
      <c r="H29" s="34"/>
      <c r="I29" s="34"/>
    </row>
    <row r="30" spans="1:9" s="15" customFormat="1" ht="12" x14ac:dyDescent="0.2">
      <c r="A30" s="59">
        <v>2006</v>
      </c>
      <c r="B30" s="74" t="s">
        <v>54</v>
      </c>
      <c r="C30" s="74" t="s">
        <v>54</v>
      </c>
      <c r="D30" s="74" t="s">
        <v>54</v>
      </c>
      <c r="E30" s="74" t="s">
        <v>54</v>
      </c>
      <c r="F30" s="74" t="s">
        <v>54</v>
      </c>
      <c r="G30" s="34"/>
      <c r="H30" s="34"/>
      <c r="I30" s="34"/>
    </row>
    <row r="31" spans="1:9" s="15" customFormat="1" ht="12" x14ac:dyDescent="0.2">
      <c r="A31" s="59">
        <v>2007</v>
      </c>
      <c r="B31" s="62">
        <v>21.7</v>
      </c>
      <c r="C31" s="62">
        <v>61.1</v>
      </c>
      <c r="D31" s="62">
        <v>11.8</v>
      </c>
      <c r="E31" s="62">
        <v>5.4</v>
      </c>
      <c r="F31" s="63">
        <f>SUM(B31:E31)</f>
        <v>100</v>
      </c>
      <c r="G31" s="34"/>
      <c r="H31" s="34"/>
      <c r="I31" s="34"/>
    </row>
    <row r="32" spans="1:9" s="15" customFormat="1" ht="12" x14ac:dyDescent="0.2">
      <c r="A32" s="59">
        <v>2008</v>
      </c>
      <c r="B32" s="62">
        <v>22.1</v>
      </c>
      <c r="C32" s="62">
        <v>60.85</v>
      </c>
      <c r="D32" s="62">
        <v>13</v>
      </c>
      <c r="E32" s="62">
        <v>4.05</v>
      </c>
      <c r="F32" s="63">
        <f>SUM(B32:E32)</f>
        <v>100</v>
      </c>
      <c r="G32" s="34"/>
      <c r="H32" s="34"/>
      <c r="I32" s="34"/>
    </row>
    <row r="33" spans="1:9" s="15" customFormat="1" ht="12" x14ac:dyDescent="0.2">
      <c r="A33" s="59">
        <v>2009</v>
      </c>
      <c r="B33" s="62">
        <v>21.56800597510637</v>
      </c>
      <c r="C33" s="62">
        <v>62.9351916287237</v>
      </c>
      <c r="D33" s="62">
        <v>11.956848991888874</v>
      </c>
      <c r="E33" s="62">
        <v>3.5399534042810674</v>
      </c>
      <c r="F33" s="63">
        <f>SUM(B33:E33)</f>
        <v>100.00000000000001</v>
      </c>
      <c r="G33" s="34"/>
      <c r="H33" s="34"/>
      <c r="I33" s="34"/>
    </row>
    <row r="34" spans="1:9" s="15" customFormat="1" ht="12" x14ac:dyDescent="0.2">
      <c r="A34" s="59">
        <v>2010</v>
      </c>
      <c r="B34" s="62">
        <v>20.700649332473464</v>
      </c>
      <c r="C34" s="62">
        <v>61.758932425378973</v>
      </c>
      <c r="D34" s="62">
        <v>13.790134234048185</v>
      </c>
      <c r="E34" s="62">
        <v>3.7502840080993702</v>
      </c>
      <c r="F34" s="63">
        <f>SUM(B34:E34)</f>
        <v>99.999999999999986</v>
      </c>
      <c r="G34" s="34"/>
      <c r="H34" s="34"/>
      <c r="I34" s="34"/>
    </row>
    <row r="35" spans="1:9" s="15" customFormat="1" ht="12" x14ac:dyDescent="0.2">
      <c r="A35" s="90">
        <v>2011</v>
      </c>
      <c r="B35" s="62">
        <v>19.334467789423762</v>
      </c>
      <c r="C35" s="62">
        <v>60.540127988995174</v>
      </c>
      <c r="D35" s="62">
        <v>14.733182443329781</v>
      </c>
      <c r="E35" s="62">
        <v>5.3922217782512849</v>
      </c>
      <c r="F35" s="63">
        <f>SUM(B35:E35)</f>
        <v>100</v>
      </c>
      <c r="G35" s="34"/>
      <c r="H35" s="34"/>
      <c r="I35" s="34"/>
    </row>
    <row r="36" spans="1:9" s="9" customFormat="1" ht="39" customHeight="1" x14ac:dyDescent="0.2">
      <c r="A36" s="167" t="s">
        <v>46</v>
      </c>
      <c r="B36" s="168"/>
      <c r="C36" s="168"/>
      <c r="D36" s="168"/>
      <c r="E36" s="168"/>
      <c r="F36" s="168"/>
    </row>
    <row r="37" spans="1:9" s="9" customFormat="1" ht="11.25" x14ac:dyDescent="0.2">
      <c r="A37" s="39" t="s">
        <v>43</v>
      </c>
    </row>
    <row r="38" spans="1:9" s="9" customFormat="1" ht="11.25" x14ac:dyDescent="0.2">
      <c r="A38" s="9" t="s">
        <v>47</v>
      </c>
    </row>
    <row r="39" spans="1:9" s="9" customFormat="1" ht="11.25" x14ac:dyDescent="0.2">
      <c r="A39" s="112" t="s">
        <v>96</v>
      </c>
    </row>
    <row r="40" spans="1:9" s="9" customFormat="1" ht="11.25" x14ac:dyDescent="0.2">
      <c r="A40" s="9" t="s">
        <v>59</v>
      </c>
    </row>
  </sheetData>
  <mergeCells count="2">
    <mergeCell ref="A36:F36"/>
    <mergeCell ref="A5:F5"/>
  </mergeCells>
  <phoneticPr fontId="2" type="noConversion"/>
  <hyperlinks>
    <hyperlink ref="A2" location="Sommaire!A1" display="Retour au menu &quot;Vidéo&quot;" xr:uid="{00000000-0004-0000-0E00-000000000000}"/>
  </hyperlinks>
  <printOptions verticalCentered="1"/>
  <pageMargins left="0.59055118110236227" right="0.59055118110236227" top="0.78740157480314965" bottom="0.78740157480314965" header="0.51181102362204722" footer="0.51181102362204722"/>
  <pageSetup paperSize="9" orientation="portrait" r:id="rId1"/>
  <headerFooter alignWithMargins="0">
    <oddFooter>&amp;L&amp;"Arial,Gras italique"&amp;9&amp;G&amp;R&amp;"Arial,Gras italique"&amp;9Vidéo physique</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64"/>
  <dimension ref="A1:P39"/>
  <sheetViews>
    <sheetView workbookViewId="0"/>
  </sheetViews>
  <sheetFormatPr baseColWidth="10" defaultColWidth="11.42578125" defaultRowHeight="12.75" x14ac:dyDescent="0.2"/>
  <cols>
    <col min="1" max="1" width="18.85546875" style="3" customWidth="1"/>
    <col min="2" max="8" width="12" style="3" customWidth="1"/>
    <col min="9" max="10" width="10.7109375" style="3" customWidth="1"/>
    <col min="11" max="12" width="8.7109375" style="3" bestFit="1" customWidth="1"/>
    <col min="13" max="13" width="9.5703125" style="3" bestFit="1" customWidth="1"/>
    <col min="14" max="15" width="8.7109375" style="3" bestFit="1" customWidth="1"/>
    <col min="16" max="16" width="7.85546875" style="3" bestFit="1" customWidth="1"/>
    <col min="17" max="18" width="6.28515625" style="3" bestFit="1" customWidth="1"/>
    <col min="19" max="19" width="9.5703125" style="3" bestFit="1" customWidth="1"/>
    <col min="20" max="16384" width="11.42578125" style="3"/>
  </cols>
  <sheetData>
    <row r="1" spans="1:16" x14ac:dyDescent="0.2">
      <c r="B1" s="4"/>
      <c r="C1" s="4"/>
      <c r="D1" s="4"/>
      <c r="E1" s="4"/>
      <c r="F1" s="4"/>
      <c r="G1" s="4"/>
      <c r="H1" s="4"/>
      <c r="I1" s="4"/>
      <c r="J1" s="4"/>
      <c r="K1" s="4"/>
      <c r="L1" s="4"/>
      <c r="M1" s="4"/>
      <c r="N1" s="4"/>
      <c r="O1" s="4"/>
      <c r="P1" s="4"/>
    </row>
    <row r="2" spans="1:16" s="7" customFormat="1" x14ac:dyDescent="0.2">
      <c r="A2" s="5" t="s">
        <v>33</v>
      </c>
      <c r="B2" s="6"/>
      <c r="C2" s="6"/>
      <c r="D2" s="6"/>
      <c r="E2" s="6"/>
      <c r="F2" s="6"/>
      <c r="G2" s="6"/>
      <c r="H2" s="6"/>
      <c r="I2" s="6"/>
      <c r="J2" s="6"/>
      <c r="K2" s="6"/>
      <c r="L2" s="6"/>
      <c r="M2" s="6"/>
      <c r="N2" s="6"/>
      <c r="O2" s="6"/>
      <c r="P2" s="6"/>
    </row>
    <row r="3" spans="1:16" x14ac:dyDescent="0.2">
      <c r="B3" s="4"/>
      <c r="C3" s="4"/>
      <c r="D3" s="4"/>
      <c r="E3" s="4"/>
      <c r="F3" s="4"/>
      <c r="G3" s="91"/>
      <c r="H3" s="4"/>
      <c r="I3" s="4"/>
      <c r="J3" s="4"/>
      <c r="K3" s="4"/>
      <c r="L3" s="4"/>
      <c r="M3" s="4"/>
      <c r="N3" s="4"/>
      <c r="O3" s="4"/>
      <c r="P3" s="4"/>
    </row>
    <row r="4" spans="1:16" x14ac:dyDescent="0.2">
      <c r="B4" s="4"/>
      <c r="C4" s="4"/>
      <c r="D4" s="4"/>
      <c r="E4" s="4"/>
      <c r="F4" s="4"/>
      <c r="G4" s="4"/>
      <c r="H4" s="4"/>
      <c r="I4" s="4"/>
      <c r="J4" s="4"/>
      <c r="K4" s="4"/>
      <c r="L4" s="4"/>
      <c r="M4" s="4"/>
      <c r="N4" s="4"/>
      <c r="O4" s="4"/>
      <c r="P4" s="4"/>
    </row>
    <row r="5" spans="1:16" s="1" customFormat="1" ht="23.25" x14ac:dyDescent="0.3">
      <c r="A5" s="106" t="s">
        <v>101</v>
      </c>
    </row>
    <row r="6" spans="1:16" s="1" customFormat="1" ht="3" customHeight="1" x14ac:dyDescent="0.2"/>
    <row r="7" spans="1:16" s="15" customFormat="1" ht="24" x14ac:dyDescent="0.2">
      <c r="A7" s="57" t="s">
        <v>17</v>
      </c>
      <c r="B7" s="58" t="s">
        <v>10</v>
      </c>
      <c r="C7" s="58" t="s">
        <v>13</v>
      </c>
      <c r="D7" s="58" t="s">
        <v>8</v>
      </c>
      <c r="E7" s="58" t="s">
        <v>12</v>
      </c>
      <c r="F7" s="58" t="s">
        <v>11</v>
      </c>
      <c r="G7" s="58" t="s">
        <v>14</v>
      </c>
      <c r="H7" s="58" t="s">
        <v>2</v>
      </c>
      <c r="I7" s="35"/>
      <c r="J7" s="35"/>
      <c r="K7" s="35"/>
    </row>
    <row r="8" spans="1:16" s="15" customFormat="1" ht="12" x14ac:dyDescent="0.2">
      <c r="A8" s="59">
        <v>2004</v>
      </c>
      <c r="B8" s="62">
        <v>4.3</v>
      </c>
      <c r="C8" s="62">
        <v>30</v>
      </c>
      <c r="D8" s="62">
        <v>22.2</v>
      </c>
      <c r="E8" s="62">
        <v>25.3</v>
      </c>
      <c r="F8" s="62">
        <v>16.600000000000001</v>
      </c>
      <c r="G8" s="62">
        <v>1.6</v>
      </c>
      <c r="H8" s="63">
        <f t="shared" ref="H8:H15" si="0">SUM(B8:G8)</f>
        <v>100</v>
      </c>
      <c r="I8" s="10"/>
      <c r="J8" s="10"/>
      <c r="K8" s="10"/>
    </row>
    <row r="9" spans="1:16" s="11" customFormat="1" ht="12" x14ac:dyDescent="0.2">
      <c r="A9" s="59">
        <v>2005</v>
      </c>
      <c r="B9" s="62">
        <v>2.7</v>
      </c>
      <c r="C9" s="62">
        <v>27.2</v>
      </c>
      <c r="D9" s="62">
        <v>27.5</v>
      </c>
      <c r="E9" s="62">
        <v>22.6</v>
      </c>
      <c r="F9" s="62">
        <v>18.899999999999999</v>
      </c>
      <c r="G9" s="62">
        <v>1.1000000000000001</v>
      </c>
      <c r="H9" s="63">
        <f t="shared" si="0"/>
        <v>100</v>
      </c>
      <c r="I9" s="33"/>
      <c r="J9" s="33"/>
      <c r="K9" s="33"/>
    </row>
    <row r="10" spans="1:16" s="11" customFormat="1" ht="12" x14ac:dyDescent="0.2">
      <c r="A10" s="59">
        <v>2006</v>
      </c>
      <c r="B10" s="62">
        <v>4.3</v>
      </c>
      <c r="C10" s="62">
        <v>20</v>
      </c>
      <c r="D10" s="62">
        <v>37.4</v>
      </c>
      <c r="E10" s="62">
        <v>19.3</v>
      </c>
      <c r="F10" s="62">
        <v>17.8</v>
      </c>
      <c r="G10" s="62">
        <v>1.2</v>
      </c>
      <c r="H10" s="63">
        <f t="shared" si="0"/>
        <v>100</v>
      </c>
      <c r="I10" s="33"/>
      <c r="J10" s="33"/>
      <c r="K10" s="33"/>
    </row>
    <row r="11" spans="1:16" s="11" customFormat="1" ht="12" x14ac:dyDescent="0.2">
      <c r="A11" s="59">
        <v>2007</v>
      </c>
      <c r="B11" s="62">
        <v>3.5</v>
      </c>
      <c r="C11" s="62">
        <v>19.399999999999999</v>
      </c>
      <c r="D11" s="62">
        <v>43.3</v>
      </c>
      <c r="E11" s="62">
        <v>16.100000000000001</v>
      </c>
      <c r="F11" s="62">
        <v>16.7</v>
      </c>
      <c r="G11" s="62">
        <v>1</v>
      </c>
      <c r="H11" s="63">
        <f t="shared" si="0"/>
        <v>99.999999999999986</v>
      </c>
      <c r="I11" s="33"/>
      <c r="J11" s="33"/>
      <c r="K11" s="33"/>
    </row>
    <row r="12" spans="1:16" s="11" customFormat="1" ht="12" x14ac:dyDescent="0.2">
      <c r="A12" s="59">
        <v>2008</v>
      </c>
      <c r="B12" s="62">
        <v>2.7</v>
      </c>
      <c r="C12" s="62">
        <v>22.34</v>
      </c>
      <c r="D12" s="62">
        <v>45.44</v>
      </c>
      <c r="E12" s="62">
        <v>16.100000000000001</v>
      </c>
      <c r="F12" s="62">
        <v>12.1</v>
      </c>
      <c r="G12" s="62">
        <v>1.3</v>
      </c>
      <c r="H12" s="63">
        <f t="shared" si="0"/>
        <v>99.979999999999976</v>
      </c>
      <c r="I12" s="33"/>
      <c r="J12" s="33"/>
      <c r="K12" s="33"/>
    </row>
    <row r="13" spans="1:16" s="11" customFormat="1" ht="12" x14ac:dyDescent="0.2">
      <c r="A13" s="59">
        <v>2009</v>
      </c>
      <c r="B13" s="62">
        <v>3.7701327660497439</v>
      </c>
      <c r="C13" s="62">
        <v>24.794153307710381</v>
      </c>
      <c r="D13" s="62">
        <v>45.080963854800174</v>
      </c>
      <c r="E13" s="62">
        <v>11.922525071617983</v>
      </c>
      <c r="F13" s="62">
        <v>13.560779824737452</v>
      </c>
      <c r="G13" s="62">
        <v>0.87144517508427155</v>
      </c>
      <c r="H13" s="63">
        <f t="shared" si="0"/>
        <v>100.00000000000001</v>
      </c>
      <c r="I13" s="33"/>
      <c r="J13" s="33"/>
      <c r="K13" s="33"/>
    </row>
    <row r="14" spans="1:16" s="11" customFormat="1" ht="12" x14ac:dyDescent="0.2">
      <c r="A14" s="59">
        <v>2010</v>
      </c>
      <c r="B14" s="62">
        <v>2.9936629144910203</v>
      </c>
      <c r="C14" s="62">
        <v>26.162215208411499</v>
      </c>
      <c r="D14" s="62">
        <v>43.125677344733099</v>
      </c>
      <c r="E14" s="62">
        <v>10.376527805446099</v>
      </c>
      <c r="F14" s="62">
        <v>16.4651233472899</v>
      </c>
      <c r="G14" s="62">
        <v>0.87679337962833692</v>
      </c>
      <c r="H14" s="63">
        <f t="shared" si="0"/>
        <v>99.999999999999972</v>
      </c>
      <c r="I14" s="33"/>
      <c r="J14" s="33"/>
      <c r="K14" s="33"/>
    </row>
    <row r="15" spans="1:16" s="11" customFormat="1" ht="12" x14ac:dyDescent="0.2">
      <c r="A15" s="59">
        <v>2011</v>
      </c>
      <c r="B15" s="62">
        <v>2.3620327742990099</v>
      </c>
      <c r="C15" s="62">
        <v>26.083691649802397</v>
      </c>
      <c r="D15" s="62">
        <v>46.383307627274199</v>
      </c>
      <c r="E15" s="62">
        <v>11.2057742574674</v>
      </c>
      <c r="F15" s="62">
        <v>13.170802735333101</v>
      </c>
      <c r="G15" s="62">
        <v>0.79439095582387809</v>
      </c>
      <c r="H15" s="63">
        <f t="shared" si="0"/>
        <v>99.999999999999972</v>
      </c>
      <c r="I15" s="33"/>
      <c r="J15" s="33"/>
      <c r="K15" s="33"/>
    </row>
    <row r="16" spans="1:16" s="15" customFormat="1" ht="21" customHeight="1" x14ac:dyDescent="0.2">
      <c r="A16" s="75"/>
      <c r="B16" s="76"/>
      <c r="C16" s="76"/>
      <c r="D16" s="76"/>
      <c r="E16" s="76"/>
      <c r="F16" s="76"/>
      <c r="G16" s="76"/>
      <c r="H16" s="76"/>
      <c r="I16" s="34"/>
      <c r="J16" s="34"/>
      <c r="K16" s="34"/>
    </row>
    <row r="17" spans="1:11" s="15" customFormat="1" ht="24" x14ac:dyDescent="0.2">
      <c r="A17" s="57" t="s">
        <v>18</v>
      </c>
      <c r="B17" s="58" t="s">
        <v>10</v>
      </c>
      <c r="C17" s="58" t="s">
        <v>13</v>
      </c>
      <c r="D17" s="58" t="s">
        <v>8</v>
      </c>
      <c r="E17" s="58" t="s">
        <v>12</v>
      </c>
      <c r="F17" s="58" t="s">
        <v>11</v>
      </c>
      <c r="G17" s="58" t="s">
        <v>14</v>
      </c>
      <c r="H17" s="58" t="s">
        <v>2</v>
      </c>
      <c r="I17" s="34"/>
      <c r="J17" s="34"/>
      <c r="K17" s="34"/>
    </row>
    <row r="18" spans="1:11" s="15" customFormat="1" ht="12" x14ac:dyDescent="0.2">
      <c r="A18" s="59">
        <v>2004</v>
      </c>
      <c r="B18" s="62">
        <v>8.6</v>
      </c>
      <c r="C18" s="62">
        <v>13.6</v>
      </c>
      <c r="D18" s="62">
        <v>33.799999999999997</v>
      </c>
      <c r="E18" s="62">
        <v>15.6</v>
      </c>
      <c r="F18" s="62">
        <v>25.6</v>
      </c>
      <c r="G18" s="62">
        <v>2.8</v>
      </c>
      <c r="H18" s="63">
        <f t="shared" ref="H18:H25" si="1">SUM(B18:G18)</f>
        <v>99.999999999999986</v>
      </c>
      <c r="I18" s="34"/>
      <c r="J18" s="34"/>
      <c r="K18" s="34"/>
    </row>
    <row r="19" spans="1:11" s="15" customFormat="1" ht="12" x14ac:dyDescent="0.2">
      <c r="A19" s="59">
        <v>2005</v>
      </c>
      <c r="B19" s="62">
        <v>6.8</v>
      </c>
      <c r="C19" s="62">
        <v>14.8</v>
      </c>
      <c r="D19" s="62">
        <v>39.6</v>
      </c>
      <c r="E19" s="62">
        <v>13.8</v>
      </c>
      <c r="F19" s="62">
        <v>23</v>
      </c>
      <c r="G19" s="62">
        <v>2</v>
      </c>
      <c r="H19" s="63">
        <f t="shared" si="1"/>
        <v>100</v>
      </c>
      <c r="I19" s="34"/>
      <c r="J19" s="34"/>
      <c r="K19" s="34"/>
    </row>
    <row r="20" spans="1:11" s="15" customFormat="1" ht="12" x14ac:dyDescent="0.2">
      <c r="A20" s="59">
        <v>2006</v>
      </c>
      <c r="B20" s="62">
        <v>7.5</v>
      </c>
      <c r="C20" s="62">
        <v>14.1</v>
      </c>
      <c r="D20" s="62">
        <v>44.1</v>
      </c>
      <c r="E20" s="62">
        <v>12.8</v>
      </c>
      <c r="F20" s="62">
        <v>19.5</v>
      </c>
      <c r="G20" s="62">
        <v>2</v>
      </c>
      <c r="H20" s="63">
        <f t="shared" si="1"/>
        <v>100</v>
      </c>
      <c r="I20" s="34"/>
      <c r="J20" s="34"/>
      <c r="K20" s="34"/>
    </row>
    <row r="21" spans="1:11" s="15" customFormat="1" ht="12" x14ac:dyDescent="0.2">
      <c r="A21" s="59">
        <v>2007</v>
      </c>
      <c r="B21" s="62">
        <v>7.4</v>
      </c>
      <c r="C21" s="62">
        <v>13.5</v>
      </c>
      <c r="D21" s="62">
        <v>47</v>
      </c>
      <c r="E21" s="62">
        <v>11.5</v>
      </c>
      <c r="F21" s="62">
        <v>18.600000000000001</v>
      </c>
      <c r="G21" s="62">
        <v>2</v>
      </c>
      <c r="H21" s="63">
        <f t="shared" si="1"/>
        <v>100</v>
      </c>
      <c r="I21" s="34"/>
      <c r="J21" s="34"/>
      <c r="K21" s="34"/>
    </row>
    <row r="22" spans="1:11" s="15" customFormat="1" ht="12" x14ac:dyDescent="0.2">
      <c r="A22" s="59">
        <v>2008</v>
      </c>
      <c r="B22" s="62">
        <v>7.3</v>
      </c>
      <c r="C22" s="62">
        <v>15.05</v>
      </c>
      <c r="D22" s="62">
        <v>48.06</v>
      </c>
      <c r="E22" s="62">
        <v>12.3</v>
      </c>
      <c r="F22" s="62">
        <v>14.9</v>
      </c>
      <c r="G22" s="62">
        <v>2.4</v>
      </c>
      <c r="H22" s="63">
        <f t="shared" si="1"/>
        <v>100.01</v>
      </c>
      <c r="I22" s="34"/>
      <c r="J22" s="34"/>
      <c r="K22" s="34"/>
    </row>
    <row r="23" spans="1:11" s="15" customFormat="1" ht="12" x14ac:dyDescent="0.2">
      <c r="A23" s="59">
        <v>2009</v>
      </c>
      <c r="B23" s="62">
        <v>8.205256799675924</v>
      </c>
      <c r="C23" s="62">
        <v>16.031783838035441</v>
      </c>
      <c r="D23" s="62">
        <v>49.15403744499978</v>
      </c>
      <c r="E23" s="62">
        <v>9.384790544727565</v>
      </c>
      <c r="F23" s="62">
        <v>15.171757899675098</v>
      </c>
      <c r="G23" s="62">
        <v>2.0523734728861913</v>
      </c>
      <c r="H23" s="63">
        <f t="shared" si="1"/>
        <v>100</v>
      </c>
      <c r="I23" s="34"/>
      <c r="J23" s="34"/>
      <c r="K23" s="34"/>
    </row>
    <row r="24" spans="1:11" s="15" customFormat="1" ht="12" x14ac:dyDescent="0.2">
      <c r="A24" s="59">
        <v>2010</v>
      </c>
      <c r="B24" s="62">
        <v>6.4459146136661705</v>
      </c>
      <c r="C24" s="62">
        <v>16.576123441101302</v>
      </c>
      <c r="D24" s="62">
        <v>50.492911259224904</v>
      </c>
      <c r="E24" s="62">
        <v>9.114860976001351</v>
      </c>
      <c r="F24" s="62">
        <v>15.489071217023401</v>
      </c>
      <c r="G24" s="62">
        <v>1.88111849298301</v>
      </c>
      <c r="H24" s="63">
        <f t="shared" si="1"/>
        <v>100.00000000000014</v>
      </c>
      <c r="I24" s="34"/>
      <c r="J24" s="34"/>
      <c r="K24" s="34"/>
    </row>
    <row r="25" spans="1:11" s="15" customFormat="1" ht="12" x14ac:dyDescent="0.2">
      <c r="A25" s="59">
        <v>2011</v>
      </c>
      <c r="B25" s="62">
        <v>6.4088175656938802</v>
      </c>
      <c r="C25" s="62">
        <v>16.7555546269848</v>
      </c>
      <c r="D25" s="62">
        <v>52.4949196548136</v>
      </c>
      <c r="E25" s="62">
        <v>9.2020754307668806</v>
      </c>
      <c r="F25" s="62">
        <v>13.361450475081599</v>
      </c>
      <c r="G25" s="62">
        <v>1.77718224665919</v>
      </c>
      <c r="H25" s="63">
        <f t="shared" si="1"/>
        <v>99.999999999999957</v>
      </c>
      <c r="I25" s="34"/>
      <c r="J25" s="34"/>
      <c r="K25" s="34"/>
    </row>
    <row r="26" spans="1:11" s="15" customFormat="1" ht="21" customHeight="1" x14ac:dyDescent="0.2">
      <c r="A26" s="75"/>
      <c r="B26" s="76"/>
      <c r="C26" s="76"/>
      <c r="D26" s="76"/>
      <c r="E26" s="76"/>
      <c r="F26" s="76"/>
      <c r="G26" s="76"/>
      <c r="H26" s="76"/>
      <c r="I26" s="34"/>
      <c r="J26" s="34"/>
      <c r="K26" s="34"/>
    </row>
    <row r="27" spans="1:11" s="15" customFormat="1" ht="24" x14ac:dyDescent="0.2">
      <c r="A27" s="77" t="s">
        <v>44</v>
      </c>
      <c r="B27" s="58" t="s">
        <v>10</v>
      </c>
      <c r="C27" s="58" t="s">
        <v>13</v>
      </c>
      <c r="D27" s="58" t="s">
        <v>8</v>
      </c>
      <c r="E27" s="58" t="s">
        <v>12</v>
      </c>
      <c r="F27" s="58" t="s">
        <v>11</v>
      </c>
      <c r="G27" s="58" t="s">
        <v>14</v>
      </c>
      <c r="H27" s="58" t="s">
        <v>2</v>
      </c>
      <c r="I27" s="34"/>
      <c r="J27" s="34"/>
      <c r="K27" s="34"/>
    </row>
    <row r="28" spans="1:11" s="15" customFormat="1" ht="12" x14ac:dyDescent="0.2">
      <c r="A28" s="59">
        <v>2004</v>
      </c>
      <c r="B28" s="74" t="s">
        <v>54</v>
      </c>
      <c r="C28" s="74" t="s">
        <v>54</v>
      </c>
      <c r="D28" s="74" t="s">
        <v>54</v>
      </c>
      <c r="E28" s="74" t="s">
        <v>54</v>
      </c>
      <c r="F28" s="74" t="s">
        <v>54</v>
      </c>
      <c r="G28" s="74" t="s">
        <v>54</v>
      </c>
      <c r="H28" s="74" t="s">
        <v>54</v>
      </c>
      <c r="I28" s="34"/>
      <c r="J28" s="34"/>
      <c r="K28" s="34"/>
    </row>
    <row r="29" spans="1:11" s="15" customFormat="1" ht="12" x14ac:dyDescent="0.2">
      <c r="A29" s="59">
        <v>2005</v>
      </c>
      <c r="B29" s="74" t="s">
        <v>54</v>
      </c>
      <c r="C29" s="74" t="s">
        <v>54</v>
      </c>
      <c r="D29" s="74" t="s">
        <v>54</v>
      </c>
      <c r="E29" s="74" t="s">
        <v>54</v>
      </c>
      <c r="F29" s="74" t="s">
        <v>54</v>
      </c>
      <c r="G29" s="74" t="s">
        <v>54</v>
      </c>
      <c r="H29" s="74" t="s">
        <v>54</v>
      </c>
      <c r="I29" s="34"/>
      <c r="J29" s="34"/>
      <c r="K29" s="34"/>
    </row>
    <row r="30" spans="1:11" s="15" customFormat="1" ht="12" x14ac:dyDescent="0.2">
      <c r="A30" s="59">
        <v>2006</v>
      </c>
      <c r="B30" s="74" t="s">
        <v>54</v>
      </c>
      <c r="C30" s="74" t="s">
        <v>54</v>
      </c>
      <c r="D30" s="74" t="s">
        <v>54</v>
      </c>
      <c r="E30" s="74" t="s">
        <v>54</v>
      </c>
      <c r="F30" s="74" t="s">
        <v>54</v>
      </c>
      <c r="G30" s="74" t="s">
        <v>54</v>
      </c>
      <c r="H30" s="74" t="s">
        <v>54</v>
      </c>
      <c r="I30" s="34"/>
      <c r="J30" s="34"/>
      <c r="K30" s="34"/>
    </row>
    <row r="31" spans="1:11" s="15" customFormat="1" ht="12" x14ac:dyDescent="0.2">
      <c r="A31" s="59">
        <v>2007</v>
      </c>
      <c r="B31" s="62">
        <v>5.5</v>
      </c>
      <c r="C31" s="62">
        <v>14.7</v>
      </c>
      <c r="D31" s="62">
        <v>63.6</v>
      </c>
      <c r="E31" s="62">
        <v>4.2</v>
      </c>
      <c r="F31" s="62">
        <v>10.199999999999999</v>
      </c>
      <c r="G31" s="62">
        <v>1.8</v>
      </c>
      <c r="H31" s="63">
        <f>SUM(B31:G31)</f>
        <v>100</v>
      </c>
      <c r="I31" s="34"/>
      <c r="J31" s="34"/>
      <c r="K31" s="34"/>
    </row>
    <row r="32" spans="1:11" s="15" customFormat="1" ht="12" x14ac:dyDescent="0.2">
      <c r="A32" s="59">
        <v>2008</v>
      </c>
      <c r="B32" s="62">
        <v>6.3</v>
      </c>
      <c r="C32" s="62">
        <v>14.4</v>
      </c>
      <c r="D32" s="62">
        <v>64.599999999999994</v>
      </c>
      <c r="E32" s="62">
        <v>4.3</v>
      </c>
      <c r="F32" s="62">
        <v>8.4</v>
      </c>
      <c r="G32" s="62">
        <v>2</v>
      </c>
      <c r="H32" s="63">
        <f>SUM(B32:G32)</f>
        <v>100</v>
      </c>
      <c r="I32" s="34"/>
      <c r="J32" s="34"/>
      <c r="K32" s="34"/>
    </row>
    <row r="33" spans="1:11" s="15" customFormat="1" ht="12" x14ac:dyDescent="0.2">
      <c r="A33" s="59">
        <v>2009</v>
      </c>
      <c r="B33" s="62">
        <v>7.2187348573280241</v>
      </c>
      <c r="C33" s="62">
        <v>13.662421301613229</v>
      </c>
      <c r="D33" s="62">
        <v>65.473516957432722</v>
      </c>
      <c r="E33" s="62">
        <v>3.2384960024100864</v>
      </c>
      <c r="F33" s="62">
        <v>8.4667037602813728</v>
      </c>
      <c r="G33" s="62">
        <v>1.9401271209345761</v>
      </c>
      <c r="H33" s="63">
        <f>SUM(B33:G33)</f>
        <v>100.00000000000001</v>
      </c>
      <c r="I33" s="34"/>
      <c r="J33" s="34"/>
      <c r="K33" s="34"/>
    </row>
    <row r="34" spans="1:11" s="15" customFormat="1" ht="12" x14ac:dyDescent="0.2">
      <c r="A34" s="59">
        <v>2010</v>
      </c>
      <c r="B34" s="62">
        <v>5.9832745741115101</v>
      </c>
      <c r="C34" s="62">
        <v>13.927211374820301</v>
      </c>
      <c r="D34" s="62">
        <v>64.97602249532261</v>
      </c>
      <c r="E34" s="62">
        <v>4.0969583650847801</v>
      </c>
      <c r="F34" s="62">
        <v>9.0811707091670097</v>
      </c>
      <c r="G34" s="62">
        <v>1.9353624814938302</v>
      </c>
      <c r="H34" s="63">
        <f>SUM(B34:G34)</f>
        <v>100.00000000000003</v>
      </c>
      <c r="I34" s="34"/>
      <c r="J34" s="34"/>
      <c r="K34" s="34"/>
    </row>
    <row r="35" spans="1:11" s="15" customFormat="1" ht="12" x14ac:dyDescent="0.2">
      <c r="A35" s="90">
        <v>2011</v>
      </c>
      <c r="B35" s="56">
        <v>6.7642745102692299</v>
      </c>
      <c r="C35" s="56">
        <v>14.841795641206602</v>
      </c>
      <c r="D35" s="56">
        <v>63.054603911153492</v>
      </c>
      <c r="E35" s="56">
        <v>4.0382591941036301</v>
      </c>
      <c r="F35" s="56">
        <v>9.2146799388595504</v>
      </c>
      <c r="G35" s="56">
        <v>2.0863868044074798</v>
      </c>
      <c r="H35" s="63">
        <f>SUM(B35:G35)</f>
        <v>99.999999999999986</v>
      </c>
      <c r="I35" s="34"/>
      <c r="J35" s="34"/>
      <c r="K35" s="34"/>
    </row>
    <row r="36" spans="1:11" s="9" customFormat="1" ht="24" customHeight="1" x14ac:dyDescent="0.2">
      <c r="A36" s="167" t="s">
        <v>50</v>
      </c>
      <c r="B36" s="168"/>
      <c r="C36" s="168"/>
      <c r="D36" s="168"/>
      <c r="E36" s="168"/>
      <c r="F36" s="168"/>
      <c r="G36" s="168"/>
      <c r="H36" s="168"/>
    </row>
    <row r="37" spans="1:11" s="9" customFormat="1" ht="11.25" x14ac:dyDescent="0.2">
      <c r="A37" s="9" t="s">
        <v>47</v>
      </c>
    </row>
    <row r="38" spans="1:11" s="9" customFormat="1" ht="11.25" x14ac:dyDescent="0.2">
      <c r="A38" s="112" t="s">
        <v>96</v>
      </c>
    </row>
    <row r="39" spans="1:11" s="9" customFormat="1" ht="11.25" x14ac:dyDescent="0.2">
      <c r="A39" s="9" t="s">
        <v>59</v>
      </c>
    </row>
  </sheetData>
  <mergeCells count="1">
    <mergeCell ref="A36:H36"/>
  </mergeCells>
  <phoneticPr fontId="2" type="noConversion"/>
  <hyperlinks>
    <hyperlink ref="A2" location="Sommaire!A1" display="Retour au menu &quot;Vidéo&quot;" xr:uid="{00000000-0004-0000-0F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83"/>
  <dimension ref="A1:L39"/>
  <sheetViews>
    <sheetView workbookViewId="0"/>
  </sheetViews>
  <sheetFormatPr baseColWidth="10" defaultColWidth="11.42578125" defaultRowHeight="12.75" x14ac:dyDescent="0.2"/>
  <cols>
    <col min="1" max="1" width="18" style="3" customWidth="1"/>
    <col min="2" max="4" width="12.42578125" style="3" customWidth="1"/>
    <col min="5" max="5" width="6.28515625" style="3" bestFit="1" customWidth="1"/>
    <col min="6" max="6" width="9.5703125" style="3" bestFit="1" customWidth="1"/>
    <col min="7" max="8" width="8.7109375" style="3" bestFit="1" customWidth="1"/>
    <col min="9" max="9" width="9.5703125" style="3" bestFit="1" customWidth="1"/>
    <col min="10" max="11" width="8.7109375" style="3" bestFit="1" customWidth="1"/>
    <col min="12" max="12" width="7.85546875" style="3" bestFit="1" customWidth="1"/>
    <col min="13" max="14" width="6.28515625" style="3" bestFit="1" customWidth="1"/>
    <col min="15" max="15" width="9.5703125" style="3" bestFit="1" customWidth="1"/>
    <col min="16" max="16384" width="11.42578125" style="3"/>
  </cols>
  <sheetData>
    <row r="1" spans="1:12" x14ac:dyDescent="0.2">
      <c r="B1" s="4"/>
      <c r="C1" s="4"/>
      <c r="D1" s="4"/>
      <c r="E1" s="4"/>
      <c r="F1" s="4"/>
      <c r="G1" s="4"/>
      <c r="H1" s="4"/>
      <c r="I1" s="4"/>
      <c r="J1" s="4"/>
      <c r="K1" s="4"/>
      <c r="L1" s="4"/>
    </row>
    <row r="2" spans="1:12" s="7" customFormat="1" x14ac:dyDescent="0.2">
      <c r="A2" s="5" t="s">
        <v>33</v>
      </c>
      <c r="B2" s="6"/>
      <c r="C2" s="6"/>
      <c r="D2" s="6"/>
      <c r="E2" s="6"/>
      <c r="F2" s="6"/>
      <c r="G2" s="6"/>
      <c r="H2" s="6"/>
      <c r="I2" s="6"/>
      <c r="J2" s="6"/>
      <c r="K2" s="6"/>
      <c r="L2" s="6"/>
    </row>
    <row r="3" spans="1:12" x14ac:dyDescent="0.2">
      <c r="B3" s="4"/>
      <c r="C3" s="4"/>
      <c r="D3" s="4"/>
      <c r="E3" s="4"/>
      <c r="F3" s="4"/>
      <c r="G3" s="4"/>
      <c r="H3" s="4"/>
      <c r="I3" s="4"/>
      <c r="J3" s="4"/>
      <c r="K3" s="4"/>
      <c r="L3" s="4"/>
    </row>
    <row r="4" spans="1:12" x14ac:dyDescent="0.2">
      <c r="B4" s="4"/>
      <c r="C4" s="4"/>
      <c r="D4" s="4"/>
      <c r="E4" s="4"/>
      <c r="F4" s="4"/>
      <c r="G4" s="4"/>
      <c r="H4" s="4"/>
      <c r="I4" s="4"/>
      <c r="J4" s="4"/>
      <c r="K4" s="4"/>
      <c r="L4" s="4"/>
    </row>
    <row r="5" spans="1:12" s="1" customFormat="1" ht="67.5" customHeight="1" x14ac:dyDescent="0.3">
      <c r="A5" s="169" t="s">
        <v>102</v>
      </c>
      <c r="B5" s="169"/>
      <c r="C5" s="169"/>
      <c r="D5" s="169"/>
    </row>
    <row r="6" spans="1:12" s="1" customFormat="1" ht="3" customHeight="1" x14ac:dyDescent="0.2"/>
    <row r="7" spans="1:12" s="15" customFormat="1" ht="24" x14ac:dyDescent="0.2">
      <c r="A7" s="57" t="s">
        <v>17</v>
      </c>
      <c r="B7" s="58" t="s">
        <v>15</v>
      </c>
      <c r="C7" s="58" t="s">
        <v>16</v>
      </c>
      <c r="D7" s="58" t="s">
        <v>2</v>
      </c>
      <c r="E7" s="35"/>
      <c r="F7" s="35"/>
      <c r="G7" s="35"/>
    </row>
    <row r="8" spans="1:12" s="15" customFormat="1" ht="12" x14ac:dyDescent="0.2">
      <c r="A8" s="59">
        <v>2004</v>
      </c>
      <c r="B8" s="62">
        <v>47.7</v>
      </c>
      <c r="C8" s="62">
        <v>52.3</v>
      </c>
      <c r="D8" s="63">
        <f t="shared" ref="D8:D15" si="0">SUM(B8:C8)</f>
        <v>100</v>
      </c>
      <c r="E8" s="10"/>
      <c r="F8" s="10"/>
      <c r="G8" s="10"/>
    </row>
    <row r="9" spans="1:12" s="11" customFormat="1" ht="12" x14ac:dyDescent="0.2">
      <c r="A9" s="59">
        <v>2005</v>
      </c>
      <c r="B9" s="62">
        <v>46.5</v>
      </c>
      <c r="C9" s="62">
        <v>53.5</v>
      </c>
      <c r="D9" s="63">
        <f t="shared" si="0"/>
        <v>100</v>
      </c>
      <c r="E9" s="33"/>
      <c r="F9" s="33"/>
      <c r="G9" s="33"/>
    </row>
    <row r="10" spans="1:12" s="11" customFormat="1" ht="12" x14ac:dyDescent="0.2">
      <c r="A10" s="59">
        <v>2006</v>
      </c>
      <c r="B10" s="62">
        <v>44.8</v>
      </c>
      <c r="C10" s="62">
        <v>55.2</v>
      </c>
      <c r="D10" s="63">
        <f t="shared" si="0"/>
        <v>100</v>
      </c>
      <c r="E10" s="33"/>
      <c r="F10" s="33"/>
      <c r="G10" s="33"/>
    </row>
    <row r="11" spans="1:12" s="15" customFormat="1" ht="12" x14ac:dyDescent="0.2">
      <c r="A11" s="59">
        <v>2007</v>
      </c>
      <c r="B11" s="62">
        <v>38</v>
      </c>
      <c r="C11" s="62">
        <v>62</v>
      </c>
      <c r="D11" s="63">
        <f t="shared" si="0"/>
        <v>100</v>
      </c>
      <c r="E11" s="34"/>
      <c r="F11" s="34"/>
      <c r="G11" s="34"/>
    </row>
    <row r="12" spans="1:12" s="15" customFormat="1" ht="12" x14ac:dyDescent="0.2">
      <c r="A12" s="59">
        <v>2008</v>
      </c>
      <c r="B12" s="62">
        <v>34.6</v>
      </c>
      <c r="C12" s="62">
        <v>65.400000000000006</v>
      </c>
      <c r="D12" s="63">
        <f t="shared" si="0"/>
        <v>100</v>
      </c>
      <c r="E12" s="34"/>
      <c r="F12" s="34"/>
      <c r="G12" s="34"/>
    </row>
    <row r="13" spans="1:12" s="15" customFormat="1" ht="12" x14ac:dyDescent="0.2">
      <c r="A13" s="59">
        <v>2009</v>
      </c>
      <c r="B13" s="62">
        <v>32.525684039073546</v>
      </c>
      <c r="C13" s="62">
        <v>67.474315960926461</v>
      </c>
      <c r="D13" s="63">
        <f t="shared" si="0"/>
        <v>100</v>
      </c>
      <c r="E13" s="34"/>
      <c r="F13" s="34"/>
      <c r="G13" s="34"/>
    </row>
    <row r="14" spans="1:12" s="15" customFormat="1" ht="12" x14ac:dyDescent="0.2">
      <c r="A14" s="59">
        <v>2010</v>
      </c>
      <c r="B14" s="62">
        <v>33.163584063347102</v>
      </c>
      <c r="C14" s="62">
        <v>66.836415936652898</v>
      </c>
      <c r="D14" s="63">
        <f t="shared" si="0"/>
        <v>100</v>
      </c>
      <c r="E14" s="34"/>
      <c r="F14" s="34"/>
      <c r="G14" s="34"/>
    </row>
    <row r="15" spans="1:12" s="15" customFormat="1" ht="12" x14ac:dyDescent="0.2">
      <c r="A15" s="59">
        <v>2011</v>
      </c>
      <c r="B15" s="62">
        <v>32.206453714684905</v>
      </c>
      <c r="C15" s="62">
        <v>67.793546285315102</v>
      </c>
      <c r="D15" s="63">
        <f t="shared" si="0"/>
        <v>100</v>
      </c>
      <c r="E15" s="34"/>
      <c r="F15" s="34"/>
      <c r="G15" s="34"/>
    </row>
    <row r="16" spans="1:12" s="15" customFormat="1" ht="22.5" customHeight="1" x14ac:dyDescent="0.2">
      <c r="A16" s="59"/>
      <c r="B16" s="66"/>
      <c r="C16" s="66"/>
      <c r="D16" s="66"/>
      <c r="E16" s="34"/>
      <c r="F16" s="34"/>
      <c r="G16" s="34"/>
    </row>
    <row r="17" spans="1:7" s="15" customFormat="1" ht="24" x14ac:dyDescent="0.2">
      <c r="A17" s="57" t="s">
        <v>18</v>
      </c>
      <c r="B17" s="58" t="s">
        <v>15</v>
      </c>
      <c r="C17" s="58" t="s">
        <v>16</v>
      </c>
      <c r="D17" s="58" t="s">
        <v>2</v>
      </c>
      <c r="E17" s="34"/>
      <c r="F17" s="34"/>
      <c r="G17" s="34"/>
    </row>
    <row r="18" spans="1:7" s="15" customFormat="1" ht="12" x14ac:dyDescent="0.2">
      <c r="A18" s="59">
        <v>2004</v>
      </c>
      <c r="B18" s="62">
        <v>39.1</v>
      </c>
      <c r="C18" s="62">
        <v>60.9</v>
      </c>
      <c r="D18" s="63">
        <f t="shared" ref="D18:D25" si="1">SUM(B18:C18)</f>
        <v>100</v>
      </c>
      <c r="E18" s="34"/>
      <c r="F18" s="34"/>
      <c r="G18" s="34"/>
    </row>
    <row r="19" spans="1:7" s="15" customFormat="1" ht="12" x14ac:dyDescent="0.2">
      <c r="A19" s="59">
        <v>2005</v>
      </c>
      <c r="B19" s="62">
        <v>39.6</v>
      </c>
      <c r="C19" s="62">
        <v>60.4</v>
      </c>
      <c r="D19" s="63">
        <f t="shared" si="1"/>
        <v>100</v>
      </c>
      <c r="E19" s="34"/>
      <c r="F19" s="34"/>
      <c r="G19" s="34"/>
    </row>
    <row r="20" spans="1:7" s="15" customFormat="1" ht="12" x14ac:dyDescent="0.2">
      <c r="A20" s="59">
        <v>2006</v>
      </c>
      <c r="B20" s="62">
        <v>37.5</v>
      </c>
      <c r="C20" s="62">
        <v>62.5</v>
      </c>
      <c r="D20" s="63">
        <f t="shared" si="1"/>
        <v>100</v>
      </c>
      <c r="E20" s="34"/>
      <c r="F20" s="34"/>
      <c r="G20" s="34"/>
    </row>
    <row r="21" spans="1:7" s="15" customFormat="1" ht="12" x14ac:dyDescent="0.2">
      <c r="A21" s="59">
        <v>2007</v>
      </c>
      <c r="B21" s="62">
        <v>34</v>
      </c>
      <c r="C21" s="62">
        <v>66</v>
      </c>
      <c r="D21" s="63">
        <f t="shared" si="1"/>
        <v>100</v>
      </c>
      <c r="E21" s="34"/>
      <c r="F21" s="34"/>
      <c r="G21" s="34"/>
    </row>
    <row r="22" spans="1:7" s="15" customFormat="1" ht="12" x14ac:dyDescent="0.2">
      <c r="A22" s="59">
        <v>2008</v>
      </c>
      <c r="B22" s="62">
        <v>32.9</v>
      </c>
      <c r="C22" s="62">
        <v>67.099999999999994</v>
      </c>
      <c r="D22" s="63">
        <f t="shared" si="1"/>
        <v>100</v>
      </c>
      <c r="E22" s="34"/>
      <c r="F22" s="34"/>
      <c r="G22" s="34"/>
    </row>
    <row r="23" spans="1:7" s="15" customFormat="1" ht="12" x14ac:dyDescent="0.2">
      <c r="A23" s="59">
        <v>2009</v>
      </c>
      <c r="B23" s="62">
        <v>32.369282128725644</v>
      </c>
      <c r="C23" s="62">
        <v>67.630717871274356</v>
      </c>
      <c r="D23" s="63">
        <f t="shared" si="1"/>
        <v>100</v>
      </c>
      <c r="E23" s="34"/>
      <c r="F23" s="34"/>
      <c r="G23" s="34"/>
    </row>
    <row r="24" spans="1:7" s="15" customFormat="1" ht="12" x14ac:dyDescent="0.2">
      <c r="A24" s="59">
        <v>2010</v>
      </c>
      <c r="B24" s="62">
        <v>31.302107719553202</v>
      </c>
      <c r="C24" s="62">
        <v>68.697892280446808</v>
      </c>
      <c r="D24" s="63">
        <f t="shared" si="1"/>
        <v>100.00000000000001</v>
      </c>
      <c r="E24" s="34"/>
      <c r="F24" s="34"/>
      <c r="G24" s="34"/>
    </row>
    <row r="25" spans="1:7" s="15" customFormat="1" ht="12" x14ac:dyDescent="0.2">
      <c r="A25" s="59">
        <v>2011</v>
      </c>
      <c r="B25" s="62">
        <v>30.913655707384901</v>
      </c>
      <c r="C25" s="62">
        <v>69.086344292615095</v>
      </c>
      <c r="D25" s="63">
        <f t="shared" si="1"/>
        <v>100</v>
      </c>
      <c r="E25" s="34"/>
      <c r="F25" s="34"/>
      <c r="G25" s="34"/>
    </row>
    <row r="26" spans="1:7" s="15" customFormat="1" ht="22.5" customHeight="1" x14ac:dyDescent="0.2">
      <c r="A26" s="59"/>
      <c r="B26" s="66"/>
      <c r="C26" s="66"/>
      <c r="D26" s="66"/>
      <c r="E26" s="34"/>
      <c r="F26" s="34"/>
      <c r="G26" s="34"/>
    </row>
    <row r="27" spans="1:7" s="15" customFormat="1" ht="24" x14ac:dyDescent="0.2">
      <c r="A27" s="77" t="s">
        <v>44</v>
      </c>
      <c r="B27" s="58" t="s">
        <v>15</v>
      </c>
      <c r="C27" s="58" t="s">
        <v>16</v>
      </c>
      <c r="D27" s="58" t="s">
        <v>2</v>
      </c>
      <c r="E27" s="34"/>
      <c r="F27" s="34"/>
      <c r="G27" s="34"/>
    </row>
    <row r="28" spans="1:7" s="15" customFormat="1" ht="12" x14ac:dyDescent="0.2">
      <c r="A28" s="59">
        <v>2004</v>
      </c>
      <c r="B28" s="74" t="s">
        <v>54</v>
      </c>
      <c r="C28" s="74" t="s">
        <v>54</v>
      </c>
      <c r="D28" s="74" t="s">
        <v>54</v>
      </c>
      <c r="E28" s="34"/>
      <c r="F28" s="34"/>
      <c r="G28" s="34"/>
    </row>
    <row r="29" spans="1:7" s="15" customFormat="1" ht="12" x14ac:dyDescent="0.2">
      <c r="A29" s="59">
        <v>2005</v>
      </c>
      <c r="B29" s="74" t="s">
        <v>54</v>
      </c>
      <c r="C29" s="74" t="s">
        <v>54</v>
      </c>
      <c r="D29" s="74" t="s">
        <v>54</v>
      </c>
      <c r="E29" s="34"/>
      <c r="F29" s="34"/>
      <c r="G29" s="34"/>
    </row>
    <row r="30" spans="1:7" s="15" customFormat="1" ht="12" x14ac:dyDescent="0.2">
      <c r="A30" s="59">
        <v>2006</v>
      </c>
      <c r="B30" s="74" t="s">
        <v>54</v>
      </c>
      <c r="C30" s="74" t="s">
        <v>54</v>
      </c>
      <c r="D30" s="74" t="s">
        <v>54</v>
      </c>
      <c r="E30" s="34"/>
      <c r="F30" s="34"/>
      <c r="G30" s="34"/>
    </row>
    <row r="31" spans="1:7" s="15" customFormat="1" ht="12" x14ac:dyDescent="0.2">
      <c r="A31" s="59">
        <v>2007</v>
      </c>
      <c r="B31" s="62">
        <v>24.4</v>
      </c>
      <c r="C31" s="62">
        <v>75.599999999999994</v>
      </c>
      <c r="D31" s="63">
        <f>SUM(B31:C31)</f>
        <v>100</v>
      </c>
      <c r="E31" s="34"/>
      <c r="F31" s="34"/>
      <c r="G31" s="34"/>
    </row>
    <row r="32" spans="1:7" s="15" customFormat="1" ht="12" x14ac:dyDescent="0.2">
      <c r="A32" s="59">
        <v>2008</v>
      </c>
      <c r="B32" s="62">
        <v>23.8</v>
      </c>
      <c r="C32" s="62">
        <v>76.2</v>
      </c>
      <c r="D32" s="63">
        <f>SUM(B32:C32)</f>
        <v>100</v>
      </c>
      <c r="E32" s="34"/>
      <c r="F32" s="34"/>
      <c r="G32" s="34"/>
    </row>
    <row r="33" spans="1:7" s="15" customFormat="1" ht="12" x14ac:dyDescent="0.2">
      <c r="A33" s="59">
        <v>2009</v>
      </c>
      <c r="B33" s="62">
        <v>23.7470829559512</v>
      </c>
      <c r="C33" s="62">
        <v>76.2529170440488</v>
      </c>
      <c r="D33" s="63">
        <f>SUM(B33:C33)</f>
        <v>100</v>
      </c>
      <c r="E33" s="34"/>
      <c r="F33" s="34"/>
      <c r="G33" s="34"/>
    </row>
    <row r="34" spans="1:7" s="15" customFormat="1" ht="12" x14ac:dyDescent="0.2">
      <c r="A34" s="59">
        <v>2010</v>
      </c>
      <c r="B34" s="62">
        <v>24.5115066865696</v>
      </c>
      <c r="C34" s="62">
        <v>75.488493313430411</v>
      </c>
      <c r="D34" s="63">
        <f>SUM(B34:C34)</f>
        <v>100.00000000000001</v>
      </c>
      <c r="E34" s="34"/>
      <c r="F34" s="34"/>
      <c r="G34" s="34"/>
    </row>
    <row r="35" spans="1:7" s="15" customFormat="1" ht="12" x14ac:dyDescent="0.2">
      <c r="A35" s="90">
        <v>2011</v>
      </c>
      <c r="B35" s="62">
        <v>25.7503112824662</v>
      </c>
      <c r="C35" s="62">
        <v>74.2496887175338</v>
      </c>
      <c r="D35" s="63">
        <f>SUM(B35:C35)</f>
        <v>100</v>
      </c>
      <c r="E35" s="34"/>
      <c r="F35" s="34"/>
      <c r="G35" s="34"/>
    </row>
    <row r="36" spans="1:7" s="9" customFormat="1" ht="35.25" customHeight="1" x14ac:dyDescent="0.2">
      <c r="A36" s="167" t="s">
        <v>50</v>
      </c>
      <c r="B36" s="168"/>
      <c r="C36" s="168"/>
      <c r="D36" s="168"/>
    </row>
    <row r="37" spans="1:7" s="9" customFormat="1" ht="11.25" x14ac:dyDescent="0.2">
      <c r="A37" s="9" t="s">
        <v>47</v>
      </c>
    </row>
    <row r="38" spans="1:7" s="9" customFormat="1" ht="11.25" x14ac:dyDescent="0.2">
      <c r="A38" s="112" t="s">
        <v>96</v>
      </c>
    </row>
    <row r="39" spans="1:7" s="9" customFormat="1" ht="11.25" x14ac:dyDescent="0.2">
      <c r="A39" s="9" t="s">
        <v>59</v>
      </c>
    </row>
  </sheetData>
  <mergeCells count="2">
    <mergeCell ref="A36:D36"/>
    <mergeCell ref="A5:D5"/>
  </mergeCells>
  <phoneticPr fontId="2" type="noConversion"/>
  <hyperlinks>
    <hyperlink ref="A2" location="Sommaire!A1" display="Retour au menu &quot;Vidéo&quot;" xr:uid="{00000000-0004-0000-1000-000000000000}"/>
  </hyperlinks>
  <printOptions verticalCentered="1"/>
  <pageMargins left="0.59055118110236227" right="0.59055118110236227" top="0.78740157480314965" bottom="0.78740157480314965" header="0.51181102362204722" footer="0.51181102362204722"/>
  <pageSetup paperSize="9" orientation="portrait" r:id="rId1"/>
  <headerFooter alignWithMargins="0">
    <oddFooter>&amp;L&amp;"Arial,Gras italique"&amp;9&amp;G&amp;R&amp;"Arial,Gras italique"&amp;9Vidéo physique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showGridLines="0" workbookViewId="0">
      <selection activeCell="A4" sqref="A4:IV4"/>
    </sheetView>
  </sheetViews>
  <sheetFormatPr baseColWidth="10" defaultRowHeight="12.75" x14ac:dyDescent="0.2"/>
  <cols>
    <col min="1" max="1" width="5.7109375" customWidth="1"/>
  </cols>
  <sheetData>
    <row r="1" spans="1:16" s="3" customFormat="1" x14ac:dyDescent="0.2">
      <c r="B1" s="4"/>
      <c r="C1" s="4"/>
      <c r="D1" s="4"/>
      <c r="E1" s="4"/>
      <c r="F1" s="4"/>
      <c r="G1" s="4"/>
      <c r="H1" s="4"/>
      <c r="I1" s="4"/>
      <c r="J1" s="4"/>
      <c r="K1" s="4"/>
      <c r="L1" s="4"/>
      <c r="M1" s="4"/>
      <c r="N1" s="4"/>
      <c r="O1" s="4"/>
      <c r="P1" s="4"/>
    </row>
    <row r="2" spans="1:16" s="7" customFormat="1" x14ac:dyDescent="0.2">
      <c r="A2" s="5" t="s">
        <v>33</v>
      </c>
      <c r="B2" s="6"/>
      <c r="C2" s="6"/>
      <c r="D2" s="6"/>
      <c r="E2" s="6"/>
      <c r="F2" s="6"/>
      <c r="G2" s="6"/>
      <c r="H2" s="6"/>
      <c r="I2" s="6"/>
      <c r="J2" s="6"/>
      <c r="K2" s="6"/>
      <c r="L2" s="6"/>
      <c r="M2" s="6"/>
      <c r="N2" s="6"/>
      <c r="O2" s="6"/>
      <c r="P2" s="6"/>
    </row>
    <row r="3" spans="1:16" s="3" customFormat="1" x14ac:dyDescent="0.2">
      <c r="B3" s="4"/>
      <c r="C3" s="4"/>
      <c r="D3" s="4"/>
      <c r="E3" s="4"/>
      <c r="F3" s="4"/>
      <c r="G3" s="4"/>
      <c r="H3" s="4"/>
      <c r="I3" s="4"/>
      <c r="J3" s="4"/>
      <c r="K3" s="4"/>
      <c r="L3" s="4"/>
      <c r="M3" s="4"/>
      <c r="N3" s="4"/>
      <c r="O3" s="4"/>
      <c r="P3" s="4"/>
    </row>
    <row r="4" spans="1:16" s="3" customFormat="1" x14ac:dyDescent="0.2">
      <c r="B4" s="4"/>
      <c r="C4" s="4"/>
      <c r="D4" s="4"/>
      <c r="E4" s="4"/>
      <c r="F4" s="4"/>
      <c r="G4" s="4"/>
      <c r="H4" s="4"/>
      <c r="I4" s="4"/>
      <c r="J4" s="4"/>
      <c r="K4" s="4"/>
      <c r="L4" s="4"/>
      <c r="M4" s="4"/>
      <c r="N4" s="4"/>
      <c r="O4" s="4"/>
      <c r="P4" s="4"/>
    </row>
    <row r="5" spans="1:16" ht="15.75" x14ac:dyDescent="0.25">
      <c r="A5" s="8" t="s">
        <v>37</v>
      </c>
    </row>
  </sheetData>
  <phoneticPr fontId="2" type="noConversion"/>
  <hyperlinks>
    <hyperlink ref="A2" location="Sommaire!A1" display="Retour au menu &quot;Vidéo&quot;" xr:uid="{00000000-0004-0000-01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Y45"/>
  <sheetViews>
    <sheetView workbookViewId="0">
      <pane xSplit="1" topLeftCell="N1" activePane="topRight" state="frozen"/>
      <selection activeCell="A14" sqref="A14"/>
      <selection pane="topRight"/>
    </sheetView>
  </sheetViews>
  <sheetFormatPr baseColWidth="10" defaultColWidth="11.42578125" defaultRowHeight="12.75" x14ac:dyDescent="0.2"/>
  <cols>
    <col min="1" max="1" width="40" style="3" customWidth="1"/>
    <col min="2" max="10" width="5.5703125" style="3" bestFit="1" customWidth="1"/>
    <col min="11" max="13" width="5.42578125" style="3" bestFit="1" customWidth="1"/>
    <col min="14" max="15" width="5.85546875" style="3" customWidth="1"/>
    <col min="16" max="17" width="5.7109375" style="3" customWidth="1"/>
    <col min="18" max="19" width="6.7109375" style="3" customWidth="1"/>
    <col min="20" max="16384" width="11.42578125" style="3"/>
  </cols>
  <sheetData>
    <row r="1" spans="1:19" x14ac:dyDescent="0.2">
      <c r="B1" s="4"/>
      <c r="C1" s="4"/>
      <c r="D1" s="4"/>
      <c r="E1" s="4"/>
      <c r="F1" s="4"/>
      <c r="G1" s="4"/>
      <c r="H1" s="4"/>
      <c r="I1" s="4"/>
      <c r="J1" s="4"/>
      <c r="K1" s="4"/>
      <c r="L1" s="4"/>
      <c r="M1" s="4"/>
      <c r="N1" s="4"/>
      <c r="O1" s="4"/>
    </row>
    <row r="2" spans="1:19" s="7" customFormat="1" x14ac:dyDescent="0.2">
      <c r="A2" s="5" t="s">
        <v>33</v>
      </c>
      <c r="B2" s="6"/>
      <c r="C2" s="6"/>
      <c r="D2" s="6"/>
      <c r="E2" s="6"/>
      <c r="F2" s="6"/>
      <c r="G2" s="6"/>
      <c r="H2" s="6"/>
      <c r="I2" s="6"/>
      <c r="J2" s="6"/>
      <c r="K2" s="6"/>
      <c r="L2" s="6"/>
      <c r="M2" s="6"/>
      <c r="N2" s="6"/>
      <c r="O2" s="6"/>
    </row>
    <row r="3" spans="1:19" x14ac:dyDescent="0.2">
      <c r="B3" s="4"/>
      <c r="C3" s="4"/>
      <c r="D3" s="4"/>
      <c r="E3" s="4"/>
      <c r="F3" s="4"/>
      <c r="G3" s="4"/>
      <c r="H3" s="4"/>
      <c r="I3" s="4"/>
      <c r="J3" s="4"/>
      <c r="K3" s="4"/>
      <c r="L3" s="4"/>
      <c r="M3" s="4"/>
      <c r="N3" s="4"/>
      <c r="O3" s="4"/>
    </row>
    <row r="4" spans="1:19" ht="20.25" x14ac:dyDescent="0.3">
      <c r="A4" s="106" t="s">
        <v>84</v>
      </c>
      <c r="B4" s="4"/>
      <c r="C4" s="4"/>
      <c r="D4" s="4"/>
      <c r="E4" s="4"/>
      <c r="F4" s="4"/>
      <c r="G4" s="4"/>
      <c r="H4" s="4"/>
      <c r="I4" s="4"/>
      <c r="J4" s="4"/>
      <c r="K4" s="4"/>
      <c r="L4" s="4"/>
      <c r="M4" s="4"/>
      <c r="N4" s="4"/>
      <c r="O4" s="4"/>
    </row>
    <row r="5" spans="1:19" ht="8.25" customHeight="1" x14ac:dyDescent="0.2">
      <c r="B5" s="4"/>
      <c r="C5" s="4"/>
      <c r="D5" s="4"/>
      <c r="E5" s="4"/>
      <c r="F5" s="4"/>
      <c r="G5" s="4"/>
      <c r="H5" s="4"/>
      <c r="I5" s="4"/>
      <c r="J5" s="4"/>
      <c r="K5" s="4"/>
      <c r="L5" s="4"/>
      <c r="M5" s="4"/>
      <c r="N5" s="4"/>
      <c r="O5" s="4"/>
    </row>
    <row r="6" spans="1:19" s="1" customFormat="1" x14ac:dyDescent="0.2">
      <c r="A6" s="1" t="s">
        <v>88</v>
      </c>
    </row>
    <row r="7" spans="1:19" s="1" customFormat="1" ht="3" customHeight="1" x14ac:dyDescent="0.2"/>
    <row r="8" spans="1:19" s="15" customFormat="1" ht="12" x14ac:dyDescent="0.2">
      <c r="A8" s="97"/>
      <c r="B8" s="97">
        <v>1999</v>
      </c>
      <c r="C8" s="97">
        <v>2000</v>
      </c>
      <c r="D8" s="97">
        <v>2001</v>
      </c>
      <c r="E8" s="97">
        <v>2002</v>
      </c>
      <c r="F8" s="97">
        <v>2003</v>
      </c>
      <c r="G8" s="97">
        <v>2004</v>
      </c>
      <c r="H8" s="97">
        <v>2005</v>
      </c>
      <c r="I8" s="97">
        <v>2006</v>
      </c>
      <c r="J8" s="97">
        <v>2007</v>
      </c>
      <c r="K8" s="97">
        <v>2008</v>
      </c>
      <c r="L8" s="97">
        <v>2009</v>
      </c>
      <c r="M8" s="97">
        <v>2010</v>
      </c>
      <c r="N8" s="97">
        <v>2011</v>
      </c>
      <c r="O8" s="97">
        <v>2012</v>
      </c>
      <c r="P8" s="11"/>
      <c r="Q8" s="11"/>
      <c r="R8" s="11"/>
      <c r="S8" s="11"/>
    </row>
    <row r="9" spans="1:19" s="11" customFormat="1" ht="12" x14ac:dyDescent="0.2">
      <c r="A9" s="92" t="s">
        <v>21</v>
      </c>
      <c r="B9" s="93">
        <v>2700</v>
      </c>
      <c r="C9" s="93">
        <v>2800</v>
      </c>
      <c r="D9" s="93">
        <v>2320</v>
      </c>
      <c r="E9" s="93">
        <v>1800</v>
      </c>
      <c r="F9" s="93">
        <v>1450</v>
      </c>
      <c r="G9" s="93">
        <v>950</v>
      </c>
      <c r="H9" s="93">
        <v>475</v>
      </c>
      <c r="I9" s="93">
        <v>475</v>
      </c>
      <c r="J9" s="92">
        <v>330</v>
      </c>
      <c r="K9" s="92">
        <v>200</v>
      </c>
      <c r="L9" s="92">
        <v>140</v>
      </c>
      <c r="M9" s="92">
        <v>80</v>
      </c>
      <c r="N9" s="94" t="s">
        <v>54</v>
      </c>
      <c r="O9" s="94" t="s">
        <v>54</v>
      </c>
    </row>
    <row r="10" spans="1:19" s="11" customFormat="1" ht="12" x14ac:dyDescent="0.2">
      <c r="A10" s="92" t="s">
        <v>20</v>
      </c>
      <c r="B10" s="93">
        <v>310</v>
      </c>
      <c r="C10" s="93">
        <v>830</v>
      </c>
      <c r="D10" s="93">
        <v>1634</v>
      </c>
      <c r="E10" s="93">
        <v>2480</v>
      </c>
      <c r="F10" s="93">
        <v>4130</v>
      </c>
      <c r="G10" s="93">
        <v>5250</v>
      </c>
      <c r="H10" s="93">
        <v>4450</v>
      </c>
      <c r="I10" s="93">
        <v>3500</v>
      </c>
      <c r="J10" s="93">
        <v>2800</v>
      </c>
      <c r="K10" s="93">
        <v>2100</v>
      </c>
      <c r="L10" s="93">
        <v>1800</v>
      </c>
      <c r="M10" s="93">
        <v>1600</v>
      </c>
      <c r="N10" s="93">
        <v>1212</v>
      </c>
      <c r="O10" s="93">
        <v>991</v>
      </c>
    </row>
    <row r="11" spans="1:19" s="11" customFormat="1" ht="12" x14ac:dyDescent="0.2">
      <c r="A11" s="92" t="s">
        <v>22</v>
      </c>
      <c r="B11" s="93"/>
      <c r="C11" s="93"/>
      <c r="D11" s="93"/>
      <c r="E11" s="93">
        <v>5</v>
      </c>
      <c r="F11" s="93">
        <v>9</v>
      </c>
      <c r="G11" s="93">
        <v>75</v>
      </c>
      <c r="H11" s="93">
        <v>350</v>
      </c>
      <c r="I11" s="93">
        <v>700</v>
      </c>
      <c r="J11" s="92">
        <v>850</v>
      </c>
      <c r="K11" s="92">
        <v>680</v>
      </c>
      <c r="L11" s="92">
        <v>690</v>
      </c>
      <c r="M11" s="92">
        <v>580</v>
      </c>
      <c r="N11" s="92">
        <v>559</v>
      </c>
      <c r="O11" s="92">
        <v>477</v>
      </c>
    </row>
    <row r="12" spans="1:19" s="11" customFormat="1" ht="12" x14ac:dyDescent="0.2">
      <c r="A12" s="92" t="s">
        <v>23</v>
      </c>
      <c r="B12" s="93"/>
      <c r="C12" s="93"/>
      <c r="D12" s="93"/>
      <c r="E12" s="93">
        <v>1</v>
      </c>
      <c r="F12" s="93">
        <v>350</v>
      </c>
      <c r="G12" s="93">
        <v>550</v>
      </c>
      <c r="H12" s="93">
        <v>550</v>
      </c>
      <c r="I12" s="93">
        <v>310</v>
      </c>
      <c r="J12" s="92">
        <v>190</v>
      </c>
      <c r="K12" s="92">
        <v>120</v>
      </c>
      <c r="L12" s="92">
        <v>60</v>
      </c>
      <c r="M12" s="92">
        <v>50</v>
      </c>
      <c r="N12" s="94" t="s">
        <v>54</v>
      </c>
      <c r="O12" s="94" t="s">
        <v>54</v>
      </c>
    </row>
    <row r="13" spans="1:19" s="11" customFormat="1" ht="12" x14ac:dyDescent="0.2">
      <c r="A13" s="92" t="s">
        <v>24</v>
      </c>
      <c r="B13" s="93"/>
      <c r="C13" s="93"/>
      <c r="D13" s="93">
        <v>1</v>
      </c>
      <c r="E13" s="93">
        <v>40</v>
      </c>
      <c r="F13" s="93">
        <v>200</v>
      </c>
      <c r="G13" s="93">
        <v>480</v>
      </c>
      <c r="H13" s="93">
        <v>600</v>
      </c>
      <c r="I13" s="93">
        <v>500</v>
      </c>
      <c r="J13" s="92">
        <v>330</v>
      </c>
      <c r="K13" s="92">
        <v>220</v>
      </c>
      <c r="L13" s="92">
        <v>110</v>
      </c>
      <c r="M13" s="92">
        <v>50</v>
      </c>
      <c r="N13" s="92">
        <v>42</v>
      </c>
      <c r="O13" s="92">
        <v>72</v>
      </c>
    </row>
    <row r="14" spans="1:19" s="11" customFormat="1" ht="12" x14ac:dyDescent="0.2">
      <c r="A14" s="92" t="s">
        <v>25</v>
      </c>
      <c r="B14" s="93"/>
      <c r="C14" s="93"/>
      <c r="D14" s="93"/>
      <c r="E14" s="93"/>
      <c r="F14" s="93"/>
      <c r="G14" s="93">
        <v>30</v>
      </c>
      <c r="H14" s="93">
        <v>200</v>
      </c>
      <c r="I14" s="93">
        <v>300</v>
      </c>
      <c r="J14" s="92">
        <v>220</v>
      </c>
      <c r="K14" s="92">
        <v>180</v>
      </c>
      <c r="L14" s="92">
        <v>130</v>
      </c>
      <c r="M14" s="92">
        <v>80</v>
      </c>
      <c r="N14" s="92">
        <v>95</v>
      </c>
      <c r="O14" s="92">
        <v>94</v>
      </c>
    </row>
    <row r="15" spans="1:19" s="11" customFormat="1" ht="12" x14ac:dyDescent="0.2">
      <c r="A15" s="92" t="s">
        <v>26</v>
      </c>
      <c r="B15" s="93"/>
      <c r="C15" s="93"/>
      <c r="D15" s="93"/>
      <c r="E15" s="93"/>
      <c r="F15" s="93">
        <v>4</v>
      </c>
      <c r="G15" s="93">
        <v>100</v>
      </c>
      <c r="H15" s="93">
        <v>350</v>
      </c>
      <c r="I15" s="93">
        <v>680</v>
      </c>
      <c r="J15" s="92">
        <v>700</v>
      </c>
      <c r="K15" s="92">
        <v>620</v>
      </c>
      <c r="L15" s="92">
        <v>460</v>
      </c>
      <c r="M15" s="92">
        <v>350</v>
      </c>
      <c r="N15" s="92">
        <v>326</v>
      </c>
      <c r="O15" s="92">
        <v>63</v>
      </c>
    </row>
    <row r="16" spans="1:19" s="11" customFormat="1" ht="12" x14ac:dyDescent="0.2">
      <c r="A16" s="92" t="s">
        <v>81</v>
      </c>
      <c r="B16" s="93"/>
      <c r="C16" s="93"/>
      <c r="D16" s="93"/>
      <c r="E16" s="93"/>
      <c r="F16" s="93"/>
      <c r="G16" s="93"/>
      <c r="H16" s="93"/>
      <c r="I16" s="93"/>
      <c r="J16" s="92">
        <v>28</v>
      </c>
      <c r="K16" s="92">
        <v>127</v>
      </c>
      <c r="L16" s="92">
        <v>270</v>
      </c>
      <c r="M16" s="92">
        <v>570</v>
      </c>
      <c r="N16" s="92">
        <v>740</v>
      </c>
      <c r="O16" s="92">
        <v>750</v>
      </c>
    </row>
    <row r="17" spans="1:25" s="9" customFormat="1" ht="12" x14ac:dyDescent="0.2">
      <c r="A17" s="45" t="s">
        <v>52</v>
      </c>
      <c r="P17" s="11"/>
      <c r="Q17" s="11"/>
      <c r="R17" s="11"/>
      <c r="S17" s="11"/>
    </row>
    <row r="18" spans="1:25" s="9" customFormat="1" ht="11.25" x14ac:dyDescent="0.2">
      <c r="A18" s="9" t="s">
        <v>45</v>
      </c>
    </row>
    <row r="19" spans="1:25" s="112" customFormat="1" ht="11.25" x14ac:dyDescent="0.2">
      <c r="A19" s="112" t="s">
        <v>128</v>
      </c>
    </row>
    <row r="20" spans="1:25" s="9" customFormat="1" ht="11.25" x14ac:dyDescent="0.2">
      <c r="A20" s="9" t="s">
        <v>82</v>
      </c>
    </row>
    <row r="22" spans="1:25" x14ac:dyDescent="0.2">
      <c r="A22" s="1" t="s">
        <v>83</v>
      </c>
    </row>
    <row r="23" spans="1:25" s="1" customFormat="1" x14ac:dyDescent="0.2">
      <c r="A23" s="64"/>
      <c r="B23" s="64"/>
      <c r="C23" s="64"/>
      <c r="D23" s="64"/>
      <c r="E23" s="64"/>
      <c r="F23" s="64"/>
      <c r="G23" s="64"/>
      <c r="H23" s="64"/>
      <c r="I23" s="64"/>
      <c r="J23" s="64">
        <v>2007</v>
      </c>
      <c r="K23" s="64">
        <v>2008</v>
      </c>
      <c r="L23" s="64">
        <v>2009</v>
      </c>
      <c r="M23" s="64">
        <v>2010</v>
      </c>
      <c r="N23" s="64">
        <v>2011</v>
      </c>
      <c r="O23" s="64">
        <v>2012</v>
      </c>
      <c r="P23" s="97">
        <v>2013</v>
      </c>
      <c r="Q23" s="97">
        <v>2014</v>
      </c>
      <c r="R23" s="97">
        <v>2015</v>
      </c>
      <c r="S23" s="97">
        <v>2016</v>
      </c>
      <c r="T23" s="97">
        <v>2017</v>
      </c>
      <c r="U23" s="97">
        <v>2018</v>
      </c>
      <c r="V23" s="97">
        <v>2019</v>
      </c>
      <c r="W23" s="97">
        <v>2020</v>
      </c>
      <c r="X23" s="97">
        <v>2021</v>
      </c>
      <c r="Y23" s="97">
        <v>2022</v>
      </c>
    </row>
    <row r="24" spans="1:25" x14ac:dyDescent="0.2">
      <c r="A24" s="68" t="s">
        <v>68</v>
      </c>
      <c r="B24" s="68"/>
      <c r="C24" s="68"/>
      <c r="D24" s="68"/>
      <c r="E24" s="68"/>
      <c r="F24" s="68"/>
      <c r="G24" s="68"/>
      <c r="H24" s="68"/>
      <c r="I24" s="68"/>
      <c r="J24" s="68">
        <v>97.4</v>
      </c>
      <c r="K24" s="68">
        <v>98.3</v>
      </c>
      <c r="L24" s="68">
        <v>98.5</v>
      </c>
      <c r="M24" s="68">
        <v>98.4</v>
      </c>
      <c r="N24" s="68">
        <v>98.2</v>
      </c>
      <c r="O24" s="68">
        <v>98.3</v>
      </c>
      <c r="P24" s="68">
        <v>97.6</v>
      </c>
      <c r="Q24" s="68">
        <v>97.6</v>
      </c>
      <c r="R24" s="68">
        <v>96.1</v>
      </c>
      <c r="S24" s="147">
        <v>94.9</v>
      </c>
      <c r="T24" s="147">
        <f>0.941*100</f>
        <v>94.1</v>
      </c>
      <c r="U24" s="147">
        <v>94</v>
      </c>
      <c r="V24" s="147">
        <v>93.6</v>
      </c>
      <c r="W24" s="147">
        <v>93.2</v>
      </c>
      <c r="X24" s="147">
        <v>93</v>
      </c>
      <c r="Y24" s="147">
        <v>92.6</v>
      </c>
    </row>
    <row r="25" spans="1:25" x14ac:dyDescent="0.2">
      <c r="A25" s="3" t="s">
        <v>60</v>
      </c>
      <c r="J25" s="3" t="s">
        <v>54</v>
      </c>
      <c r="K25" s="3" t="s">
        <v>54</v>
      </c>
      <c r="L25" s="3" t="s">
        <v>54</v>
      </c>
      <c r="M25" s="3" t="s">
        <v>54</v>
      </c>
      <c r="N25" s="3" t="s">
        <v>54</v>
      </c>
      <c r="O25" s="3">
        <v>13.9</v>
      </c>
      <c r="P25" s="145">
        <v>13.4</v>
      </c>
      <c r="Q25" s="145">
        <v>16.5</v>
      </c>
      <c r="R25" s="145">
        <v>20.9</v>
      </c>
      <c r="S25" s="148">
        <v>25.1</v>
      </c>
      <c r="T25" s="147">
        <f>0.27*100</f>
        <v>27</v>
      </c>
      <c r="U25" s="147">
        <v>30</v>
      </c>
      <c r="V25" s="147">
        <v>33.1</v>
      </c>
      <c r="W25" s="147">
        <v>38.9</v>
      </c>
      <c r="X25" s="147">
        <v>45.5</v>
      </c>
      <c r="Y25" s="147">
        <v>51.1</v>
      </c>
    </row>
    <row r="26" spans="1:25" x14ac:dyDescent="0.2">
      <c r="A26" s="68" t="s">
        <v>61</v>
      </c>
      <c r="B26" s="68"/>
      <c r="C26" s="68"/>
      <c r="D26" s="68"/>
      <c r="E26" s="68"/>
      <c r="F26" s="68"/>
      <c r="G26" s="68"/>
      <c r="H26" s="68"/>
      <c r="I26" s="68"/>
      <c r="J26" s="68">
        <v>18.8</v>
      </c>
      <c r="K26" s="68">
        <v>33.700000000000003</v>
      </c>
      <c r="L26" s="68">
        <v>45.4</v>
      </c>
      <c r="M26" s="68">
        <v>62.8</v>
      </c>
      <c r="N26" s="68">
        <v>72.5</v>
      </c>
      <c r="O26" s="68">
        <v>78.2</v>
      </c>
      <c r="P26" s="150" t="s">
        <v>54</v>
      </c>
      <c r="Q26" s="150" t="s">
        <v>54</v>
      </c>
      <c r="R26" s="150" t="s">
        <v>54</v>
      </c>
      <c r="S26" s="150" t="s">
        <v>54</v>
      </c>
      <c r="T26" s="150" t="s">
        <v>54</v>
      </c>
      <c r="U26" s="152" t="s">
        <v>54</v>
      </c>
      <c r="V26" s="152" t="s">
        <v>54</v>
      </c>
      <c r="W26" s="152" t="s">
        <v>54</v>
      </c>
      <c r="X26" s="152" t="s">
        <v>54</v>
      </c>
      <c r="Y26" s="152" t="s">
        <v>54</v>
      </c>
    </row>
    <row r="27" spans="1:25" x14ac:dyDescent="0.2">
      <c r="A27" s="3" t="s">
        <v>62</v>
      </c>
      <c r="J27" s="3">
        <v>83.6</v>
      </c>
      <c r="K27" s="3">
        <v>87.4</v>
      </c>
      <c r="L27" s="3">
        <v>88.7</v>
      </c>
      <c r="M27" s="3">
        <v>90.5</v>
      </c>
      <c r="N27" s="3">
        <v>89.3</v>
      </c>
      <c r="O27" s="3">
        <v>86</v>
      </c>
      <c r="P27" s="145">
        <v>83.7</v>
      </c>
      <c r="Q27" s="145">
        <v>79.3</v>
      </c>
      <c r="R27" s="145">
        <v>74.2</v>
      </c>
      <c r="S27" s="148">
        <v>70</v>
      </c>
      <c r="T27" s="147">
        <f>0.65*100</f>
        <v>65</v>
      </c>
      <c r="U27" s="147">
        <v>61.1</v>
      </c>
      <c r="V27" s="147">
        <v>51.9</v>
      </c>
      <c r="W27" s="147">
        <v>45.6</v>
      </c>
      <c r="X27" s="147">
        <v>40.1</v>
      </c>
      <c r="Y27" s="147">
        <v>34.9</v>
      </c>
    </row>
    <row r="28" spans="1:25" x14ac:dyDescent="0.2">
      <c r="A28" s="68" t="s">
        <v>63</v>
      </c>
      <c r="B28" s="68"/>
      <c r="C28" s="68"/>
      <c r="D28" s="68"/>
      <c r="E28" s="68"/>
      <c r="F28" s="68"/>
      <c r="G28" s="68"/>
      <c r="H28" s="68"/>
      <c r="I28" s="68"/>
      <c r="J28" s="68">
        <v>6.4</v>
      </c>
      <c r="K28" s="68">
        <v>7.8</v>
      </c>
      <c r="L28" s="68">
        <v>9.3000000000000007</v>
      </c>
      <c r="M28" s="68">
        <v>9.9</v>
      </c>
      <c r="N28" s="68">
        <v>9.8000000000000007</v>
      </c>
      <c r="O28" s="68">
        <v>8.9</v>
      </c>
      <c r="P28" s="150" t="s">
        <v>54</v>
      </c>
      <c r="Q28" s="150" t="s">
        <v>54</v>
      </c>
      <c r="R28" s="150" t="s">
        <v>54</v>
      </c>
      <c r="S28" s="151" t="s">
        <v>54</v>
      </c>
      <c r="T28" s="152" t="s">
        <v>54</v>
      </c>
      <c r="U28" s="152" t="s">
        <v>54</v>
      </c>
      <c r="V28" s="152" t="s">
        <v>54</v>
      </c>
      <c r="W28" s="152" t="s">
        <v>54</v>
      </c>
      <c r="X28" s="152" t="s">
        <v>54</v>
      </c>
      <c r="Y28" s="152" t="s">
        <v>54</v>
      </c>
    </row>
    <row r="29" spans="1:25" x14ac:dyDescent="0.2">
      <c r="A29" s="3" t="s">
        <v>67</v>
      </c>
      <c r="J29" s="3" t="s">
        <v>54</v>
      </c>
      <c r="K29" s="3" t="s">
        <v>54</v>
      </c>
      <c r="L29" s="3" t="s">
        <v>54</v>
      </c>
      <c r="M29" s="3" t="s">
        <v>54</v>
      </c>
      <c r="N29" s="3">
        <v>19.399999999999999</v>
      </c>
      <c r="O29" s="3">
        <v>24.4</v>
      </c>
      <c r="P29" s="145">
        <v>29.5</v>
      </c>
      <c r="Q29" s="145">
        <v>29.3</v>
      </c>
      <c r="R29" s="145">
        <v>28.2</v>
      </c>
      <c r="S29" s="148">
        <v>28.5</v>
      </c>
      <c r="T29" s="147">
        <f>0.288*100</f>
        <v>28.799999999999997</v>
      </c>
      <c r="U29" s="147">
        <v>29</v>
      </c>
      <c r="V29" s="147">
        <v>27</v>
      </c>
      <c r="W29" s="147">
        <v>25.5</v>
      </c>
      <c r="X29" s="147">
        <v>24.6</v>
      </c>
      <c r="Y29" s="147">
        <v>21.8</v>
      </c>
    </row>
    <row r="30" spans="1:25" x14ac:dyDescent="0.2">
      <c r="A30" s="68" t="s">
        <v>64</v>
      </c>
      <c r="B30" s="68"/>
      <c r="C30" s="68"/>
      <c r="D30" s="68"/>
      <c r="E30" s="68"/>
      <c r="F30" s="68"/>
      <c r="G30" s="68"/>
      <c r="H30" s="68"/>
      <c r="I30" s="68"/>
      <c r="J30" s="68" t="s">
        <v>54</v>
      </c>
      <c r="K30" s="68" t="s">
        <v>54</v>
      </c>
      <c r="L30" s="68" t="s">
        <v>54</v>
      </c>
      <c r="M30" s="68" t="s">
        <v>54</v>
      </c>
      <c r="N30" s="68" t="s">
        <v>54</v>
      </c>
      <c r="O30" s="68">
        <v>8</v>
      </c>
      <c r="P30" s="145">
        <v>10.4</v>
      </c>
      <c r="Q30" s="145">
        <v>12.4</v>
      </c>
      <c r="R30" s="145">
        <v>13.9</v>
      </c>
      <c r="S30" s="148">
        <v>15.4</v>
      </c>
      <c r="T30" s="147">
        <f>0.16102968612734*100</f>
        <v>16.102968612733999</v>
      </c>
      <c r="U30" s="147">
        <v>16.8</v>
      </c>
      <c r="V30" s="147">
        <v>17.399999999999999</v>
      </c>
      <c r="W30" s="147">
        <v>17.7</v>
      </c>
      <c r="X30" s="147">
        <v>18.100000000000001</v>
      </c>
      <c r="Y30" s="147">
        <v>18.5</v>
      </c>
    </row>
    <row r="31" spans="1:25" x14ac:dyDescent="0.2">
      <c r="A31" s="3" t="s">
        <v>65</v>
      </c>
      <c r="J31" s="3">
        <v>63.2</v>
      </c>
      <c r="K31" s="3">
        <v>60.2</v>
      </c>
      <c r="L31" s="3">
        <v>53</v>
      </c>
      <c r="M31" s="3">
        <v>46.4</v>
      </c>
      <c r="N31" s="3">
        <v>36</v>
      </c>
      <c r="O31" s="3">
        <v>32.299999999999997</v>
      </c>
      <c r="P31" s="150" t="s">
        <v>54</v>
      </c>
      <c r="Q31" s="150" t="s">
        <v>54</v>
      </c>
      <c r="R31" s="150" t="s">
        <v>54</v>
      </c>
      <c r="S31" s="151" t="s">
        <v>54</v>
      </c>
      <c r="T31" s="152" t="s">
        <v>54</v>
      </c>
      <c r="U31" s="152" t="s">
        <v>54</v>
      </c>
      <c r="V31" s="152" t="s">
        <v>54</v>
      </c>
      <c r="W31" s="152" t="s">
        <v>54</v>
      </c>
      <c r="X31" s="152" t="s">
        <v>54</v>
      </c>
      <c r="Y31" s="152" t="s">
        <v>54</v>
      </c>
    </row>
    <row r="32" spans="1:25" x14ac:dyDescent="0.2">
      <c r="A32" s="68" t="s">
        <v>66</v>
      </c>
      <c r="B32" s="68"/>
      <c r="C32" s="68"/>
      <c r="D32" s="68"/>
      <c r="E32" s="68"/>
      <c r="F32" s="68"/>
      <c r="G32" s="68"/>
      <c r="H32" s="68"/>
      <c r="I32" s="68"/>
      <c r="J32" s="68">
        <v>11.5</v>
      </c>
      <c r="K32" s="68">
        <v>12.4</v>
      </c>
      <c r="L32" s="68">
        <v>13.4</v>
      </c>
      <c r="M32" s="68">
        <v>13.9</v>
      </c>
      <c r="N32" s="68">
        <v>14.3</v>
      </c>
      <c r="O32" s="68">
        <v>14.6</v>
      </c>
      <c r="P32" s="145">
        <v>14.3</v>
      </c>
      <c r="Q32" s="145">
        <v>14.2</v>
      </c>
      <c r="R32" s="145">
        <v>13.9</v>
      </c>
      <c r="S32" s="148">
        <v>13.5</v>
      </c>
      <c r="T32" s="147">
        <f>0.125*100</f>
        <v>12.5</v>
      </c>
      <c r="U32" s="147">
        <v>11.1</v>
      </c>
      <c r="V32" s="147">
        <v>9.6999999999999993</v>
      </c>
      <c r="W32" s="147">
        <v>8</v>
      </c>
      <c r="X32" s="147">
        <v>6</v>
      </c>
      <c r="Y32" s="147">
        <v>4.8</v>
      </c>
    </row>
    <row r="33" spans="1:18" s="9" customFormat="1" ht="11.25" x14ac:dyDescent="0.2">
      <c r="A33" s="45" t="s">
        <v>69</v>
      </c>
    </row>
    <row r="34" spans="1:18" s="9" customFormat="1" ht="11.25" x14ac:dyDescent="0.2">
      <c r="A34" s="9" t="s">
        <v>45</v>
      </c>
    </row>
    <row r="36" spans="1:18" x14ac:dyDescent="0.2">
      <c r="A36" s="1" t="s">
        <v>124</v>
      </c>
    </row>
    <row r="38" spans="1:18" x14ac:dyDescent="0.2">
      <c r="A38" s="68"/>
      <c r="B38" s="97">
        <v>2006</v>
      </c>
      <c r="C38" s="97">
        <v>2007</v>
      </c>
      <c r="D38" s="97">
        <v>2008</v>
      </c>
      <c r="E38" s="97">
        <v>2009</v>
      </c>
      <c r="F38" s="97">
        <v>2010</v>
      </c>
      <c r="G38" s="97">
        <v>2011</v>
      </c>
      <c r="H38" s="97">
        <v>2012</v>
      </c>
      <c r="I38" s="97">
        <v>2013</v>
      </c>
      <c r="J38" s="97">
        <v>2014</v>
      </c>
      <c r="K38" s="97">
        <v>2015</v>
      </c>
      <c r="L38" s="97">
        <v>2016</v>
      </c>
      <c r="M38" s="97">
        <v>2017</v>
      </c>
      <c r="N38" s="97">
        <v>2018</v>
      </c>
      <c r="O38" s="97">
        <v>2019</v>
      </c>
      <c r="P38" s="97">
        <v>2020</v>
      </c>
      <c r="Q38" s="97">
        <v>2021</v>
      </c>
      <c r="R38" s="97">
        <v>2022</v>
      </c>
    </row>
    <row r="39" spans="1:18" x14ac:dyDescent="0.2">
      <c r="A39" s="68" t="s">
        <v>125</v>
      </c>
      <c r="B39" s="145">
        <v>5.4</v>
      </c>
      <c r="C39" s="145">
        <v>5.9</v>
      </c>
      <c r="D39" s="145">
        <v>6</v>
      </c>
      <c r="E39" s="145">
        <v>7.5</v>
      </c>
      <c r="F39" s="145">
        <v>8.5</v>
      </c>
      <c r="G39" s="146">
        <v>8.6999999999999993</v>
      </c>
      <c r="H39" s="146">
        <v>6.7</v>
      </c>
      <c r="I39" s="146">
        <v>5.6</v>
      </c>
      <c r="J39" s="146">
        <v>5.8</v>
      </c>
      <c r="K39" s="146">
        <v>5.0999999999999996</v>
      </c>
      <c r="L39" s="149">
        <v>6.5</v>
      </c>
      <c r="M39" s="94">
        <v>4.5</v>
      </c>
      <c r="N39" s="94">
        <v>4.5999999999999996</v>
      </c>
      <c r="O39" s="94">
        <v>4.4000000000000004</v>
      </c>
      <c r="P39" s="160">
        <v>5</v>
      </c>
      <c r="Q39" s="160">
        <v>4.2</v>
      </c>
      <c r="R39" s="160">
        <v>3.9</v>
      </c>
    </row>
    <row r="40" spans="1:18" x14ac:dyDescent="0.2">
      <c r="A40" s="68" t="s">
        <v>126</v>
      </c>
      <c r="B40" s="145">
        <v>6.5</v>
      </c>
      <c r="C40" s="145">
        <v>5.4</v>
      </c>
      <c r="D40" s="145">
        <v>4.2</v>
      </c>
      <c r="E40" s="145">
        <v>3.6</v>
      </c>
      <c r="F40" s="145">
        <v>3.4</v>
      </c>
      <c r="G40" s="145">
        <v>3</v>
      </c>
      <c r="H40" s="145">
        <v>2.5</v>
      </c>
      <c r="I40" s="146">
        <v>1.8</v>
      </c>
      <c r="J40" s="146">
        <v>1.5</v>
      </c>
      <c r="K40" s="146">
        <v>1.2</v>
      </c>
      <c r="L40" s="145">
        <v>1.1000000000000001</v>
      </c>
      <c r="M40" s="94">
        <v>0.9</v>
      </c>
      <c r="N40" s="94">
        <v>0.7</v>
      </c>
      <c r="O40" s="94">
        <v>0.6</v>
      </c>
      <c r="P40" s="94">
        <v>0.5</v>
      </c>
      <c r="Q40" s="94">
        <v>0.4</v>
      </c>
      <c r="R40" s="94">
        <v>0.4</v>
      </c>
    </row>
    <row r="41" spans="1:18" x14ac:dyDescent="0.2">
      <c r="A41" s="68" t="s">
        <v>129</v>
      </c>
      <c r="B41" s="93">
        <v>0</v>
      </c>
      <c r="C41" s="92">
        <v>0.7</v>
      </c>
      <c r="D41" s="92">
        <v>1.8</v>
      </c>
      <c r="E41" s="92">
        <v>3.6</v>
      </c>
      <c r="F41" s="92">
        <v>7.7</v>
      </c>
      <c r="G41" s="92">
        <v>11.5</v>
      </c>
      <c r="H41" s="92">
        <v>13.5</v>
      </c>
      <c r="I41" s="94">
        <v>15.8</v>
      </c>
      <c r="J41" s="94">
        <v>18.2</v>
      </c>
      <c r="K41" s="94">
        <v>20.6</v>
      </c>
      <c r="L41" s="145">
        <v>20.2</v>
      </c>
      <c r="M41" s="94">
        <v>19.399999999999999</v>
      </c>
      <c r="N41" s="94">
        <v>18.2</v>
      </c>
      <c r="O41" s="94">
        <v>17.399999999999999</v>
      </c>
      <c r="P41" s="94">
        <v>16.100000000000001</v>
      </c>
      <c r="Q41" s="94">
        <v>15.7</v>
      </c>
      <c r="R41" s="94">
        <v>15.2</v>
      </c>
    </row>
    <row r="42" spans="1:18" x14ac:dyDescent="0.2">
      <c r="A42" s="68" t="s">
        <v>127</v>
      </c>
      <c r="B42" s="93"/>
      <c r="C42" s="92"/>
      <c r="D42" s="92"/>
      <c r="E42" s="92">
        <v>0</v>
      </c>
      <c r="F42" s="92">
        <v>0.4</v>
      </c>
      <c r="G42" s="94">
        <v>1.5</v>
      </c>
      <c r="H42" s="94">
        <v>3.6</v>
      </c>
      <c r="I42" s="94">
        <v>6.2</v>
      </c>
      <c r="J42" s="94">
        <v>6.2</v>
      </c>
      <c r="K42" s="94">
        <v>5.2</v>
      </c>
      <c r="L42" s="145">
        <v>4.0999999999999996</v>
      </c>
      <c r="M42" s="94">
        <v>3.3</v>
      </c>
      <c r="N42" s="94">
        <v>2.7</v>
      </c>
      <c r="O42" s="94">
        <v>2.4</v>
      </c>
      <c r="P42" s="94">
        <v>2.5</v>
      </c>
      <c r="Q42" s="94">
        <v>2.1</v>
      </c>
      <c r="R42" s="94">
        <v>1.8</v>
      </c>
    </row>
    <row r="44" spans="1:18" x14ac:dyDescent="0.2">
      <c r="A44" s="9" t="s">
        <v>45</v>
      </c>
    </row>
    <row r="45" spans="1:18" x14ac:dyDescent="0.2">
      <c r="A45" s="9" t="s">
        <v>130</v>
      </c>
    </row>
  </sheetData>
  <phoneticPr fontId="2" type="noConversion"/>
  <hyperlinks>
    <hyperlink ref="A2" location="Sommaire!A1" display="Retour au menu &quot;Vidéo&quot;" xr:uid="{00000000-0004-0000-02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1"/>
  <dimension ref="A1:N52"/>
  <sheetViews>
    <sheetView workbookViewId="0"/>
  </sheetViews>
  <sheetFormatPr baseColWidth="10" defaultColWidth="11.42578125" defaultRowHeight="12.75" x14ac:dyDescent="0.2"/>
  <cols>
    <col min="1" max="1" width="19.140625" style="3" customWidth="1"/>
    <col min="2" max="5" width="9" style="3" bestFit="1" customWidth="1"/>
    <col min="6" max="6" width="9.7109375" style="3" customWidth="1"/>
    <col min="7" max="7" width="10.7109375" style="3" customWidth="1"/>
    <col min="8" max="16384" width="11.42578125" style="3"/>
  </cols>
  <sheetData>
    <row r="1" spans="1:14" x14ac:dyDescent="0.2">
      <c r="B1" s="4"/>
      <c r="C1" s="4"/>
      <c r="D1" s="4"/>
      <c r="E1" s="4"/>
      <c r="F1" s="4"/>
      <c r="G1" s="4"/>
      <c r="H1" s="4"/>
      <c r="I1" s="4"/>
      <c r="J1" s="4"/>
      <c r="K1" s="4"/>
      <c r="L1" s="4"/>
      <c r="M1" s="4"/>
      <c r="N1" s="4"/>
    </row>
    <row r="2" spans="1:14" s="7" customFormat="1" x14ac:dyDescent="0.2">
      <c r="A2" s="5" t="s">
        <v>33</v>
      </c>
      <c r="B2" s="6"/>
      <c r="C2" s="6"/>
      <c r="D2" s="6"/>
      <c r="E2" s="6"/>
      <c r="F2" s="6"/>
      <c r="G2" s="6"/>
      <c r="H2" s="6"/>
      <c r="I2" s="6"/>
      <c r="J2" s="6"/>
      <c r="K2" s="6"/>
      <c r="L2" s="6"/>
      <c r="M2" s="6"/>
      <c r="N2" s="6"/>
    </row>
    <row r="3" spans="1:14" x14ac:dyDescent="0.2">
      <c r="B3" s="4"/>
      <c r="C3" s="4"/>
      <c r="D3" s="4"/>
      <c r="E3" s="4"/>
      <c r="F3" s="4"/>
      <c r="G3" s="4"/>
      <c r="H3" s="4"/>
      <c r="I3" s="4"/>
      <c r="J3" s="4"/>
      <c r="K3" s="4"/>
      <c r="L3" s="4"/>
      <c r="M3" s="4"/>
      <c r="N3" s="4"/>
    </row>
    <row r="4" spans="1:14" x14ac:dyDescent="0.2">
      <c r="B4" s="4"/>
      <c r="C4" s="4"/>
      <c r="D4" s="4"/>
      <c r="E4" s="4"/>
      <c r="F4" s="4"/>
      <c r="G4" s="4"/>
      <c r="H4" s="4"/>
      <c r="I4" s="4"/>
      <c r="J4" s="4"/>
      <c r="K4" s="4"/>
      <c r="L4" s="4"/>
      <c r="M4" s="4"/>
      <c r="N4" s="4"/>
    </row>
    <row r="5" spans="1:14" ht="23.25" x14ac:dyDescent="0.3">
      <c r="A5" s="106" t="s">
        <v>85</v>
      </c>
      <c r="B5" s="1"/>
      <c r="C5" s="1"/>
      <c r="D5" s="1"/>
      <c r="E5" s="1"/>
    </row>
    <row r="6" spans="1:14" ht="3" customHeight="1" x14ac:dyDescent="0.2">
      <c r="A6" s="1"/>
      <c r="B6" s="1"/>
      <c r="C6" s="1"/>
      <c r="D6" s="1"/>
      <c r="E6" s="1"/>
    </row>
    <row r="7" spans="1:14" s="15" customFormat="1" ht="13.5" x14ac:dyDescent="0.2">
      <c r="A7" s="29" t="s">
        <v>55</v>
      </c>
      <c r="B7" s="16" t="s">
        <v>0</v>
      </c>
      <c r="C7" s="16" t="s">
        <v>1</v>
      </c>
      <c r="D7" s="16" t="s">
        <v>51</v>
      </c>
      <c r="E7" s="16" t="s">
        <v>2</v>
      </c>
    </row>
    <row r="8" spans="1:14" s="11" customFormat="1" ht="12" x14ac:dyDescent="0.2">
      <c r="A8" s="31">
        <v>2004</v>
      </c>
      <c r="B8" s="18">
        <v>10376757</v>
      </c>
      <c r="C8" s="18">
        <v>121733416</v>
      </c>
      <c r="D8" s="18"/>
      <c r="E8" s="19">
        <v>132110173</v>
      </c>
    </row>
    <row r="9" spans="1:14" s="11" customFormat="1" ht="12" x14ac:dyDescent="0.2">
      <c r="A9" s="31">
        <v>2005</v>
      </c>
      <c r="B9" s="18">
        <v>3620804</v>
      </c>
      <c r="C9" s="18">
        <v>139787385</v>
      </c>
      <c r="D9" s="18"/>
      <c r="E9" s="19">
        <v>143408189</v>
      </c>
    </row>
    <row r="10" spans="1:14" s="11" customFormat="1" ht="12" x14ac:dyDescent="0.2">
      <c r="A10" s="31">
        <v>2006</v>
      </c>
      <c r="B10" s="18">
        <v>1010539</v>
      </c>
      <c r="C10" s="18">
        <v>135360388</v>
      </c>
      <c r="D10" s="18"/>
      <c r="E10" s="19">
        <v>136370927</v>
      </c>
    </row>
    <row r="11" spans="1:14" s="11" customFormat="1" ht="12" x14ac:dyDescent="0.2">
      <c r="A11" s="31">
        <v>2007</v>
      </c>
      <c r="B11" s="18"/>
      <c r="C11" s="18">
        <v>130497386</v>
      </c>
      <c r="D11" s="18">
        <v>540113</v>
      </c>
      <c r="E11" s="19">
        <v>131037499</v>
      </c>
    </row>
    <row r="12" spans="1:14" s="11" customFormat="1" ht="12" x14ac:dyDescent="0.2">
      <c r="A12" s="31">
        <v>2008</v>
      </c>
      <c r="B12" s="18"/>
      <c r="C12" s="18">
        <v>126023889.35222238</v>
      </c>
      <c r="D12" s="18">
        <v>2157888.0533333337</v>
      </c>
      <c r="E12" s="19">
        <v>128181777.40555571</v>
      </c>
    </row>
    <row r="13" spans="1:14" s="11" customFormat="1" ht="12" x14ac:dyDescent="0.2">
      <c r="A13" s="31">
        <v>2009</v>
      </c>
      <c r="B13" s="18"/>
      <c r="C13" s="18">
        <v>135580739.45216131</v>
      </c>
      <c r="D13" s="18">
        <v>5284950.5262925243</v>
      </c>
      <c r="E13" s="19">
        <v>140865689.97845384</v>
      </c>
    </row>
    <row r="14" spans="1:14" s="15" customFormat="1" ht="12" x14ac:dyDescent="0.2">
      <c r="A14" s="31">
        <v>2010</v>
      </c>
      <c r="B14" s="18"/>
      <c r="C14" s="18">
        <v>134442161.70730624</v>
      </c>
      <c r="D14" s="18">
        <v>9685408.2630524151</v>
      </c>
      <c r="E14" s="19">
        <v>144127569.97035864</v>
      </c>
    </row>
    <row r="15" spans="1:14" s="15" customFormat="1" ht="12" x14ac:dyDescent="0.2">
      <c r="A15" s="31">
        <v>2011</v>
      </c>
      <c r="B15" s="18"/>
      <c r="C15" s="18">
        <v>116177899.22958212</v>
      </c>
      <c r="D15" s="18">
        <v>12579908.573894994</v>
      </c>
      <c r="E15" s="19">
        <v>128757807.80347711</v>
      </c>
    </row>
    <row r="16" spans="1:14" s="15" customFormat="1" ht="12" x14ac:dyDescent="0.2">
      <c r="A16" s="31">
        <v>2012</v>
      </c>
      <c r="B16" s="18"/>
      <c r="C16" s="18">
        <v>105776260.19388668</v>
      </c>
      <c r="D16" s="18">
        <v>14175232.005313464</v>
      </c>
      <c r="E16" s="19">
        <v>119951492.19920015</v>
      </c>
    </row>
    <row r="17" spans="1:5" s="15" customFormat="1" ht="12" x14ac:dyDescent="0.2">
      <c r="A17" s="31">
        <v>2013</v>
      </c>
      <c r="B17" s="18"/>
      <c r="C17" s="18">
        <v>89892390.220830396</v>
      </c>
      <c r="D17" s="18">
        <v>13170410.512129525</v>
      </c>
      <c r="E17" s="19">
        <v>103062800.73295993</v>
      </c>
    </row>
    <row r="18" spans="1:5" s="15" customFormat="1" ht="12" x14ac:dyDescent="0.2">
      <c r="A18" s="31">
        <v>2014</v>
      </c>
      <c r="B18" s="18"/>
      <c r="C18" s="18">
        <v>79639988</v>
      </c>
      <c r="D18" s="18">
        <v>13127831</v>
      </c>
      <c r="E18" s="19">
        <v>92767819</v>
      </c>
    </row>
    <row r="19" spans="1:5" s="15" customFormat="1" ht="12" x14ac:dyDescent="0.2">
      <c r="A19" s="31">
        <v>2015</v>
      </c>
      <c r="B19" s="18"/>
      <c r="C19" s="18">
        <v>75032349.343755558</v>
      </c>
      <c r="D19" s="18">
        <v>13361643.086114654</v>
      </c>
      <c r="E19" s="19">
        <v>88393992.429870203</v>
      </c>
    </row>
    <row r="20" spans="1:5" s="15" customFormat="1" ht="12" x14ac:dyDescent="0.2">
      <c r="A20" s="31">
        <v>2016</v>
      </c>
      <c r="B20" s="18"/>
      <c r="C20" s="18">
        <v>68314628.583130941</v>
      </c>
      <c r="D20" s="18">
        <v>12914549.279844666</v>
      </c>
      <c r="E20" s="19">
        <v>81229177.862974703</v>
      </c>
    </row>
    <row r="21" spans="1:5" s="15" customFormat="1" ht="12" x14ac:dyDescent="0.2">
      <c r="A21" s="31">
        <v>2017</v>
      </c>
      <c r="B21" s="18"/>
      <c r="C21" s="18">
        <v>60111183.192150012</v>
      </c>
      <c r="D21" s="18">
        <v>12188618.245909462</v>
      </c>
      <c r="E21" s="19">
        <v>72295989.216217846</v>
      </c>
    </row>
    <row r="22" spans="1:5" s="15" customFormat="1" ht="12" x14ac:dyDescent="0.2">
      <c r="A22" s="31">
        <v>2018</v>
      </c>
      <c r="B22" s="18"/>
      <c r="C22" s="18">
        <v>53240133</v>
      </c>
      <c r="D22" s="18">
        <v>11034440</v>
      </c>
      <c r="E22" s="19">
        <v>64274573</v>
      </c>
    </row>
    <row r="23" spans="1:5" s="15" customFormat="1" ht="12" x14ac:dyDescent="0.2">
      <c r="A23" s="31">
        <v>2019</v>
      </c>
      <c r="B23" s="18"/>
      <c r="C23" s="18">
        <v>46906547.222324304</v>
      </c>
      <c r="D23" s="18">
        <v>10914266.68718165</v>
      </c>
      <c r="E23" s="19">
        <v>57820813.909505956</v>
      </c>
    </row>
    <row r="24" spans="1:5" s="15" customFormat="1" ht="12" x14ac:dyDescent="0.2">
      <c r="A24" s="31">
        <v>2020</v>
      </c>
      <c r="B24" s="18"/>
      <c r="C24" s="18">
        <v>36226160.852901258</v>
      </c>
      <c r="D24" s="18">
        <v>8303723.6767221214</v>
      </c>
      <c r="E24" s="19">
        <v>44529884.529623382</v>
      </c>
    </row>
    <row r="25" spans="1:5" s="15" customFormat="1" ht="12" x14ac:dyDescent="0.2">
      <c r="A25" s="79">
        <v>2021</v>
      </c>
      <c r="B25" s="78"/>
      <c r="C25" s="78">
        <v>31290790.824524086</v>
      </c>
      <c r="D25" s="78">
        <v>7895592.4490429405</v>
      </c>
      <c r="E25" s="46">
        <v>39186383.273567036</v>
      </c>
    </row>
    <row r="26" spans="1:5" s="15" customFormat="1" ht="12" x14ac:dyDescent="0.2">
      <c r="A26" s="31">
        <v>2022</v>
      </c>
      <c r="B26" s="18"/>
      <c r="C26" s="18">
        <v>25976957</v>
      </c>
      <c r="D26" s="18">
        <v>7484633</v>
      </c>
      <c r="E26" s="19">
        <v>33461590</v>
      </c>
    </row>
    <row r="27" spans="1:5" s="15" customFormat="1" ht="24" customHeight="1" x14ac:dyDescent="0.2">
      <c r="A27" s="79"/>
      <c r="B27" s="78"/>
      <c r="C27" s="78"/>
      <c r="D27" s="78"/>
      <c r="E27" s="46"/>
    </row>
    <row r="28" spans="1:5" s="15" customFormat="1" ht="13.5" x14ac:dyDescent="0.2">
      <c r="A28" s="29" t="s">
        <v>56</v>
      </c>
      <c r="B28" s="16" t="s">
        <v>0</v>
      </c>
      <c r="C28" s="16" t="s">
        <v>1</v>
      </c>
      <c r="D28" s="16" t="s">
        <v>51</v>
      </c>
      <c r="E28" s="16" t="s">
        <v>2</v>
      </c>
    </row>
    <row r="29" spans="1:5" s="15" customFormat="1" ht="12" x14ac:dyDescent="0.2">
      <c r="A29" s="31">
        <v>2004</v>
      </c>
      <c r="B29" s="18">
        <v>114233122</v>
      </c>
      <c r="C29" s="18">
        <v>1844582426</v>
      </c>
      <c r="D29" s="18"/>
      <c r="E29" s="19">
        <v>1958815548</v>
      </c>
    </row>
    <row r="30" spans="1:5" s="15" customFormat="1" ht="12" x14ac:dyDescent="0.2">
      <c r="A30" s="31">
        <v>2005</v>
      </c>
      <c r="B30" s="18">
        <v>26879027</v>
      </c>
      <c r="C30" s="18">
        <v>1757298347</v>
      </c>
      <c r="D30" s="18"/>
      <c r="E30" s="19">
        <v>1784177374</v>
      </c>
    </row>
    <row r="31" spans="1:5" s="15" customFormat="1" ht="12" x14ac:dyDescent="0.2">
      <c r="A31" s="31">
        <v>2006</v>
      </c>
      <c r="B31" s="18">
        <v>4479476</v>
      </c>
      <c r="C31" s="18">
        <v>1654685972</v>
      </c>
      <c r="D31" s="18"/>
      <c r="E31" s="19">
        <v>1659165448</v>
      </c>
    </row>
    <row r="32" spans="1:5" s="15" customFormat="1" ht="12" x14ac:dyDescent="0.2">
      <c r="A32" s="31">
        <v>2007</v>
      </c>
      <c r="B32" s="18"/>
      <c r="C32" s="18">
        <v>1479855256</v>
      </c>
      <c r="D32" s="18">
        <v>14271456</v>
      </c>
      <c r="E32" s="19">
        <v>1494126712</v>
      </c>
    </row>
    <row r="33" spans="1:5" s="15" customFormat="1" ht="12" x14ac:dyDescent="0.2">
      <c r="A33" s="31">
        <v>2008</v>
      </c>
      <c r="B33" s="18"/>
      <c r="C33" s="18">
        <v>1330982836.0192327</v>
      </c>
      <c r="D33" s="18">
        <v>51452566.555333562</v>
      </c>
      <c r="E33" s="19">
        <v>1382435402.5745664</v>
      </c>
    </row>
    <row r="34" spans="1:5" s="15" customFormat="1" ht="12" x14ac:dyDescent="0.2">
      <c r="A34" s="31">
        <v>2009</v>
      </c>
      <c r="B34" s="18"/>
      <c r="C34" s="18">
        <v>1277060401.3706224</v>
      </c>
      <c r="D34" s="18">
        <v>107326726.45692214</v>
      </c>
      <c r="E34" s="19">
        <v>1384387127.8275445</v>
      </c>
    </row>
    <row r="35" spans="1:5" s="15" customFormat="1" ht="12" x14ac:dyDescent="0.2">
      <c r="A35" s="31">
        <v>2010</v>
      </c>
      <c r="B35" s="18"/>
      <c r="C35" s="18">
        <v>1211683616.8192961</v>
      </c>
      <c r="D35" s="18">
        <v>173738604.97064394</v>
      </c>
      <c r="E35" s="19">
        <v>1385422221.7899401</v>
      </c>
    </row>
    <row r="36" spans="1:5" s="15" customFormat="1" ht="12" x14ac:dyDescent="0.2">
      <c r="A36" s="31">
        <v>2011</v>
      </c>
      <c r="B36" s="18"/>
      <c r="C36" s="18">
        <v>1018222866.4397684</v>
      </c>
      <c r="D36" s="18">
        <v>204661952.69489363</v>
      </c>
      <c r="E36" s="19">
        <v>1222884819.1346622</v>
      </c>
    </row>
    <row r="37" spans="1:5" s="15" customFormat="1" ht="12" x14ac:dyDescent="0.2">
      <c r="A37" s="31">
        <v>2012</v>
      </c>
      <c r="B37" s="18"/>
      <c r="C37" s="18">
        <v>891901040.36337626</v>
      </c>
      <c r="D37" s="18">
        <v>224096241.78989965</v>
      </c>
      <c r="E37" s="19">
        <v>1115997282.153276</v>
      </c>
    </row>
    <row r="38" spans="1:5" s="15" customFormat="1" ht="12" x14ac:dyDescent="0.2">
      <c r="A38" s="31">
        <v>2013</v>
      </c>
      <c r="B38" s="18"/>
      <c r="C38" s="18">
        <v>723911481.24015808</v>
      </c>
      <c r="D38" s="18">
        <v>205199662.62927899</v>
      </c>
      <c r="E38" s="19">
        <v>929111143.8694371</v>
      </c>
    </row>
    <row r="39" spans="1:5" s="15" customFormat="1" ht="12" x14ac:dyDescent="0.2">
      <c r="A39" s="31">
        <v>2014</v>
      </c>
      <c r="B39" s="18"/>
      <c r="C39" s="18">
        <v>618232477</v>
      </c>
      <c r="D39" s="18">
        <v>188792178</v>
      </c>
      <c r="E39" s="19">
        <v>807024655</v>
      </c>
    </row>
    <row r="40" spans="1:5" s="15" customFormat="1" ht="12" x14ac:dyDescent="0.2">
      <c r="A40" s="31">
        <v>2015</v>
      </c>
      <c r="B40" s="18"/>
      <c r="C40" s="18">
        <v>536840537.65186965</v>
      </c>
      <c r="D40" s="18">
        <v>170651770.6329979</v>
      </c>
      <c r="E40" s="19">
        <v>707492308.28486753</v>
      </c>
    </row>
    <row r="41" spans="1:5" s="15" customFormat="1" ht="12" x14ac:dyDescent="0.2">
      <c r="A41" s="31">
        <v>2016</v>
      </c>
      <c r="B41" s="18"/>
      <c r="C41" s="18">
        <v>446826131.3212114</v>
      </c>
      <c r="D41" s="18">
        <v>148302690.09588778</v>
      </c>
      <c r="E41" s="19">
        <v>595128821.41709924</v>
      </c>
    </row>
    <row r="42" spans="1:5" s="15" customFormat="1" ht="12" x14ac:dyDescent="0.2">
      <c r="A42" s="31">
        <v>2017</v>
      </c>
      <c r="B42" s="31"/>
      <c r="C42" s="18">
        <v>393609715.62277627</v>
      </c>
      <c r="D42" s="18">
        <v>142953490.09566683</v>
      </c>
      <c r="E42" s="19">
        <v>536563205.7184431</v>
      </c>
    </row>
    <row r="43" spans="1:5" s="15" customFormat="1" ht="12" x14ac:dyDescent="0.2">
      <c r="A43" s="31">
        <v>2018</v>
      </c>
      <c r="B43" s="18"/>
      <c r="C43" s="18">
        <v>323348325</v>
      </c>
      <c r="D43" s="18">
        <v>125166212</v>
      </c>
      <c r="E43" s="19">
        <v>448514537</v>
      </c>
    </row>
    <row r="44" spans="1:5" s="15" customFormat="1" ht="12" x14ac:dyDescent="0.2">
      <c r="A44" s="31">
        <v>2019</v>
      </c>
      <c r="B44" s="18"/>
      <c r="C44" s="18">
        <v>284230953.09356093</v>
      </c>
      <c r="D44" s="18">
        <v>122612758.55455543</v>
      </c>
      <c r="E44" s="19">
        <v>406843711.64811629</v>
      </c>
    </row>
    <row r="45" spans="1:5" s="15" customFormat="1" ht="12" x14ac:dyDescent="0.2">
      <c r="A45" s="31">
        <v>2020</v>
      </c>
      <c r="B45" s="18"/>
      <c r="C45" s="18">
        <v>206319725.29532832</v>
      </c>
      <c r="D45" s="18">
        <v>90129055.402989954</v>
      </c>
      <c r="E45" s="19">
        <v>296448780.69831824</v>
      </c>
    </row>
    <row r="46" spans="1:5" s="15" customFormat="1" ht="12" x14ac:dyDescent="0.2">
      <c r="A46" s="79">
        <v>2021</v>
      </c>
      <c r="B46" s="78"/>
      <c r="C46" s="78">
        <v>164459800.81966788</v>
      </c>
      <c r="D46" s="78">
        <v>81058159.935755193</v>
      </c>
      <c r="E46" s="46">
        <v>245517960.7554231</v>
      </c>
    </row>
    <row r="47" spans="1:5" s="15" customFormat="1" ht="12" x14ac:dyDescent="0.2">
      <c r="A47" s="31">
        <v>2022</v>
      </c>
      <c r="B47" s="18"/>
      <c r="C47" s="18">
        <v>144863869</v>
      </c>
      <c r="D47" s="18">
        <v>90033140</v>
      </c>
      <c r="E47" s="19">
        <v>234897009</v>
      </c>
    </row>
    <row r="48" spans="1:5" s="15" customFormat="1" ht="12" x14ac:dyDescent="0.2">
      <c r="A48" s="79"/>
      <c r="B48" s="78"/>
      <c r="C48" s="78"/>
      <c r="D48" s="78"/>
      <c r="E48" s="46"/>
    </row>
    <row r="49" spans="1:5" s="9" customFormat="1" ht="11.25" x14ac:dyDescent="0.2">
      <c r="A49" s="39" t="s">
        <v>48</v>
      </c>
      <c r="B49" s="23"/>
      <c r="C49" s="23"/>
      <c r="D49" s="23"/>
      <c r="E49" s="23"/>
    </row>
    <row r="50" spans="1:5" s="9" customFormat="1" ht="11.25" x14ac:dyDescent="0.2">
      <c r="A50" s="39" t="s">
        <v>49</v>
      </c>
    </row>
    <row r="51" spans="1:5" s="9" customFormat="1" ht="11.25" x14ac:dyDescent="0.2">
      <c r="A51" s="40" t="s">
        <v>41</v>
      </c>
    </row>
    <row r="52" spans="1:5" s="9" customFormat="1" ht="11.25" x14ac:dyDescent="0.2">
      <c r="A52" s="9" t="s">
        <v>130</v>
      </c>
    </row>
  </sheetData>
  <phoneticPr fontId="2" type="noConversion"/>
  <hyperlinks>
    <hyperlink ref="A2" location="Sommaire!A1" display="Retour au menu &quot;Vidéo&quot;" xr:uid="{00000000-0004-0000-03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2"/>
  <dimension ref="A1:N52"/>
  <sheetViews>
    <sheetView workbookViewId="0"/>
  </sheetViews>
  <sheetFormatPr baseColWidth="10" defaultColWidth="11.42578125" defaultRowHeight="12.75" x14ac:dyDescent="0.2"/>
  <cols>
    <col min="1" max="1" width="9.7109375" style="3" customWidth="1"/>
    <col min="2" max="3" width="14.5703125" style="3" customWidth="1"/>
    <col min="4" max="4" width="15.5703125" style="3" customWidth="1"/>
    <col min="5" max="5" width="14.5703125" style="3" customWidth="1"/>
    <col min="6" max="16384" width="11.42578125" style="3"/>
  </cols>
  <sheetData>
    <row r="1" spans="1:14" x14ac:dyDescent="0.2">
      <c r="B1" s="4"/>
      <c r="C1" s="4"/>
      <c r="D1" s="4"/>
      <c r="E1" s="4"/>
      <c r="F1" s="4"/>
      <c r="G1" s="4"/>
      <c r="H1" s="4"/>
      <c r="I1" s="4"/>
      <c r="J1" s="4"/>
      <c r="K1" s="4"/>
      <c r="L1" s="4"/>
      <c r="M1" s="4"/>
      <c r="N1" s="4"/>
    </row>
    <row r="2" spans="1:14" s="7" customFormat="1" x14ac:dyDescent="0.2">
      <c r="A2" s="5" t="s">
        <v>33</v>
      </c>
      <c r="B2" s="6"/>
      <c r="C2" s="6"/>
      <c r="D2" s="6"/>
      <c r="E2" s="6"/>
      <c r="F2" s="6"/>
      <c r="G2" s="6"/>
      <c r="H2" s="6"/>
      <c r="I2" s="6"/>
      <c r="J2" s="6"/>
      <c r="K2" s="6"/>
      <c r="L2" s="6"/>
      <c r="M2" s="6"/>
      <c r="N2" s="6"/>
    </row>
    <row r="3" spans="1:14" x14ac:dyDescent="0.2">
      <c r="B3" s="4"/>
      <c r="C3" s="4"/>
      <c r="D3" s="4"/>
      <c r="E3" s="4"/>
      <c r="F3" s="4"/>
      <c r="G3" s="4"/>
      <c r="H3" s="4"/>
      <c r="I3" s="4"/>
      <c r="J3" s="4"/>
      <c r="K3" s="4"/>
      <c r="L3" s="4"/>
      <c r="M3" s="4"/>
      <c r="N3" s="4"/>
    </row>
    <row r="4" spans="1:14" x14ac:dyDescent="0.2">
      <c r="B4" s="4"/>
      <c r="C4" s="4"/>
      <c r="D4" s="4"/>
      <c r="E4" s="4"/>
      <c r="F4" s="4"/>
      <c r="G4" s="4"/>
      <c r="H4" s="4"/>
      <c r="I4" s="4"/>
      <c r="J4" s="4"/>
      <c r="K4" s="4"/>
      <c r="L4" s="4"/>
      <c r="M4" s="4"/>
      <c r="N4" s="4"/>
    </row>
    <row r="5" spans="1:14" ht="23.25" x14ac:dyDescent="0.3">
      <c r="A5" s="106" t="s">
        <v>90</v>
      </c>
      <c r="B5" s="1"/>
      <c r="C5" s="1"/>
      <c r="D5" s="1"/>
    </row>
    <row r="6" spans="1:14" ht="3" customHeight="1" x14ac:dyDescent="0.2">
      <c r="A6" s="1"/>
      <c r="B6" s="1"/>
      <c r="C6" s="1"/>
      <c r="D6" s="1"/>
    </row>
    <row r="7" spans="1:14" s="15" customFormat="1" ht="25.5" x14ac:dyDescent="0.2">
      <c r="A7" s="57" t="s">
        <v>57</v>
      </c>
      <c r="B7" s="108" t="s">
        <v>4</v>
      </c>
      <c r="C7" s="108" t="s">
        <v>3</v>
      </c>
      <c r="D7" s="108" t="s">
        <v>87</v>
      </c>
      <c r="E7" s="108" t="s">
        <v>2</v>
      </c>
    </row>
    <row r="8" spans="1:14" s="11" customFormat="1" ht="12" x14ac:dyDescent="0.2">
      <c r="A8" s="31">
        <v>2004</v>
      </c>
      <c r="B8" s="18">
        <v>65429086</v>
      </c>
      <c r="C8" s="18">
        <v>43402231</v>
      </c>
      <c r="D8" s="18">
        <v>23278855</v>
      </c>
      <c r="E8" s="19">
        <v>132110172</v>
      </c>
    </row>
    <row r="9" spans="1:14" s="11" customFormat="1" ht="12" x14ac:dyDescent="0.2">
      <c r="A9" s="31">
        <v>2005</v>
      </c>
      <c r="B9" s="18">
        <v>63473840</v>
      </c>
      <c r="C9" s="18">
        <v>53249571</v>
      </c>
      <c r="D9" s="18">
        <v>26684778</v>
      </c>
      <c r="E9" s="19">
        <v>143408189</v>
      </c>
    </row>
    <row r="10" spans="1:14" s="11" customFormat="1" ht="12" x14ac:dyDescent="0.2">
      <c r="A10" s="31">
        <v>2006</v>
      </c>
      <c r="B10" s="18">
        <v>59618593</v>
      </c>
      <c r="C10" s="18">
        <v>65099858</v>
      </c>
      <c r="D10" s="18">
        <v>11652477</v>
      </c>
      <c r="E10" s="19">
        <v>136370928</v>
      </c>
    </row>
    <row r="11" spans="1:14" s="11" customFormat="1" ht="12" x14ac:dyDescent="0.2">
      <c r="A11" s="31">
        <v>2007</v>
      </c>
      <c r="B11" s="18">
        <v>58431509</v>
      </c>
      <c r="C11" s="18">
        <v>65493619</v>
      </c>
      <c r="D11" s="18">
        <v>7112370</v>
      </c>
      <c r="E11" s="19">
        <v>131037498</v>
      </c>
    </row>
    <row r="12" spans="1:14" s="11" customFormat="1" ht="12" x14ac:dyDescent="0.2">
      <c r="A12" s="31">
        <v>2008</v>
      </c>
      <c r="B12" s="18">
        <v>58452857.414444521</v>
      </c>
      <c r="C12" s="18">
        <v>63470828.866666764</v>
      </c>
      <c r="D12" s="18">
        <v>6258091.1244444344</v>
      </c>
      <c r="E12" s="19">
        <v>128181777.40555573</v>
      </c>
    </row>
    <row r="13" spans="1:14" s="15" customFormat="1" ht="12" x14ac:dyDescent="0.2">
      <c r="A13" s="31">
        <v>2009</v>
      </c>
      <c r="B13" s="18">
        <v>66729642.927570134</v>
      </c>
      <c r="C13" s="18">
        <v>65393686.053758398</v>
      </c>
      <c r="D13" s="18">
        <v>8742360.9971253015</v>
      </c>
      <c r="E13" s="19">
        <v>140865689.97845384</v>
      </c>
    </row>
    <row r="14" spans="1:14" s="11" customFormat="1" ht="12" x14ac:dyDescent="0.2">
      <c r="A14" s="31">
        <v>2010</v>
      </c>
      <c r="B14" s="18">
        <v>71349792.506508678</v>
      </c>
      <c r="C14" s="18">
        <v>64655216.379291363</v>
      </c>
      <c r="D14" s="18">
        <v>8122561.0845585922</v>
      </c>
      <c r="E14" s="19">
        <v>144127569.97035864</v>
      </c>
    </row>
    <row r="15" spans="1:14" s="11" customFormat="1" ht="12" x14ac:dyDescent="0.2">
      <c r="A15" s="31">
        <v>2011</v>
      </c>
      <c r="B15" s="78">
        <v>64571753.29397241</v>
      </c>
      <c r="C15" s="78">
        <v>57004936.194247194</v>
      </c>
      <c r="D15" s="78">
        <v>7181118.3152575009</v>
      </c>
      <c r="E15" s="46">
        <v>128757807.80347711</v>
      </c>
    </row>
    <row r="16" spans="1:14" s="11" customFormat="1" ht="12" x14ac:dyDescent="0.2">
      <c r="A16" s="31">
        <v>2012</v>
      </c>
      <c r="B16" s="18">
        <v>59747902.397781998</v>
      </c>
      <c r="C16" s="18">
        <v>53390321.000517815</v>
      </c>
      <c r="D16" s="18">
        <v>6813268.8009003326</v>
      </c>
      <c r="E16" s="19">
        <v>119951492.19920015</v>
      </c>
    </row>
    <row r="17" spans="1:5" s="11" customFormat="1" ht="12" x14ac:dyDescent="0.2">
      <c r="A17" s="31">
        <v>2013</v>
      </c>
      <c r="B17" s="18">
        <v>48204025.1098065</v>
      </c>
      <c r="C17" s="18">
        <v>48558900.547535621</v>
      </c>
      <c r="D17" s="18">
        <v>6299875.0755679812</v>
      </c>
      <c r="E17" s="19">
        <v>103062800.7329101</v>
      </c>
    </row>
    <row r="18" spans="1:5" s="11" customFormat="1" ht="12" x14ac:dyDescent="0.2">
      <c r="A18" s="31">
        <v>2014</v>
      </c>
      <c r="B18" s="18">
        <v>41047538.732705094</v>
      </c>
      <c r="C18" s="18">
        <v>45050728.054998897</v>
      </c>
      <c r="D18" s="18">
        <v>6642663.9479559213</v>
      </c>
      <c r="E18" s="19">
        <v>92740932.95791699</v>
      </c>
    </row>
    <row r="19" spans="1:5" s="11" customFormat="1" ht="12" x14ac:dyDescent="0.2">
      <c r="A19" s="31">
        <v>2015</v>
      </c>
      <c r="B19" s="18">
        <v>39617070.416845173</v>
      </c>
      <c r="C19" s="18">
        <v>42536625.302609667</v>
      </c>
      <c r="D19" s="18">
        <v>6240296.7104153652</v>
      </c>
      <c r="E19" s="19">
        <v>88393992.429870203</v>
      </c>
    </row>
    <row r="20" spans="1:5" s="11" customFormat="1" ht="12" x14ac:dyDescent="0.2">
      <c r="A20" s="31">
        <v>2016</v>
      </c>
      <c r="B20" s="18">
        <v>35693159.131686151</v>
      </c>
      <c r="C20" s="18">
        <v>41046006.091397896</v>
      </c>
      <c r="D20" s="18">
        <v>4490012.6398906521</v>
      </c>
      <c r="E20" s="19">
        <v>81229177.862974703</v>
      </c>
    </row>
    <row r="21" spans="1:5" s="11" customFormat="1" ht="12" x14ac:dyDescent="0.2">
      <c r="A21" s="31">
        <v>2017</v>
      </c>
      <c r="B21" s="18">
        <v>32338515.782450713</v>
      </c>
      <c r="C21" s="18">
        <v>36039707.758877039</v>
      </c>
      <c r="D21" s="18">
        <v>3917765.6748900912</v>
      </c>
      <c r="E21" s="19">
        <v>72295989.216217831</v>
      </c>
    </row>
    <row r="22" spans="1:5" s="11" customFormat="1" ht="12" x14ac:dyDescent="0.2">
      <c r="A22" s="31">
        <v>2018</v>
      </c>
      <c r="B22" s="18">
        <v>28517007</v>
      </c>
      <c r="C22" s="18">
        <v>32635629</v>
      </c>
      <c r="D22" s="18">
        <v>3121867</v>
      </c>
      <c r="E22" s="19">
        <v>64274573</v>
      </c>
    </row>
    <row r="23" spans="1:5" s="11" customFormat="1" ht="12" x14ac:dyDescent="0.2">
      <c r="A23" s="31">
        <v>2019</v>
      </c>
      <c r="B23" s="18">
        <v>25973822.973565817</v>
      </c>
      <c r="C23" s="18">
        <v>29509652.25856293</v>
      </c>
      <c r="D23" s="18">
        <v>2337338.6773772123</v>
      </c>
      <c r="E23" s="19">
        <v>57820813.909505956</v>
      </c>
    </row>
    <row r="24" spans="1:5" s="11" customFormat="1" ht="12" x14ac:dyDescent="0.2">
      <c r="A24" s="31">
        <v>2020</v>
      </c>
      <c r="B24" s="18">
        <v>20260791.81060895</v>
      </c>
      <c r="C24" s="18">
        <v>22546371.724620268</v>
      </c>
      <c r="D24" s="18">
        <v>1722720.994394162</v>
      </c>
      <c r="E24" s="19">
        <v>44529884.529623382</v>
      </c>
    </row>
    <row r="25" spans="1:5" s="11" customFormat="1" ht="12" x14ac:dyDescent="0.2">
      <c r="A25" s="31">
        <v>2021</v>
      </c>
      <c r="B25" s="18">
        <v>16851947.261256829</v>
      </c>
      <c r="C25" s="18">
        <v>21056043.862373471</v>
      </c>
      <c r="D25" s="18">
        <v>1276090.983501781</v>
      </c>
      <c r="E25" s="19">
        <v>39184082.107132085</v>
      </c>
    </row>
    <row r="26" spans="1:5" s="11" customFormat="1" ht="12" x14ac:dyDescent="0.2">
      <c r="A26" s="31">
        <v>2022</v>
      </c>
      <c r="B26" s="18">
        <v>16250873.5993682</v>
      </c>
      <c r="C26" s="18">
        <v>16538021.999895141</v>
      </c>
      <c r="D26" s="18">
        <v>672694.37717497407</v>
      </c>
      <c r="E26" s="19">
        <v>33461589.976438265</v>
      </c>
    </row>
    <row r="27" spans="1:5" s="11" customFormat="1" ht="63" customHeight="1" x14ac:dyDescent="0.2">
      <c r="A27" s="31"/>
      <c r="B27" s="18"/>
      <c r="C27" s="18"/>
      <c r="D27" s="18"/>
      <c r="E27" s="19"/>
    </row>
    <row r="28" spans="1:5" s="109" customFormat="1" ht="25.5" x14ac:dyDescent="0.2">
      <c r="A28" s="65" t="s">
        <v>89</v>
      </c>
      <c r="B28" s="108" t="s">
        <v>4</v>
      </c>
      <c r="C28" s="108" t="s">
        <v>3</v>
      </c>
      <c r="D28" s="108" t="s">
        <v>87</v>
      </c>
      <c r="E28" s="108" t="s">
        <v>2</v>
      </c>
    </row>
    <row r="29" spans="1:5" s="11" customFormat="1" ht="12" x14ac:dyDescent="0.2">
      <c r="A29" s="31">
        <v>2004</v>
      </c>
      <c r="B29" s="51">
        <f t="shared" ref="B29:E35" si="0">B8/$E8*100</f>
        <v>49.526153065639789</v>
      </c>
      <c r="C29" s="51">
        <f t="shared" si="0"/>
        <v>32.853057673711902</v>
      </c>
      <c r="D29" s="51">
        <f t="shared" si="0"/>
        <v>17.620789260648301</v>
      </c>
      <c r="E29" s="28">
        <f t="shared" si="0"/>
        <v>100</v>
      </c>
    </row>
    <row r="30" spans="1:5" s="11" customFormat="1" ht="12" x14ac:dyDescent="0.2">
      <c r="A30" s="31">
        <v>2005</v>
      </c>
      <c r="B30" s="51">
        <f t="shared" si="0"/>
        <v>44.260959184136965</v>
      </c>
      <c r="C30" s="51">
        <f t="shared" si="0"/>
        <v>37.131471620494423</v>
      </c>
      <c r="D30" s="51">
        <f t="shared" si="0"/>
        <v>18.607569195368615</v>
      </c>
      <c r="E30" s="28">
        <f t="shared" si="0"/>
        <v>100</v>
      </c>
    </row>
    <row r="31" spans="1:5" s="11" customFormat="1" ht="12" x14ac:dyDescent="0.2">
      <c r="A31" s="31">
        <v>2006</v>
      </c>
      <c r="B31" s="51">
        <f t="shared" si="0"/>
        <v>43.717963846370537</v>
      </c>
      <c r="C31" s="51">
        <f t="shared" si="0"/>
        <v>47.73734325544811</v>
      </c>
      <c r="D31" s="51">
        <f t="shared" ref="D31" si="1">D10/$E10*100</f>
        <v>8.5446928981813475</v>
      </c>
      <c r="E31" s="28">
        <f t="shared" si="0"/>
        <v>100</v>
      </c>
    </row>
    <row r="32" spans="1:5" s="11" customFormat="1" ht="12" x14ac:dyDescent="0.2">
      <c r="A32" s="31">
        <v>2007</v>
      </c>
      <c r="B32" s="51">
        <f t="shared" ref="B32:D32" si="2">B11/$E11*100</f>
        <v>44.591441298734196</v>
      </c>
      <c r="C32" s="51">
        <f t="shared" si="2"/>
        <v>49.980822283404706</v>
      </c>
      <c r="D32" s="51">
        <f t="shared" si="2"/>
        <v>5.4277364178610918</v>
      </c>
      <c r="E32" s="28">
        <f t="shared" si="0"/>
        <v>100</v>
      </c>
    </row>
    <row r="33" spans="1:5" s="11" customFormat="1" ht="12" x14ac:dyDescent="0.2">
      <c r="A33" s="31">
        <v>2008</v>
      </c>
      <c r="B33" s="51">
        <f t="shared" ref="B33:D33" si="3">B12/$E12*100</f>
        <v>45.601534475142188</v>
      </c>
      <c r="C33" s="51">
        <f t="shared" si="3"/>
        <v>49.516265222201369</v>
      </c>
      <c r="D33" s="51">
        <f t="shared" si="3"/>
        <v>4.8822003026564307</v>
      </c>
      <c r="E33" s="28">
        <f t="shared" si="0"/>
        <v>100</v>
      </c>
    </row>
    <row r="34" spans="1:5" s="11" customFormat="1" ht="12" x14ac:dyDescent="0.2">
      <c r="A34" s="31">
        <v>2009</v>
      </c>
      <c r="B34" s="51">
        <f t="shared" ref="B34:D34" si="4">B13/$E13*100</f>
        <v>47.371111402483308</v>
      </c>
      <c r="C34" s="51">
        <f t="shared" si="4"/>
        <v>46.422720865358137</v>
      </c>
      <c r="D34" s="51">
        <f t="shared" si="4"/>
        <v>6.2061677321585487</v>
      </c>
      <c r="E34" s="28">
        <f t="shared" si="0"/>
        <v>100</v>
      </c>
    </row>
    <row r="35" spans="1:5" s="11" customFormat="1" ht="12" x14ac:dyDescent="0.2">
      <c r="A35" s="31">
        <v>2010</v>
      </c>
      <c r="B35" s="51">
        <f t="shared" ref="B35:D35" si="5">B14/$E14*100</f>
        <v>49.504610756417058</v>
      </c>
      <c r="C35" s="51">
        <f t="shared" si="5"/>
        <v>44.859714482516004</v>
      </c>
      <c r="D35" s="51">
        <f t="shared" si="5"/>
        <v>5.6356747610669373</v>
      </c>
      <c r="E35" s="28">
        <f t="shared" si="0"/>
        <v>100</v>
      </c>
    </row>
    <row r="36" spans="1:5" s="11" customFormat="1" ht="12" x14ac:dyDescent="0.2">
      <c r="A36" s="31">
        <v>2011</v>
      </c>
      <c r="B36" s="51">
        <f t="shared" ref="B36:E36" si="6">B15/$E15*100</f>
        <v>50.149776852777897</v>
      </c>
      <c r="C36" s="51">
        <f t="shared" si="6"/>
        <v>44.272993744390057</v>
      </c>
      <c r="D36" s="51">
        <f t="shared" si="6"/>
        <v>5.5772294028320468</v>
      </c>
      <c r="E36" s="28">
        <f t="shared" si="6"/>
        <v>100</v>
      </c>
    </row>
    <row r="37" spans="1:5" s="11" customFormat="1" ht="12" x14ac:dyDescent="0.2">
      <c r="A37" s="31">
        <v>2012</v>
      </c>
      <c r="B37" s="51">
        <f t="shared" ref="B37:E37" si="7">B16/$E16*100</f>
        <v>49.810053466079687</v>
      </c>
      <c r="C37" s="51">
        <f t="shared" si="7"/>
        <v>44.50992648916278</v>
      </c>
      <c r="D37" s="51">
        <f t="shared" si="7"/>
        <v>5.6800200447575291</v>
      </c>
      <c r="E37" s="28">
        <f t="shared" si="7"/>
        <v>100</v>
      </c>
    </row>
    <row r="38" spans="1:5" s="11" customFormat="1" ht="12" x14ac:dyDescent="0.2">
      <c r="A38" s="31">
        <v>2013</v>
      </c>
      <c r="B38" s="51">
        <f t="shared" ref="B38:E38" si="8">B17/$E17*100</f>
        <v>46.771507049113161</v>
      </c>
      <c r="C38" s="51">
        <f t="shared" si="8"/>
        <v>47.11583636600102</v>
      </c>
      <c r="D38" s="51">
        <f t="shared" si="8"/>
        <v>6.112656584885821</v>
      </c>
      <c r="E38" s="28">
        <f t="shared" si="8"/>
        <v>100</v>
      </c>
    </row>
    <row r="39" spans="1:5" s="11" customFormat="1" ht="12" x14ac:dyDescent="0.2">
      <c r="A39" s="31">
        <v>2014</v>
      </c>
      <c r="B39" s="51">
        <f t="shared" ref="B39:E39" si="9">B18/$E18*100</f>
        <v>44.260433255864719</v>
      </c>
      <c r="C39" s="51">
        <f t="shared" si="9"/>
        <v>48.576962316565812</v>
      </c>
      <c r="D39" s="51">
        <f t="shared" si="9"/>
        <v>7.1626020313707208</v>
      </c>
      <c r="E39" s="28">
        <f t="shared" si="9"/>
        <v>100</v>
      </c>
    </row>
    <row r="40" spans="1:5" s="11" customFormat="1" ht="12" x14ac:dyDescent="0.2">
      <c r="A40" s="31">
        <v>2015</v>
      </c>
      <c r="B40" s="51">
        <f t="shared" ref="B40:E40" si="10">B19/$E19*100</f>
        <v>44.818736350523437</v>
      </c>
      <c r="C40" s="51">
        <f t="shared" si="10"/>
        <v>48.121624709232663</v>
      </c>
      <c r="D40" s="51">
        <f t="shared" si="10"/>
        <v>7.0596389402439037</v>
      </c>
      <c r="E40" s="28">
        <f t="shared" si="10"/>
        <v>100</v>
      </c>
    </row>
    <row r="41" spans="1:5" s="11" customFormat="1" ht="12" x14ac:dyDescent="0.2">
      <c r="A41" s="31">
        <v>2016</v>
      </c>
      <c r="B41" s="51">
        <f t="shared" ref="B41:E41" si="11">B20/$E20*100</f>
        <v>43.941302953843568</v>
      </c>
      <c r="C41" s="51">
        <f t="shared" si="11"/>
        <v>50.531111075183233</v>
      </c>
      <c r="D41" s="51">
        <f t="shared" si="11"/>
        <v>5.5275859709731927</v>
      </c>
      <c r="E41" s="28">
        <f t="shared" si="11"/>
        <v>100</v>
      </c>
    </row>
    <row r="42" spans="1:5" s="11" customFormat="1" ht="12" x14ac:dyDescent="0.2">
      <c r="A42" s="31">
        <v>2017</v>
      </c>
      <c r="B42" s="51">
        <f t="shared" ref="B42:E42" si="12">B21/$E21*100</f>
        <v>44.730718997059327</v>
      </c>
      <c r="C42" s="51">
        <f t="shared" si="12"/>
        <v>49.85021734897628</v>
      </c>
      <c r="D42" s="51">
        <f t="shared" si="12"/>
        <v>5.4190636539644119</v>
      </c>
      <c r="E42" s="28">
        <f t="shared" si="12"/>
        <v>100</v>
      </c>
    </row>
    <row r="43" spans="1:5" s="11" customFormat="1" ht="12" x14ac:dyDescent="0.2">
      <c r="A43" s="31">
        <v>2018</v>
      </c>
      <c r="B43" s="51">
        <f t="shared" ref="B43:E44" si="13">B22/$E22*100</f>
        <v>44.367477944972109</v>
      </c>
      <c r="C43" s="51">
        <f t="shared" si="13"/>
        <v>50.775333816686732</v>
      </c>
      <c r="D43" s="51">
        <f t="shared" si="13"/>
        <v>4.8570793305775828</v>
      </c>
      <c r="E43" s="28">
        <f t="shared" si="13"/>
        <v>100</v>
      </c>
    </row>
    <row r="44" spans="1:5" s="11" customFormat="1" ht="12" x14ac:dyDescent="0.2">
      <c r="A44" s="31">
        <v>2019</v>
      </c>
      <c r="B44" s="51">
        <f t="shared" si="13"/>
        <v>44.921233751944165</v>
      </c>
      <c r="C44" s="51">
        <f t="shared" si="13"/>
        <v>51.036383377009912</v>
      </c>
      <c r="D44" s="51">
        <f t="shared" si="13"/>
        <v>4.0423828710459322</v>
      </c>
      <c r="E44" s="28">
        <f t="shared" si="13"/>
        <v>100</v>
      </c>
    </row>
    <row r="45" spans="1:5" s="11" customFormat="1" ht="12" x14ac:dyDescent="0.2">
      <c r="A45" s="31">
        <v>2020</v>
      </c>
      <c r="B45" s="51">
        <v>45.5</v>
      </c>
      <c r="C45" s="51">
        <v>50.6</v>
      </c>
      <c r="D45" s="51">
        <v>3.9</v>
      </c>
      <c r="E45" s="28">
        <v>100</v>
      </c>
    </row>
    <row r="46" spans="1:5" s="11" customFormat="1" ht="12" x14ac:dyDescent="0.2">
      <c r="A46" s="79">
        <v>2021</v>
      </c>
      <c r="B46" s="137">
        <v>42.7</v>
      </c>
      <c r="C46" s="137">
        <v>54</v>
      </c>
      <c r="D46" s="137">
        <v>3.3</v>
      </c>
      <c r="E46" s="138">
        <v>100</v>
      </c>
    </row>
    <row r="47" spans="1:5" s="11" customFormat="1" ht="12" x14ac:dyDescent="0.2">
      <c r="A47" s="31">
        <v>2022</v>
      </c>
      <c r="B47" s="51">
        <v>48.6</v>
      </c>
      <c r="C47" s="51">
        <v>49.4</v>
      </c>
      <c r="D47" s="51">
        <v>2</v>
      </c>
      <c r="E47" s="28">
        <v>100</v>
      </c>
    </row>
    <row r="48" spans="1:5" s="11" customFormat="1" ht="12" x14ac:dyDescent="0.2">
      <c r="A48" s="79"/>
      <c r="B48" s="137"/>
      <c r="C48" s="137"/>
      <c r="D48" s="137"/>
      <c r="E48" s="138"/>
    </row>
    <row r="49" spans="1:5" s="9" customFormat="1" ht="11.25" x14ac:dyDescent="0.2">
      <c r="A49" s="39" t="s">
        <v>48</v>
      </c>
      <c r="B49" s="43"/>
      <c r="C49" s="43"/>
      <c r="D49" s="43"/>
      <c r="E49" s="43"/>
    </row>
    <row r="50" spans="1:5" s="9" customFormat="1" ht="11.25" x14ac:dyDescent="0.2">
      <c r="A50" s="39" t="s">
        <v>40</v>
      </c>
      <c r="B50" s="23"/>
      <c r="C50" s="23"/>
      <c r="D50" s="23"/>
    </row>
    <row r="51" spans="1:5" s="9" customFormat="1" ht="11.25" x14ac:dyDescent="0.2">
      <c r="A51" s="9" t="s">
        <v>39</v>
      </c>
    </row>
    <row r="52" spans="1:5" s="9" customFormat="1" ht="11.25" x14ac:dyDescent="0.2">
      <c r="A52" s="9" t="s">
        <v>130</v>
      </c>
    </row>
  </sheetData>
  <phoneticPr fontId="2" type="noConversion"/>
  <hyperlinks>
    <hyperlink ref="A2" location="Sommaire!A1" display="Retour au menu &quot;Vidéo&quot;" xr:uid="{00000000-0004-0000-04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1"/>
  <dimension ref="A1:P106"/>
  <sheetViews>
    <sheetView workbookViewId="0"/>
  </sheetViews>
  <sheetFormatPr baseColWidth="10" defaultColWidth="11.42578125" defaultRowHeight="12.75" x14ac:dyDescent="0.2"/>
  <cols>
    <col min="1" max="1" width="6.85546875" style="47" customWidth="1"/>
    <col min="2" max="3" width="14.140625" style="3" customWidth="1"/>
    <col min="4" max="4" width="15" style="3" customWidth="1"/>
    <col min="5" max="5" width="14.140625" style="3" customWidth="1"/>
    <col min="6" max="8" width="7.7109375" style="3" customWidth="1"/>
    <col min="9" max="16384" width="11.42578125" style="3"/>
  </cols>
  <sheetData>
    <row r="1" spans="1:16" x14ac:dyDescent="0.2">
      <c r="B1" s="4"/>
      <c r="C1" s="4"/>
      <c r="D1" s="4"/>
      <c r="E1" s="4"/>
      <c r="F1" s="4"/>
      <c r="G1" s="4"/>
      <c r="H1" s="4"/>
      <c r="I1" s="4"/>
      <c r="J1" s="4"/>
      <c r="K1" s="4"/>
      <c r="L1" s="4"/>
      <c r="M1" s="4"/>
      <c r="N1" s="4"/>
      <c r="O1" s="4"/>
      <c r="P1" s="4"/>
    </row>
    <row r="2" spans="1:16" s="7" customFormat="1" x14ac:dyDescent="0.2">
      <c r="A2" s="48" t="s">
        <v>33</v>
      </c>
      <c r="B2" s="6"/>
      <c r="C2" s="6"/>
      <c r="D2" s="6"/>
      <c r="E2" s="6"/>
      <c r="F2" s="6"/>
      <c r="G2" s="6"/>
      <c r="H2" s="6"/>
      <c r="I2" s="6"/>
      <c r="J2" s="6"/>
      <c r="K2" s="6"/>
      <c r="L2" s="6"/>
      <c r="M2" s="6"/>
      <c r="N2" s="6"/>
      <c r="O2" s="6"/>
      <c r="P2" s="6"/>
    </row>
    <row r="3" spans="1:16" x14ac:dyDescent="0.2">
      <c r="B3" s="4"/>
      <c r="C3" s="4"/>
      <c r="D3" s="4"/>
      <c r="E3" s="4"/>
      <c r="F3" s="4"/>
      <c r="G3" s="4"/>
      <c r="H3" s="4"/>
      <c r="I3" s="4"/>
      <c r="J3" s="4"/>
      <c r="K3" s="4"/>
      <c r="L3" s="4"/>
      <c r="M3" s="4"/>
      <c r="N3" s="4"/>
      <c r="O3" s="4"/>
      <c r="P3" s="4"/>
    </row>
    <row r="4" spans="1:16" ht="23.25" x14ac:dyDescent="0.3">
      <c r="A4" s="107" t="s">
        <v>86</v>
      </c>
      <c r="B4" s="1"/>
      <c r="C4" s="1"/>
      <c r="D4" s="1"/>
      <c r="E4" s="1"/>
      <c r="F4" s="1"/>
      <c r="G4" s="1"/>
    </row>
    <row r="5" spans="1:16" ht="20.25" x14ac:dyDescent="0.3">
      <c r="A5" s="107"/>
      <c r="B5" s="1"/>
      <c r="C5" s="1"/>
      <c r="D5" s="1"/>
      <c r="E5" s="1"/>
      <c r="F5" s="1"/>
      <c r="G5" s="1"/>
    </row>
    <row r="6" spans="1:16" x14ac:dyDescent="0.2">
      <c r="A6" s="49" t="s">
        <v>115</v>
      </c>
      <c r="B6" s="1"/>
      <c r="C6" s="1"/>
      <c r="D6" s="1"/>
      <c r="E6" s="1"/>
      <c r="F6" s="1"/>
      <c r="G6" s="1"/>
    </row>
    <row r="7" spans="1:16" ht="3" customHeight="1" x14ac:dyDescent="0.2">
      <c r="A7" s="49"/>
      <c r="B7" s="1"/>
      <c r="C7" s="1"/>
      <c r="D7" s="1"/>
      <c r="E7" s="1"/>
      <c r="F7" s="1"/>
      <c r="G7" s="1"/>
    </row>
    <row r="8" spans="1:16" s="52" customFormat="1" ht="25.5" x14ac:dyDescent="0.2">
      <c r="A8" s="57" t="s">
        <v>58</v>
      </c>
      <c r="B8" s="108" t="s">
        <v>4</v>
      </c>
      <c r="C8" s="108" t="s">
        <v>3</v>
      </c>
      <c r="D8" s="108" t="s">
        <v>87</v>
      </c>
      <c r="E8" s="108" t="s">
        <v>2</v>
      </c>
      <c r="F8" s="50"/>
      <c r="G8" s="50"/>
    </row>
    <row r="9" spans="1:16" s="11" customFormat="1" ht="12" x14ac:dyDescent="0.2">
      <c r="A9" s="31">
        <v>2004</v>
      </c>
      <c r="B9" s="18">
        <v>1179624194</v>
      </c>
      <c r="C9" s="18">
        <v>650517351</v>
      </c>
      <c r="D9" s="18">
        <v>128674002</v>
      </c>
      <c r="E9" s="19">
        <f t="shared" ref="E9" si="0">SUM(B9:D9)</f>
        <v>1958815547</v>
      </c>
      <c r="F9" s="46"/>
      <c r="G9" s="46"/>
    </row>
    <row r="10" spans="1:16" s="11" customFormat="1" ht="12" x14ac:dyDescent="0.2">
      <c r="A10" s="31">
        <v>2005</v>
      </c>
      <c r="B10" s="18">
        <v>1003232872</v>
      </c>
      <c r="C10" s="18">
        <v>685625874</v>
      </c>
      <c r="D10" s="18">
        <v>95318627</v>
      </c>
      <c r="E10" s="19">
        <v>1784177373</v>
      </c>
      <c r="F10" s="46"/>
      <c r="G10" s="46"/>
    </row>
    <row r="11" spans="1:16" s="11" customFormat="1" ht="12" x14ac:dyDescent="0.2">
      <c r="A11" s="31">
        <v>2006</v>
      </c>
      <c r="B11" s="18">
        <v>870438142</v>
      </c>
      <c r="C11" s="18">
        <v>738389826</v>
      </c>
      <c r="D11" s="18">
        <v>50337480</v>
      </c>
      <c r="E11" s="19">
        <v>1659165448</v>
      </c>
      <c r="F11" s="46"/>
      <c r="G11" s="46"/>
    </row>
    <row r="12" spans="1:16" s="11" customFormat="1" ht="12" x14ac:dyDescent="0.2">
      <c r="A12" s="31">
        <v>2007</v>
      </c>
      <c r="B12" s="18">
        <v>791197590</v>
      </c>
      <c r="C12" s="18">
        <v>663203009</v>
      </c>
      <c r="D12" s="18">
        <v>39726113</v>
      </c>
      <c r="E12" s="19">
        <v>1494126712</v>
      </c>
      <c r="F12" s="46"/>
      <c r="G12" s="46"/>
    </row>
    <row r="13" spans="1:16" s="11" customFormat="1" ht="12" x14ac:dyDescent="0.2">
      <c r="A13" s="31">
        <v>2008</v>
      </c>
      <c r="B13" s="18">
        <v>772560298.66807294</v>
      </c>
      <c r="C13" s="18">
        <v>576437725.79523778</v>
      </c>
      <c r="D13" s="18">
        <v>33437378.111255545</v>
      </c>
      <c r="E13" s="19">
        <v>1382435402.5745664</v>
      </c>
      <c r="F13" s="46"/>
      <c r="G13" s="46"/>
    </row>
    <row r="14" spans="1:16" s="11" customFormat="1" ht="12" x14ac:dyDescent="0.2">
      <c r="A14" s="31">
        <v>2009</v>
      </c>
      <c r="B14" s="18">
        <v>808399056.80095553</v>
      </c>
      <c r="C14" s="18">
        <v>532744019.40378904</v>
      </c>
      <c r="D14" s="18">
        <v>43244051.62279997</v>
      </c>
      <c r="E14" s="19">
        <v>1384387127.8275445</v>
      </c>
      <c r="F14" s="46"/>
      <c r="G14" s="46"/>
    </row>
    <row r="15" spans="1:16" s="11" customFormat="1" ht="12" x14ac:dyDescent="0.2">
      <c r="A15" s="31">
        <v>2010</v>
      </c>
      <c r="B15" s="18">
        <v>849598332.91241729</v>
      </c>
      <c r="C15" s="18">
        <v>494996608.09348941</v>
      </c>
      <c r="D15" s="18">
        <v>40827280.78403344</v>
      </c>
      <c r="E15" s="19">
        <v>1385422221.7899401</v>
      </c>
      <c r="F15" s="46"/>
      <c r="G15" s="46"/>
    </row>
    <row r="16" spans="1:16" s="11" customFormat="1" ht="12" x14ac:dyDescent="0.2">
      <c r="A16" s="31">
        <v>2011</v>
      </c>
      <c r="B16" s="78">
        <v>753545770.18906152</v>
      </c>
      <c r="C16" s="78">
        <v>429270185.25971419</v>
      </c>
      <c r="D16" s="78">
        <v>40068863.685886338</v>
      </c>
      <c r="E16" s="46">
        <v>1222884819.1346622</v>
      </c>
      <c r="F16" s="46"/>
      <c r="G16" s="46"/>
    </row>
    <row r="17" spans="1:7" s="11" customFormat="1" ht="12" x14ac:dyDescent="0.2">
      <c r="A17" s="31">
        <v>2012</v>
      </c>
      <c r="B17" s="18">
        <v>691945818.67290962</v>
      </c>
      <c r="C17" s="18">
        <v>380688970.66304117</v>
      </c>
      <c r="D17" s="18">
        <v>43362492.817299962</v>
      </c>
      <c r="E17" s="19">
        <v>1115997282.1532507</v>
      </c>
      <c r="F17" s="46"/>
      <c r="G17" s="46"/>
    </row>
    <row r="18" spans="1:7" s="11" customFormat="1" ht="12" x14ac:dyDescent="0.2">
      <c r="A18" s="31">
        <v>2013</v>
      </c>
      <c r="B18" s="18">
        <v>560428748.03111327</v>
      </c>
      <c r="C18" s="18">
        <v>328395208.99160522</v>
      </c>
      <c r="D18" s="18">
        <v>40287186.846694082</v>
      </c>
      <c r="E18" s="19">
        <v>929111143.86941254</v>
      </c>
      <c r="F18" s="46"/>
      <c r="G18" s="46"/>
    </row>
    <row r="19" spans="1:7" s="11" customFormat="1" ht="12" x14ac:dyDescent="0.2">
      <c r="A19" s="31">
        <v>2014</v>
      </c>
      <c r="B19" s="18">
        <v>479428854.93778801</v>
      </c>
      <c r="C19" s="18">
        <v>290278744.23557818</v>
      </c>
      <c r="D19" s="18">
        <v>37317055.872866534</v>
      </c>
      <c r="E19" s="19">
        <v>807024655.0462327</v>
      </c>
      <c r="F19" s="46"/>
      <c r="G19" s="46"/>
    </row>
    <row r="20" spans="1:7" s="11" customFormat="1" ht="12" x14ac:dyDescent="0.2">
      <c r="A20" s="31">
        <v>2015</v>
      </c>
      <c r="B20" s="18">
        <v>420802253.44457203</v>
      </c>
      <c r="C20" s="18">
        <v>249986066.07231811</v>
      </c>
      <c r="D20" s="18">
        <v>36703988.767977379</v>
      </c>
      <c r="E20" s="19">
        <v>707492308.28486753</v>
      </c>
      <c r="F20" s="46"/>
      <c r="G20" s="46"/>
    </row>
    <row r="21" spans="1:7" s="11" customFormat="1" ht="12" x14ac:dyDescent="0.2">
      <c r="A21" s="31">
        <v>2016</v>
      </c>
      <c r="B21" s="18">
        <v>351820612.20810401</v>
      </c>
      <c r="C21" s="18">
        <v>214281638.30399489</v>
      </c>
      <c r="D21" s="18">
        <v>29026570.905000288</v>
      </c>
      <c r="E21" s="19">
        <v>595128821.41709924</v>
      </c>
      <c r="F21" s="46"/>
      <c r="G21" s="46"/>
    </row>
    <row r="22" spans="1:7" s="11" customFormat="1" ht="12.75" customHeight="1" x14ac:dyDescent="0.2">
      <c r="A22" s="31">
        <v>2017</v>
      </c>
      <c r="B22" s="18">
        <v>339640670.80810905</v>
      </c>
      <c r="C22" s="18">
        <v>172945313.35700068</v>
      </c>
      <c r="D22" s="18">
        <v>23977221.553333409</v>
      </c>
      <c r="E22" s="19">
        <v>536563205.71844316</v>
      </c>
      <c r="F22" s="46"/>
      <c r="G22" s="46"/>
    </row>
    <row r="23" spans="1:7" s="11" customFormat="1" ht="12.75" customHeight="1" x14ac:dyDescent="0.2">
      <c r="A23" s="31">
        <v>2018</v>
      </c>
      <c r="B23" s="18">
        <v>288141199</v>
      </c>
      <c r="C23" s="18">
        <v>142449524</v>
      </c>
      <c r="D23" s="18">
        <v>17923815</v>
      </c>
      <c r="E23" s="19">
        <v>448514537</v>
      </c>
      <c r="F23" s="46"/>
      <c r="G23" s="46"/>
    </row>
    <row r="24" spans="1:7" s="11" customFormat="1" ht="12.75" customHeight="1" x14ac:dyDescent="0.2">
      <c r="A24" s="31">
        <v>2019</v>
      </c>
      <c r="B24" s="18">
        <v>268200093.280671</v>
      </c>
      <c r="C24" s="18">
        <v>123958830.58566719</v>
      </c>
      <c r="D24" s="18">
        <v>14684787.781778123</v>
      </c>
      <c r="E24" s="19">
        <v>406843711.64811629</v>
      </c>
      <c r="F24" s="46"/>
      <c r="G24" s="46"/>
    </row>
    <row r="25" spans="1:7" s="11" customFormat="1" ht="12.75" customHeight="1" x14ac:dyDescent="0.2">
      <c r="A25" s="31">
        <v>2020</v>
      </c>
      <c r="B25" s="18">
        <v>191889467.04431769</v>
      </c>
      <c r="C25" s="18">
        <v>93699757.90200001</v>
      </c>
      <c r="D25" s="18">
        <v>10859555.752000555</v>
      </c>
      <c r="E25" s="19">
        <v>296448780.69831824</v>
      </c>
      <c r="F25" s="46"/>
      <c r="G25" s="46"/>
    </row>
    <row r="26" spans="1:7" s="11" customFormat="1" ht="12.75" customHeight="1" x14ac:dyDescent="0.2">
      <c r="A26" s="31">
        <v>2021</v>
      </c>
      <c r="B26" s="18">
        <v>146871483.3738898</v>
      </c>
      <c r="C26" s="18">
        <v>90975822.692668498</v>
      </c>
      <c r="D26" s="18">
        <v>7700336.1888889614</v>
      </c>
      <c r="E26" s="19">
        <v>245547642.25544727</v>
      </c>
      <c r="F26" s="46"/>
      <c r="G26" s="46"/>
    </row>
    <row r="27" spans="1:7" s="11" customFormat="1" ht="12.75" customHeight="1" x14ac:dyDescent="0.2">
      <c r="A27" s="31">
        <v>2022</v>
      </c>
      <c r="B27" s="18">
        <v>166544377.52467811</v>
      </c>
      <c r="C27" s="18">
        <v>64106370.646668606</v>
      </c>
      <c r="D27" s="18">
        <v>4246261.1555555547</v>
      </c>
      <c r="E27" s="19">
        <v>234897009.32690227</v>
      </c>
      <c r="F27" s="46"/>
      <c r="G27" s="46"/>
    </row>
    <row r="28" spans="1:7" s="11" customFormat="1" ht="20.25" customHeight="1" x14ac:dyDescent="0.2">
      <c r="A28" s="31"/>
      <c r="B28" s="18"/>
      <c r="C28" s="18"/>
      <c r="D28" s="18"/>
      <c r="E28" s="19"/>
      <c r="F28" s="46"/>
      <c r="G28" s="46"/>
    </row>
    <row r="29" spans="1:7" s="11" customFormat="1" ht="25.5" x14ac:dyDescent="0.2">
      <c r="A29" s="65" t="s">
        <v>89</v>
      </c>
      <c r="B29" s="108" t="s">
        <v>4</v>
      </c>
      <c r="C29" s="108" t="s">
        <v>3</v>
      </c>
      <c r="D29" s="108" t="s">
        <v>87</v>
      </c>
      <c r="E29" s="108" t="s">
        <v>2</v>
      </c>
      <c r="F29" s="46"/>
      <c r="G29" s="46"/>
    </row>
    <row r="30" spans="1:7" s="11" customFormat="1" ht="12" x14ac:dyDescent="0.2">
      <c r="A30" s="31">
        <v>2004</v>
      </c>
      <c r="B30" s="51">
        <f t="shared" ref="B30:E45" si="1">B9/$E9*100</f>
        <v>60.221300357077467</v>
      </c>
      <c r="C30" s="51">
        <f t="shared" si="1"/>
        <v>33.209729828635062</v>
      </c>
      <c r="D30" s="51">
        <f t="shared" si="1"/>
        <v>6.5689698142874704</v>
      </c>
      <c r="E30" s="28">
        <f t="shared" si="1"/>
        <v>100</v>
      </c>
      <c r="F30" s="46"/>
      <c r="G30" s="46"/>
    </row>
    <row r="31" spans="1:7" s="11" customFormat="1" ht="12" x14ac:dyDescent="0.2">
      <c r="A31" s="31">
        <v>2005</v>
      </c>
      <c r="B31" s="51">
        <f t="shared" si="1"/>
        <v>56.229435883558878</v>
      </c>
      <c r="C31" s="51">
        <f t="shared" si="1"/>
        <v>38.428122919592703</v>
      </c>
      <c r="D31" s="51">
        <f t="shared" si="1"/>
        <v>5.3424411968484256</v>
      </c>
      <c r="E31" s="28">
        <f t="shared" si="1"/>
        <v>100</v>
      </c>
      <c r="F31" s="46"/>
      <c r="G31" s="46"/>
    </row>
    <row r="32" spans="1:7" s="11" customFormat="1" ht="12" x14ac:dyDescent="0.2">
      <c r="A32" s="31">
        <v>2006</v>
      </c>
      <c r="B32" s="51">
        <f t="shared" si="1"/>
        <v>52.462407715231066</v>
      </c>
      <c r="C32" s="51">
        <f t="shared" si="1"/>
        <v>44.503688700248297</v>
      </c>
      <c r="D32" s="51">
        <f t="shared" si="1"/>
        <v>3.0339035845206439</v>
      </c>
      <c r="E32" s="28">
        <f t="shared" si="1"/>
        <v>100</v>
      </c>
      <c r="F32" s="46"/>
      <c r="G32" s="46"/>
    </row>
    <row r="33" spans="1:7" s="11" customFormat="1" ht="12" x14ac:dyDescent="0.2">
      <c r="A33" s="31">
        <v>2007</v>
      </c>
      <c r="B33" s="51">
        <f t="shared" si="1"/>
        <v>52.953848133865634</v>
      </c>
      <c r="C33" s="51">
        <f t="shared" si="1"/>
        <v>44.387333662769024</v>
      </c>
      <c r="D33" s="51">
        <f t="shared" si="1"/>
        <v>2.658818203365338</v>
      </c>
      <c r="E33" s="28">
        <f t="shared" si="1"/>
        <v>100</v>
      </c>
      <c r="F33" s="46"/>
      <c r="G33" s="46"/>
    </row>
    <row r="34" spans="1:7" s="11" customFormat="1" ht="12" x14ac:dyDescent="0.2">
      <c r="A34" s="31">
        <v>2008</v>
      </c>
      <c r="B34" s="51">
        <f t="shared" si="1"/>
        <v>55.884007110155174</v>
      </c>
      <c r="C34" s="51">
        <f t="shared" si="1"/>
        <v>41.697263012920104</v>
      </c>
      <c r="D34" s="51">
        <f t="shared" si="1"/>
        <v>2.4187298769247185</v>
      </c>
      <c r="E34" s="28">
        <f t="shared" si="1"/>
        <v>100</v>
      </c>
      <c r="F34" s="46"/>
      <c r="G34" s="46"/>
    </row>
    <row r="35" spans="1:7" s="11" customFormat="1" ht="12" x14ac:dyDescent="0.2">
      <c r="A35" s="31">
        <v>2009</v>
      </c>
      <c r="B35" s="51">
        <f t="shared" si="1"/>
        <v>58.394002699919589</v>
      </c>
      <c r="C35" s="51">
        <f t="shared" si="1"/>
        <v>38.482300845992398</v>
      </c>
      <c r="D35" s="51">
        <f t="shared" si="1"/>
        <v>3.1236964540880185</v>
      </c>
      <c r="E35" s="28">
        <f t="shared" si="1"/>
        <v>100</v>
      </c>
      <c r="F35" s="46"/>
      <c r="G35" s="46"/>
    </row>
    <row r="36" spans="1:7" s="11" customFormat="1" ht="12" x14ac:dyDescent="0.2">
      <c r="A36" s="31">
        <v>2010</v>
      </c>
      <c r="B36" s="51">
        <f t="shared" si="1"/>
        <v>61.324145054837643</v>
      </c>
      <c r="C36" s="51">
        <f t="shared" si="1"/>
        <v>35.728935216151136</v>
      </c>
      <c r="D36" s="51">
        <f t="shared" si="1"/>
        <v>2.9469197290112281</v>
      </c>
      <c r="E36" s="28">
        <f t="shared" si="1"/>
        <v>100</v>
      </c>
      <c r="F36" s="46"/>
      <c r="G36" s="46"/>
    </row>
    <row r="37" spans="1:7" s="11" customFormat="1" ht="12" x14ac:dyDescent="0.2">
      <c r="A37" s="31">
        <v>2011</v>
      </c>
      <c r="B37" s="51">
        <f t="shared" si="1"/>
        <v>61.620338923030026</v>
      </c>
      <c r="C37" s="51">
        <f t="shared" si="1"/>
        <v>35.103075820621797</v>
      </c>
      <c r="D37" s="51">
        <f t="shared" si="1"/>
        <v>3.276585256348171</v>
      </c>
      <c r="E37" s="28">
        <f t="shared" si="1"/>
        <v>100</v>
      </c>
      <c r="F37" s="46"/>
      <c r="G37" s="46"/>
    </row>
    <row r="38" spans="1:7" s="11" customFormat="1" ht="12" x14ac:dyDescent="0.2">
      <c r="A38" s="31">
        <v>2012</v>
      </c>
      <c r="B38" s="51">
        <f t="shared" si="1"/>
        <v>62.002464498644763</v>
      </c>
      <c r="C38" s="51">
        <f t="shared" si="1"/>
        <v>34.111998008500912</v>
      </c>
      <c r="D38" s="51">
        <f t="shared" si="1"/>
        <v>3.8855374928543371</v>
      </c>
      <c r="E38" s="28">
        <f t="shared" si="1"/>
        <v>100</v>
      </c>
      <c r="F38" s="46"/>
      <c r="G38" s="46"/>
    </row>
    <row r="39" spans="1:7" s="11" customFormat="1" ht="12" x14ac:dyDescent="0.2">
      <c r="A39" s="31">
        <v>2013</v>
      </c>
      <c r="B39" s="51">
        <f t="shared" si="1"/>
        <v>60.318805960837999</v>
      </c>
      <c r="C39" s="51">
        <f t="shared" si="1"/>
        <v>35.345094196584242</v>
      </c>
      <c r="D39" s="51">
        <f t="shared" si="1"/>
        <v>4.3360998425777657</v>
      </c>
      <c r="E39" s="28">
        <f t="shared" si="1"/>
        <v>100</v>
      </c>
      <c r="F39" s="46"/>
      <c r="G39" s="46"/>
    </row>
    <row r="40" spans="1:7" s="11" customFormat="1" ht="12" x14ac:dyDescent="0.2">
      <c r="A40" s="31">
        <v>2014</v>
      </c>
      <c r="B40" s="51">
        <f t="shared" si="1"/>
        <v>59.406965071014163</v>
      </c>
      <c r="C40" s="51">
        <f t="shared" si="1"/>
        <v>35.969005707632157</v>
      </c>
      <c r="D40" s="51">
        <f t="shared" si="1"/>
        <v>4.6240292213536796</v>
      </c>
      <c r="E40" s="28">
        <f t="shared" si="1"/>
        <v>100</v>
      </c>
      <c r="F40" s="46"/>
      <c r="G40" s="46"/>
    </row>
    <row r="41" spans="1:7" s="11" customFormat="1" ht="12" x14ac:dyDescent="0.2">
      <c r="A41" s="31">
        <v>2015</v>
      </c>
      <c r="B41" s="51">
        <f t="shared" si="1"/>
        <v>59.477996936065423</v>
      </c>
      <c r="C41" s="51">
        <f t="shared" si="1"/>
        <v>35.334103727338714</v>
      </c>
      <c r="D41" s="51">
        <f t="shared" si="1"/>
        <v>5.1878993365958603</v>
      </c>
      <c r="E41" s="28">
        <f t="shared" si="1"/>
        <v>100</v>
      </c>
      <c r="F41" s="46"/>
      <c r="G41" s="46"/>
    </row>
    <row r="42" spans="1:7" s="11" customFormat="1" ht="12" x14ac:dyDescent="0.2">
      <c r="A42" s="31">
        <v>2016</v>
      </c>
      <c r="B42" s="51">
        <f t="shared" si="1"/>
        <v>59.116715498732106</v>
      </c>
      <c r="C42" s="51">
        <f t="shared" si="1"/>
        <v>36.005925203513954</v>
      </c>
      <c r="D42" s="51">
        <f t="shared" si="1"/>
        <v>4.8773592977539328</v>
      </c>
      <c r="E42" s="28">
        <f t="shared" si="1"/>
        <v>100</v>
      </c>
      <c r="F42" s="46"/>
      <c r="G42" s="46"/>
    </row>
    <row r="43" spans="1:7" s="11" customFormat="1" ht="12" x14ac:dyDescent="0.2">
      <c r="A43" s="31">
        <v>2017</v>
      </c>
      <c r="B43" s="51">
        <f t="shared" si="1"/>
        <v>63.299284630100502</v>
      </c>
      <c r="C43" s="51">
        <f t="shared" si="1"/>
        <v>32.232048622385825</v>
      </c>
      <c r="D43" s="51">
        <f t="shared" si="1"/>
        <v>4.468666747513665</v>
      </c>
      <c r="E43" s="28">
        <f t="shared" si="1"/>
        <v>100</v>
      </c>
      <c r="F43" s="46"/>
      <c r="G43" s="46"/>
    </row>
    <row r="44" spans="1:7" s="11" customFormat="1" ht="12" x14ac:dyDescent="0.2">
      <c r="A44" s="31">
        <v>2018</v>
      </c>
      <c r="B44" s="51">
        <f t="shared" si="1"/>
        <v>64.243447030123804</v>
      </c>
      <c r="C44" s="51">
        <f t="shared" si="1"/>
        <v>31.760291417265702</v>
      </c>
      <c r="D44" s="51">
        <f t="shared" si="1"/>
        <v>3.9962617755687151</v>
      </c>
      <c r="E44" s="28">
        <f t="shared" si="1"/>
        <v>100</v>
      </c>
      <c r="F44" s="46"/>
      <c r="G44" s="46"/>
    </row>
    <row r="45" spans="1:7" s="11" customFormat="1" ht="12" x14ac:dyDescent="0.2">
      <c r="A45" s="155">
        <v>2019</v>
      </c>
      <c r="B45" s="51">
        <f t="shared" si="1"/>
        <v>65.922142975787295</v>
      </c>
      <c r="C45" s="51">
        <f t="shared" si="1"/>
        <v>30.468415029327179</v>
      </c>
      <c r="D45" s="51">
        <f t="shared" si="1"/>
        <v>3.6094419948855352</v>
      </c>
      <c r="E45" s="28">
        <f t="shared" si="1"/>
        <v>100</v>
      </c>
      <c r="F45" s="46"/>
      <c r="G45" s="46"/>
    </row>
    <row r="46" spans="1:7" s="11" customFormat="1" ht="12" x14ac:dyDescent="0.2">
      <c r="A46" s="155">
        <v>2020</v>
      </c>
      <c r="B46" s="51">
        <v>64.7</v>
      </c>
      <c r="C46" s="51">
        <v>31.6</v>
      </c>
      <c r="D46" s="51">
        <v>3.6</v>
      </c>
      <c r="E46" s="28">
        <v>100</v>
      </c>
      <c r="F46" s="46"/>
      <c r="G46" s="46"/>
    </row>
    <row r="47" spans="1:7" s="11" customFormat="1" ht="12" x14ac:dyDescent="0.2">
      <c r="A47" s="31">
        <v>2021</v>
      </c>
      <c r="B47" s="51">
        <v>59.813843873563634</v>
      </c>
      <c r="C47" s="51">
        <v>37.050171550018327</v>
      </c>
      <c r="D47" s="51">
        <v>3.1359845764180356</v>
      </c>
      <c r="E47" s="28">
        <v>100</v>
      </c>
      <c r="F47" s="46"/>
      <c r="G47" s="46"/>
    </row>
    <row r="48" spans="1:7" s="11" customFormat="1" ht="12" x14ac:dyDescent="0.2">
      <c r="A48" s="155">
        <v>2022</v>
      </c>
      <c r="B48" s="51">
        <v>70.901020835433911</v>
      </c>
      <c r="C48" s="51">
        <v>27.291267279377251</v>
      </c>
      <c r="D48" s="51">
        <v>1.8077118851888416</v>
      </c>
      <c r="E48" s="28">
        <v>100</v>
      </c>
      <c r="F48" s="46"/>
      <c r="G48" s="46"/>
    </row>
    <row r="49" spans="1:7" ht="20.25" customHeight="1" x14ac:dyDescent="0.2"/>
    <row r="50" spans="1:7" x14ac:dyDescent="0.2">
      <c r="A50" s="49" t="s">
        <v>116</v>
      </c>
      <c r="B50" s="1"/>
      <c r="C50" s="1"/>
      <c r="D50" s="1"/>
      <c r="E50" s="1"/>
      <c r="F50" s="1"/>
      <c r="G50" s="1"/>
    </row>
    <row r="51" spans="1:7" ht="3" customHeight="1" x14ac:dyDescent="0.2">
      <c r="A51" s="49"/>
      <c r="B51" s="1"/>
      <c r="C51" s="1"/>
      <c r="D51" s="1"/>
      <c r="E51" s="1"/>
      <c r="F51" s="1"/>
      <c r="G51" s="1"/>
    </row>
    <row r="52" spans="1:7" s="52" customFormat="1" ht="25.5" x14ac:dyDescent="0.2">
      <c r="A52" s="57" t="s">
        <v>58</v>
      </c>
      <c r="B52" s="108" t="s">
        <v>4</v>
      </c>
      <c r="C52" s="108" t="s">
        <v>3</v>
      </c>
      <c r="D52" s="108" t="s">
        <v>87</v>
      </c>
      <c r="E52" s="108" t="s">
        <v>2</v>
      </c>
      <c r="F52" s="50"/>
      <c r="G52" s="50"/>
    </row>
    <row r="53" spans="1:7" s="11" customFormat="1" ht="12" x14ac:dyDescent="0.2">
      <c r="A53" s="31">
        <v>2004</v>
      </c>
      <c r="B53" s="18">
        <v>57850942.222222224</v>
      </c>
      <c r="C53" s="18">
        <v>47574820.000000402</v>
      </c>
      <c r="D53" s="18">
        <v>8807360.0000000075</v>
      </c>
      <c r="E53" s="19">
        <f t="shared" ref="E53:E55" si="2">SUM(B53:D53)</f>
        <v>114233122.22222263</v>
      </c>
      <c r="F53" s="46"/>
      <c r="G53" s="46"/>
    </row>
    <row r="54" spans="1:7" s="11" customFormat="1" ht="12" x14ac:dyDescent="0.2">
      <c r="A54" s="31">
        <v>2005</v>
      </c>
      <c r="B54" s="18">
        <v>12790211.11111111</v>
      </c>
      <c r="C54" s="18">
        <v>9907128.8888888881</v>
      </c>
      <c r="D54" s="18">
        <v>4181686.666666666</v>
      </c>
      <c r="E54" s="19">
        <f t="shared" si="2"/>
        <v>26879026.666666664</v>
      </c>
      <c r="F54" s="46"/>
      <c r="G54" s="46"/>
    </row>
    <row r="55" spans="1:7" s="11" customFormat="1" ht="12" x14ac:dyDescent="0.2">
      <c r="A55" s="31">
        <v>2006</v>
      </c>
      <c r="B55" s="18">
        <v>854010.25678888918</v>
      </c>
      <c r="C55" s="18">
        <v>1348713.890577778</v>
      </c>
      <c r="D55" s="18">
        <v>2276752.0045666639</v>
      </c>
      <c r="E55" s="19">
        <f t="shared" si="2"/>
        <v>4479476.151933331</v>
      </c>
      <c r="F55" s="46"/>
      <c r="G55" s="46"/>
    </row>
    <row r="56" spans="1:7" x14ac:dyDescent="0.2">
      <c r="A56" s="112" t="s">
        <v>114</v>
      </c>
    </row>
    <row r="57" spans="1:7" ht="20.25" customHeight="1" x14ac:dyDescent="0.2"/>
    <row r="58" spans="1:7" x14ac:dyDescent="0.2">
      <c r="A58" s="49" t="s">
        <v>117</v>
      </c>
      <c r="B58" s="1"/>
      <c r="C58" s="1"/>
      <c r="D58" s="1"/>
      <c r="E58" s="1"/>
      <c r="F58" s="1"/>
      <c r="G58" s="1"/>
    </row>
    <row r="59" spans="1:7" ht="3" customHeight="1" x14ac:dyDescent="0.2">
      <c r="A59" s="49"/>
      <c r="B59" s="1"/>
      <c r="C59" s="1"/>
      <c r="D59" s="1"/>
      <c r="E59" s="1"/>
      <c r="F59" s="1"/>
      <c r="G59" s="1"/>
    </row>
    <row r="60" spans="1:7" s="52" customFormat="1" ht="25.5" x14ac:dyDescent="0.2">
      <c r="A60" s="57" t="s">
        <v>58</v>
      </c>
      <c r="B60" s="108" t="s">
        <v>4</v>
      </c>
      <c r="C60" s="108" t="s">
        <v>3</v>
      </c>
      <c r="D60" s="108" t="s">
        <v>87</v>
      </c>
      <c r="E60" s="108" t="s">
        <v>2</v>
      </c>
      <c r="F60" s="50"/>
      <c r="G60" s="50"/>
    </row>
    <row r="61" spans="1:7" s="11" customFormat="1" ht="12" x14ac:dyDescent="0.2">
      <c r="A61" s="31">
        <v>2004</v>
      </c>
      <c r="B61" s="18">
        <v>1121773252.2222335</v>
      </c>
      <c r="C61" s="18">
        <v>602942531.11111307</v>
      </c>
      <c r="D61" s="18">
        <v>119866642.22222209</v>
      </c>
      <c r="E61" s="19">
        <f t="shared" ref="E61:E64" si="3">SUM(B61:D61)</f>
        <v>1844582425.5555687</v>
      </c>
      <c r="F61" s="46"/>
      <c r="G61" s="46"/>
    </row>
    <row r="62" spans="1:7" s="11" customFormat="1" ht="12" x14ac:dyDescent="0.2">
      <c r="A62" s="31">
        <v>2005</v>
      </c>
      <c r="B62" s="18">
        <v>990442661.11111116</v>
      </c>
      <c r="C62" s="18">
        <v>675718745.55555558</v>
      </c>
      <c r="D62" s="18">
        <v>91136940</v>
      </c>
      <c r="E62" s="19">
        <f t="shared" si="3"/>
        <v>1757298346.6666667</v>
      </c>
      <c r="F62" s="46"/>
      <c r="G62" s="46"/>
    </row>
    <row r="63" spans="1:7" s="11" customFormat="1" ht="12" x14ac:dyDescent="0.2">
      <c r="A63" s="31">
        <v>2006</v>
      </c>
      <c r="B63" s="18">
        <v>869584132.09224403</v>
      </c>
      <c r="C63" s="18">
        <v>737041111.98725581</v>
      </c>
      <c r="D63" s="18">
        <v>48060728.186777517</v>
      </c>
      <c r="E63" s="19">
        <f t="shared" si="3"/>
        <v>1654685972.2662773</v>
      </c>
      <c r="F63" s="46"/>
      <c r="G63" s="46"/>
    </row>
    <row r="64" spans="1:7" s="11" customFormat="1" ht="12" x14ac:dyDescent="0.2">
      <c r="A64" s="31">
        <v>2007</v>
      </c>
      <c r="B64" s="18">
        <v>777234343.02024007</v>
      </c>
      <c r="C64" s="18">
        <v>662906622.38112426</v>
      </c>
      <c r="D64" s="18">
        <v>39714290.330022134</v>
      </c>
      <c r="E64" s="19">
        <f t="shared" si="3"/>
        <v>1479855255.7313864</v>
      </c>
      <c r="F64" s="46"/>
      <c r="G64" s="46"/>
    </row>
    <row r="65" spans="1:7" s="11" customFormat="1" ht="12" x14ac:dyDescent="0.2">
      <c r="A65" s="31">
        <v>2008</v>
      </c>
      <c r="B65" s="18">
        <v>724489934.38780606</v>
      </c>
      <c r="C65" s="18">
        <v>573180741.21160448</v>
      </c>
      <c r="D65" s="18">
        <v>33312160.419822212</v>
      </c>
      <c r="E65" s="19">
        <f>SUM(B65:D65)</f>
        <v>1330982836.0192327</v>
      </c>
      <c r="F65" s="46"/>
      <c r="G65" s="46"/>
    </row>
    <row r="66" spans="1:7" s="11" customFormat="1" ht="12" x14ac:dyDescent="0.2">
      <c r="A66" s="31">
        <v>2009</v>
      </c>
      <c r="B66" s="18">
        <v>711090526.67165565</v>
      </c>
      <c r="C66" s="18">
        <v>523039165.04962236</v>
      </c>
      <c r="D66" s="18">
        <v>42930709.649344414</v>
      </c>
      <c r="E66" s="19">
        <f>SUM(B66:D66)</f>
        <v>1277060401.3706224</v>
      </c>
      <c r="F66" s="46"/>
      <c r="G66" s="46"/>
    </row>
    <row r="67" spans="1:7" s="11" customFormat="1" ht="12" x14ac:dyDescent="0.2">
      <c r="A67" s="31">
        <v>2010</v>
      </c>
      <c r="B67" s="18">
        <v>693083306.14278448</v>
      </c>
      <c r="C67" s="18">
        <v>479284094.13820052</v>
      </c>
      <c r="D67" s="18">
        <v>39316216.538311221</v>
      </c>
      <c r="E67" s="19">
        <f>SUM(B67:D67)</f>
        <v>1211683616.8192961</v>
      </c>
      <c r="F67" s="46"/>
      <c r="G67" s="46"/>
    </row>
    <row r="68" spans="1:7" s="11" customFormat="1" ht="12" x14ac:dyDescent="0.2">
      <c r="A68" s="31">
        <v>2011</v>
      </c>
      <c r="B68" s="18">
        <v>573324571.14355457</v>
      </c>
      <c r="C68" s="18">
        <v>406623363.0640133</v>
      </c>
      <c r="D68" s="18">
        <v>38274932.232200541</v>
      </c>
      <c r="E68" s="19">
        <v>1018222866.4397684</v>
      </c>
      <c r="F68" s="46"/>
      <c r="G68" s="46"/>
    </row>
    <row r="69" spans="1:7" s="11" customFormat="1" ht="12" x14ac:dyDescent="0.2">
      <c r="A69" s="31">
        <v>2012</v>
      </c>
      <c r="B69" s="18">
        <v>495927579.40547442</v>
      </c>
      <c r="C69" s="18">
        <v>355369603.7564162</v>
      </c>
      <c r="D69" s="18">
        <v>41294312.168251529</v>
      </c>
      <c r="E69" s="19">
        <v>892591495.33014214</v>
      </c>
      <c r="F69" s="46"/>
      <c r="G69" s="46"/>
    </row>
    <row r="70" spans="1:7" s="11" customFormat="1" ht="12" x14ac:dyDescent="0.2">
      <c r="A70" s="31">
        <v>2013</v>
      </c>
      <c r="B70" s="18">
        <v>384991255.53529471</v>
      </c>
      <c r="C70" s="18">
        <v>301483525.93934166</v>
      </c>
      <c r="D70" s="18">
        <v>37436699.765494011</v>
      </c>
      <c r="E70" s="19">
        <v>723911481.24015808</v>
      </c>
      <c r="F70" s="46"/>
      <c r="G70" s="46"/>
    </row>
    <row r="71" spans="1:7" s="11" customFormat="1" ht="12" x14ac:dyDescent="0.2">
      <c r="A71" s="31">
        <v>2014</v>
      </c>
      <c r="B71" s="18">
        <f>[1]GENERAL!$D$19</f>
        <v>323426598.139503</v>
      </c>
      <c r="C71" s="18">
        <f>[1]GENERAL!$D$20</f>
        <v>259533452.26949</v>
      </c>
      <c r="D71" s="18">
        <f>[1]GENERAL!$D$21</f>
        <v>35272426.867644303</v>
      </c>
      <c r="E71" s="19">
        <f>B71+C71+D71</f>
        <v>618232477.27663732</v>
      </c>
      <c r="F71" s="46"/>
      <c r="G71" s="46"/>
    </row>
    <row r="72" spans="1:7" s="11" customFormat="1" ht="12" x14ac:dyDescent="0.2">
      <c r="A72" s="31">
        <v>2015</v>
      </c>
      <c r="B72" s="18">
        <v>281316900.75362903</v>
      </c>
      <c r="C72" s="18">
        <v>221117767.96404099</v>
      </c>
      <c r="D72" s="18">
        <v>34405868.934199601</v>
      </c>
      <c r="E72" s="19">
        <v>536840537.65186965</v>
      </c>
      <c r="F72" s="46"/>
      <c r="G72" s="46"/>
    </row>
    <row r="73" spans="1:7" s="11" customFormat="1" ht="12" x14ac:dyDescent="0.2">
      <c r="A73" s="31">
        <v>2016</v>
      </c>
      <c r="B73" s="18">
        <v>234503301.96910501</v>
      </c>
      <c r="C73" s="18">
        <v>185217411.93799499</v>
      </c>
      <c r="D73" s="18">
        <v>27105417.414111398</v>
      </c>
      <c r="E73" s="19">
        <v>446826131.3212114</v>
      </c>
      <c r="F73" s="46"/>
      <c r="G73" s="46"/>
    </row>
    <row r="74" spans="1:7" s="11" customFormat="1" ht="12" x14ac:dyDescent="0.2">
      <c r="A74" s="31">
        <v>2017</v>
      </c>
      <c r="B74" s="18">
        <v>222817811.81533101</v>
      </c>
      <c r="C74" s="18">
        <v>148488067.18722299</v>
      </c>
      <c r="D74" s="18">
        <v>22303836.6202223</v>
      </c>
      <c r="E74" s="19">
        <v>393609715.62277627</v>
      </c>
      <c r="F74" s="46"/>
      <c r="G74" s="46"/>
    </row>
    <row r="75" spans="1:7" s="11" customFormat="1" ht="12" x14ac:dyDescent="0.2">
      <c r="A75" s="31">
        <v>2018</v>
      </c>
      <c r="B75" s="18">
        <v>185015942</v>
      </c>
      <c r="C75" s="18">
        <v>121355265</v>
      </c>
      <c r="D75" s="18">
        <v>16977118</v>
      </c>
      <c r="E75" s="19">
        <v>323348325</v>
      </c>
      <c r="F75" s="46"/>
      <c r="G75" s="46"/>
    </row>
    <row r="76" spans="1:7" s="11" customFormat="1" ht="12" x14ac:dyDescent="0.2">
      <c r="A76" s="31">
        <v>2019</v>
      </c>
      <c r="B76" s="18">
        <v>168186562.255449</v>
      </c>
      <c r="C76" s="18">
        <v>102202361.178556</v>
      </c>
      <c r="D76" s="18">
        <v>13842029.659555901</v>
      </c>
      <c r="E76" s="19">
        <v>284230953.09356093</v>
      </c>
      <c r="F76" s="46"/>
      <c r="G76" s="46"/>
    </row>
    <row r="77" spans="1:7" s="11" customFormat="1" ht="12" x14ac:dyDescent="0.2">
      <c r="A77" s="31">
        <v>2020</v>
      </c>
      <c r="B77" s="18">
        <v>118330021.798218</v>
      </c>
      <c r="C77" s="18">
        <v>77853877.000665307</v>
      </c>
      <c r="D77" s="18">
        <v>10135826.496445</v>
      </c>
      <c r="E77" s="19">
        <v>206319725.29532832</v>
      </c>
      <c r="F77" s="46"/>
      <c r="G77" s="46"/>
    </row>
    <row r="78" spans="1:7" s="11" customFormat="1" ht="12" x14ac:dyDescent="0.2">
      <c r="A78" s="79">
        <v>2021</v>
      </c>
      <c r="B78" s="78">
        <v>85597762.488781795</v>
      </c>
      <c r="C78" s="78">
        <v>71691089.753112704</v>
      </c>
      <c r="D78" s="78">
        <v>7066274.70000007</v>
      </c>
      <c r="E78" s="46">
        <v>164355126.94189456</v>
      </c>
      <c r="F78" s="46"/>
      <c r="G78" s="46"/>
    </row>
    <row r="79" spans="1:7" s="11" customFormat="1" ht="12" x14ac:dyDescent="0.2">
      <c r="A79" s="31">
        <v>2022</v>
      </c>
      <c r="B79" s="18">
        <v>90119602.739234194</v>
      </c>
      <c r="C79" s="18">
        <v>50894887.841446303</v>
      </c>
      <c r="D79" s="18">
        <v>3849378.5</v>
      </c>
      <c r="E79" s="19">
        <v>144863869.08068049</v>
      </c>
      <c r="F79" s="46"/>
      <c r="G79" s="46"/>
    </row>
    <row r="80" spans="1:7" ht="20.25" customHeight="1" x14ac:dyDescent="0.2"/>
    <row r="81" spans="1:7" x14ac:dyDescent="0.2">
      <c r="A81" s="49" t="s">
        <v>118</v>
      </c>
      <c r="B81" s="1"/>
      <c r="C81" s="1"/>
      <c r="D81" s="1"/>
      <c r="E81" s="1"/>
      <c r="F81" s="1"/>
      <c r="G81" s="1"/>
    </row>
    <row r="82" spans="1:7" ht="3" customHeight="1" x14ac:dyDescent="0.2">
      <c r="A82" s="49"/>
      <c r="B82" s="1"/>
      <c r="C82" s="1"/>
      <c r="D82" s="1"/>
      <c r="E82" s="1"/>
      <c r="F82" s="1"/>
      <c r="G82" s="1"/>
    </row>
    <row r="83" spans="1:7" s="52" customFormat="1" ht="25.5" x14ac:dyDescent="0.2">
      <c r="A83" s="57" t="s">
        <v>58</v>
      </c>
      <c r="B83" s="108" t="s">
        <v>4</v>
      </c>
      <c r="C83" s="108" t="s">
        <v>3</v>
      </c>
      <c r="D83" s="108" t="s">
        <v>87</v>
      </c>
      <c r="E83" s="108" t="s">
        <v>2</v>
      </c>
      <c r="F83" s="50"/>
      <c r="G83" s="50"/>
    </row>
    <row r="84" spans="1:7" s="11" customFormat="1" ht="12" x14ac:dyDescent="0.2">
      <c r="A84" s="31">
        <v>2007</v>
      </c>
      <c r="B84" s="131">
        <v>13963246.717433326</v>
      </c>
      <c r="C84" s="131">
        <v>296386.45682222222</v>
      </c>
      <c r="D84" s="131">
        <v>11823.118355555556</v>
      </c>
      <c r="E84" s="132">
        <f t="shared" ref="E84" si="4">SUM(B84:D84)</f>
        <v>14271456.292611104</v>
      </c>
      <c r="F84" s="46"/>
      <c r="G84" s="46"/>
    </row>
    <row r="85" spans="1:7" s="11" customFormat="1" ht="12" x14ac:dyDescent="0.2">
      <c r="A85" s="31">
        <v>2008</v>
      </c>
      <c r="B85" s="18">
        <v>48070364.280266896</v>
      </c>
      <c r="C85" s="18">
        <v>3256984.5836333316</v>
      </c>
      <c r="D85" s="18">
        <v>125217.69143333333</v>
      </c>
      <c r="E85" s="19">
        <f>SUM(B85:D85)</f>
        <v>51452566.555333562</v>
      </c>
      <c r="F85" s="46"/>
      <c r="G85" s="46"/>
    </row>
    <row r="86" spans="1:7" s="11" customFormat="1" ht="12" x14ac:dyDescent="0.2">
      <c r="A86" s="31">
        <v>2009</v>
      </c>
      <c r="B86" s="78">
        <v>97308530.129299939</v>
      </c>
      <c r="C86" s="78">
        <v>9704854.3541666642</v>
      </c>
      <c r="D86" s="78">
        <v>313341.9734555555</v>
      </c>
      <c r="E86" s="19">
        <f>SUM(B86:D86)</f>
        <v>107326726.45692214</v>
      </c>
      <c r="F86" s="46"/>
      <c r="G86" s="46"/>
    </row>
    <row r="87" spans="1:7" s="11" customFormat="1" ht="12" x14ac:dyDescent="0.2">
      <c r="A87" s="31">
        <v>2010</v>
      </c>
      <c r="B87" s="18">
        <v>156515026.76963282</v>
      </c>
      <c r="C87" s="18">
        <v>15712513.955288885</v>
      </c>
      <c r="D87" s="18">
        <v>1511064.2457222212</v>
      </c>
      <c r="E87" s="19">
        <f>SUM(B87:D87)</f>
        <v>173738604.97064394</v>
      </c>
      <c r="F87" s="46"/>
      <c r="G87" s="46"/>
    </row>
    <row r="88" spans="1:7" s="11" customFormat="1" ht="12" x14ac:dyDescent="0.2">
      <c r="A88" s="31">
        <v>2011</v>
      </c>
      <c r="B88" s="80">
        <v>180221199.04550695</v>
      </c>
      <c r="C88" s="78">
        <v>22646822.195700869</v>
      </c>
      <c r="D88" s="78">
        <v>1793931.4536857996</v>
      </c>
      <c r="E88" s="19">
        <v>204661952.69489399</v>
      </c>
      <c r="F88" s="46"/>
      <c r="G88" s="46"/>
    </row>
    <row r="89" spans="1:7" s="11" customFormat="1" ht="12" x14ac:dyDescent="0.2">
      <c r="A89" s="31">
        <v>2012</v>
      </c>
      <c r="B89" s="18">
        <v>195805217.49339911</v>
      </c>
      <c r="C89" s="18">
        <v>25821385.379260451</v>
      </c>
      <c r="D89" s="18">
        <v>2068180.6490483009</v>
      </c>
      <c r="E89" s="19">
        <v>223694783.52170786</v>
      </c>
      <c r="F89" s="46"/>
      <c r="G89" s="46"/>
    </row>
    <row r="90" spans="1:7" s="11" customFormat="1" ht="12" x14ac:dyDescent="0.2">
      <c r="A90" s="31">
        <v>2013</v>
      </c>
      <c r="B90" s="18">
        <v>175437492.49581859</v>
      </c>
      <c r="C90" s="18">
        <v>26911683.052263539</v>
      </c>
      <c r="D90" s="18">
        <v>2850487.0811999827</v>
      </c>
      <c r="E90" s="19">
        <v>205199662.62927899</v>
      </c>
      <c r="F90" s="46"/>
      <c r="G90" s="46"/>
    </row>
    <row r="91" spans="1:7" s="11" customFormat="1" ht="12" x14ac:dyDescent="0.2">
      <c r="A91" s="31">
        <v>2014</v>
      </c>
      <c r="B91" s="18">
        <f>[1]GENERAL!$E$19</f>
        <v>156002256.79828501</v>
      </c>
      <c r="C91" s="18">
        <f>[1]GENERAL!$E$20</f>
        <v>30745291.966088202</v>
      </c>
      <c r="D91" s="18">
        <f>[1]GENERAL!$E$21</f>
        <v>2044629.00522223</v>
      </c>
      <c r="E91" s="19">
        <f>B91+C91+D91</f>
        <v>188792177.76959544</v>
      </c>
      <c r="F91" s="46"/>
      <c r="G91" s="46"/>
    </row>
    <row r="92" spans="1:7" s="11" customFormat="1" ht="12" x14ac:dyDescent="0.2">
      <c r="A92" s="31">
        <v>2015</v>
      </c>
      <c r="B92" s="18">
        <v>139485352.690943</v>
      </c>
      <c r="C92" s="18">
        <v>28868298.108277101</v>
      </c>
      <c r="D92" s="18">
        <v>2298119.8337777802</v>
      </c>
      <c r="E92" s="19">
        <v>170651770.6329979</v>
      </c>
      <c r="F92" s="46"/>
      <c r="G92" s="46"/>
    </row>
    <row r="93" spans="1:7" s="11" customFormat="1" ht="12" x14ac:dyDescent="0.2">
      <c r="A93" s="31">
        <v>2016</v>
      </c>
      <c r="B93" s="18">
        <v>117317310.23899899</v>
      </c>
      <c r="C93" s="18">
        <v>29064226.3659999</v>
      </c>
      <c r="D93" s="18">
        <v>1921153.4908888901</v>
      </c>
      <c r="E93" s="19">
        <v>148302690.09588778</v>
      </c>
      <c r="F93" s="46"/>
      <c r="G93" s="46"/>
    </row>
    <row r="94" spans="1:7" s="11" customFormat="1" ht="12" x14ac:dyDescent="0.2">
      <c r="A94" s="31">
        <v>2017</v>
      </c>
      <c r="B94" s="18">
        <v>116717213.375888</v>
      </c>
      <c r="C94" s="18">
        <v>24391732.7595555</v>
      </c>
      <c r="D94" s="18">
        <v>1664649.36666667</v>
      </c>
      <c r="E94" s="19">
        <v>142773595.50211018</v>
      </c>
      <c r="F94" s="46"/>
      <c r="G94" s="46"/>
    </row>
    <row r="95" spans="1:7" s="11" customFormat="1" ht="12" x14ac:dyDescent="0.2">
      <c r="A95" s="31">
        <v>2018</v>
      </c>
      <c r="B95" s="18">
        <v>103125256</v>
      </c>
      <c r="C95" s="18">
        <v>21094259</v>
      </c>
      <c r="D95" s="18">
        <v>946697</v>
      </c>
      <c r="E95" s="19">
        <v>125166212</v>
      </c>
      <c r="F95" s="46"/>
      <c r="G95" s="46"/>
    </row>
    <row r="96" spans="1:7" s="11" customFormat="1" ht="12" x14ac:dyDescent="0.2">
      <c r="A96" s="31">
        <v>2019</v>
      </c>
      <c r="B96" s="18">
        <v>100013531.025222</v>
      </c>
      <c r="C96" s="18">
        <v>21756469.407111201</v>
      </c>
      <c r="D96" s="18">
        <v>842758.12222222297</v>
      </c>
      <c r="E96" s="19">
        <v>122612758.55455543</v>
      </c>
      <c r="F96" s="46"/>
      <c r="G96" s="46"/>
    </row>
    <row r="97" spans="1:7" s="11" customFormat="1" ht="12" x14ac:dyDescent="0.2">
      <c r="A97" s="79">
        <v>2020</v>
      </c>
      <c r="B97" s="78">
        <v>73559445.246099696</v>
      </c>
      <c r="C97" s="78">
        <v>15845880.901334699</v>
      </c>
      <c r="D97" s="78">
        <v>723729.25555555604</v>
      </c>
      <c r="E97" s="46">
        <v>90129055.402989954</v>
      </c>
      <c r="F97" s="46"/>
      <c r="G97" s="46"/>
    </row>
    <row r="98" spans="1:7" s="11" customFormat="1" ht="12" x14ac:dyDescent="0.2">
      <c r="A98" s="31">
        <v>2021</v>
      </c>
      <c r="B98" s="18">
        <v>61273720.885108002</v>
      </c>
      <c r="C98" s="18">
        <v>19284732.939555801</v>
      </c>
      <c r="D98" s="18">
        <v>634061.48888889095</v>
      </c>
      <c r="E98" s="19">
        <v>81192515.313552693</v>
      </c>
      <c r="F98" s="46"/>
      <c r="G98" s="46"/>
    </row>
    <row r="99" spans="1:7" s="11" customFormat="1" ht="12" x14ac:dyDescent="0.2">
      <c r="A99" s="31">
        <v>2022</v>
      </c>
      <c r="B99" s="18">
        <v>76424774.785443902</v>
      </c>
      <c r="C99" s="18">
        <v>13211482.805222301</v>
      </c>
      <c r="D99" s="18">
        <v>396882.65555555501</v>
      </c>
      <c r="E99" s="19">
        <v>90033140.246221766</v>
      </c>
      <c r="F99" s="46"/>
      <c r="G99" s="46"/>
    </row>
    <row r="100" spans="1:7" s="11" customFormat="1" ht="12" x14ac:dyDescent="0.2">
      <c r="A100" s="79"/>
      <c r="B100" s="78"/>
      <c r="C100" s="78"/>
      <c r="D100" s="78"/>
      <c r="E100" s="46"/>
      <c r="F100" s="46"/>
      <c r="G100" s="46"/>
    </row>
    <row r="101" spans="1:7" x14ac:dyDescent="0.2">
      <c r="A101" s="41" t="s">
        <v>48</v>
      </c>
    </row>
    <row r="102" spans="1:7" x14ac:dyDescent="0.2">
      <c r="A102" s="41" t="s">
        <v>40</v>
      </c>
    </row>
    <row r="103" spans="1:7" x14ac:dyDescent="0.2">
      <c r="A103" s="40" t="s">
        <v>42</v>
      </c>
    </row>
    <row r="104" spans="1:7" x14ac:dyDescent="0.2">
      <c r="A104" s="9" t="s">
        <v>130</v>
      </c>
    </row>
    <row r="105" spans="1:7" x14ac:dyDescent="0.2">
      <c r="C105" s="78"/>
      <c r="D105" s="78"/>
      <c r="E105" s="78"/>
      <c r="F105" s="46"/>
    </row>
    <row r="106" spans="1:7" x14ac:dyDescent="0.2">
      <c r="C106" s="133"/>
      <c r="D106" s="133"/>
      <c r="E106" s="133"/>
      <c r="F106" s="133"/>
    </row>
  </sheetData>
  <phoneticPr fontId="2" type="noConversion"/>
  <hyperlinks>
    <hyperlink ref="A2" location="Sommaire!A1" display="Retour au menu &quot;Vidéo&quot;" xr:uid="{00000000-0004-0000-05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1"/>
  <dimension ref="A1:N105"/>
  <sheetViews>
    <sheetView workbookViewId="0"/>
  </sheetViews>
  <sheetFormatPr baseColWidth="10" defaultColWidth="11.42578125" defaultRowHeight="12.75" x14ac:dyDescent="0.2"/>
  <cols>
    <col min="1" max="1" width="9" style="3" customWidth="1"/>
    <col min="2" max="6" width="10.42578125" style="3" customWidth="1"/>
    <col min="7" max="7" width="9.140625" style="3" customWidth="1"/>
    <col min="8" max="8" width="11.140625" style="3" customWidth="1"/>
    <col min="9" max="16384" width="11.42578125" style="3"/>
  </cols>
  <sheetData>
    <row r="1" spans="1:14" x14ac:dyDescent="0.2">
      <c r="B1" s="4"/>
      <c r="C1" s="4"/>
      <c r="D1" s="4"/>
      <c r="E1" s="4"/>
      <c r="F1" s="4"/>
      <c r="G1" s="4"/>
      <c r="H1" s="4"/>
      <c r="I1" s="4"/>
      <c r="J1" s="4"/>
      <c r="K1" s="4"/>
      <c r="L1" s="4"/>
      <c r="M1" s="4"/>
      <c r="N1" s="4"/>
    </row>
    <row r="2" spans="1:14" s="7" customFormat="1" x14ac:dyDescent="0.2">
      <c r="A2" s="5" t="s">
        <v>33</v>
      </c>
      <c r="B2" s="6"/>
      <c r="C2" s="6"/>
      <c r="D2" s="6"/>
      <c r="E2" s="6"/>
      <c r="F2" s="6"/>
      <c r="G2" s="6"/>
      <c r="H2" s="6"/>
      <c r="I2" s="6"/>
      <c r="J2" s="6"/>
      <c r="K2" s="6"/>
      <c r="L2" s="6"/>
      <c r="M2" s="6"/>
      <c r="N2" s="6"/>
    </row>
    <row r="3" spans="1:14" x14ac:dyDescent="0.2">
      <c r="B3" s="4"/>
      <c r="C3" s="4"/>
      <c r="D3" s="4"/>
      <c r="E3" s="4"/>
      <c r="F3" s="4"/>
      <c r="G3" s="4"/>
      <c r="H3" s="4"/>
      <c r="I3" s="4"/>
      <c r="J3" s="4"/>
      <c r="K3" s="4"/>
      <c r="L3" s="4"/>
      <c r="M3" s="4"/>
      <c r="N3" s="4"/>
    </row>
    <row r="4" spans="1:14" x14ac:dyDescent="0.2">
      <c r="B4" s="4"/>
      <c r="C4" s="4"/>
      <c r="D4" s="4"/>
      <c r="E4" s="4"/>
      <c r="F4" s="4"/>
      <c r="G4" s="4"/>
      <c r="H4" s="4"/>
      <c r="I4" s="4"/>
      <c r="J4" s="4"/>
      <c r="K4" s="4"/>
      <c r="L4" s="4"/>
      <c r="M4" s="4"/>
      <c r="N4" s="4"/>
    </row>
    <row r="5" spans="1:14" ht="23.25" x14ac:dyDescent="0.3">
      <c r="A5" s="106" t="s">
        <v>91</v>
      </c>
      <c r="B5" s="1"/>
      <c r="C5" s="1"/>
      <c r="D5" s="1"/>
      <c r="E5" s="1"/>
      <c r="F5" s="1"/>
      <c r="G5" s="1"/>
      <c r="H5" s="1"/>
    </row>
    <row r="6" spans="1:14" ht="20.25" x14ac:dyDescent="0.3">
      <c r="A6" s="107"/>
      <c r="B6" s="1"/>
      <c r="C6" s="1"/>
      <c r="D6" s="1"/>
      <c r="E6" s="1"/>
      <c r="F6" s="1"/>
      <c r="G6" s="1"/>
    </row>
    <row r="7" spans="1:14" x14ac:dyDescent="0.2">
      <c r="A7" s="49" t="s">
        <v>119</v>
      </c>
      <c r="B7" s="1"/>
      <c r="C7" s="1"/>
      <c r="D7" s="1"/>
      <c r="E7" s="1"/>
      <c r="F7" s="1"/>
      <c r="G7" s="1"/>
    </row>
    <row r="8" spans="1:14" ht="5.25" customHeight="1" x14ac:dyDescent="0.2">
      <c r="A8" s="1"/>
      <c r="B8" s="1"/>
      <c r="C8" s="1"/>
      <c r="D8" s="1"/>
      <c r="E8" s="1"/>
      <c r="F8" s="1"/>
      <c r="G8" s="1"/>
      <c r="H8" s="1"/>
    </row>
    <row r="9" spans="1:14" s="15" customFormat="1" ht="25.5" x14ac:dyDescent="0.2">
      <c r="A9" s="57" t="s">
        <v>58</v>
      </c>
      <c r="B9" s="58" t="s">
        <v>5</v>
      </c>
      <c r="C9" s="58" t="s">
        <v>6</v>
      </c>
      <c r="D9" s="110" t="s">
        <v>92</v>
      </c>
      <c r="E9" s="58" t="s">
        <v>7</v>
      </c>
      <c r="F9" s="58" t="s">
        <v>2</v>
      </c>
    </row>
    <row r="10" spans="1:14" s="11" customFormat="1" ht="12" x14ac:dyDescent="0.2">
      <c r="A10" s="59">
        <v>2004</v>
      </c>
      <c r="B10" s="60">
        <v>253369643</v>
      </c>
      <c r="C10" s="60">
        <v>718995146</v>
      </c>
      <c r="D10" s="60">
        <v>85589503</v>
      </c>
      <c r="E10" s="60">
        <v>121669903</v>
      </c>
      <c r="F10" s="61">
        <v>1179624195</v>
      </c>
    </row>
    <row r="11" spans="1:14" s="11" customFormat="1" ht="12" x14ac:dyDescent="0.2">
      <c r="A11" s="59">
        <v>2005</v>
      </c>
      <c r="B11" s="60">
        <v>228959008</v>
      </c>
      <c r="C11" s="60">
        <v>645324949</v>
      </c>
      <c r="D11" s="60">
        <v>70283921</v>
      </c>
      <c r="E11" s="60">
        <v>58664994</v>
      </c>
      <c r="F11" s="61">
        <v>1003232872</v>
      </c>
    </row>
    <row r="12" spans="1:14" s="11" customFormat="1" ht="12" x14ac:dyDescent="0.2">
      <c r="A12" s="59">
        <v>2006</v>
      </c>
      <c r="B12" s="60">
        <v>198688607</v>
      </c>
      <c r="C12" s="60">
        <v>523309803</v>
      </c>
      <c r="D12" s="60">
        <v>106838363</v>
      </c>
      <c r="E12" s="60">
        <v>41601369</v>
      </c>
      <c r="F12" s="61">
        <v>870438142</v>
      </c>
    </row>
    <row r="13" spans="1:14" s="11" customFormat="1" ht="12" x14ac:dyDescent="0.2">
      <c r="A13" s="59">
        <v>2007</v>
      </c>
      <c r="B13" s="60">
        <v>182081636</v>
      </c>
      <c r="C13" s="60">
        <v>497797669</v>
      </c>
      <c r="D13" s="60">
        <v>78667148</v>
      </c>
      <c r="E13" s="60">
        <v>32651138</v>
      </c>
      <c r="F13" s="61">
        <v>791197591</v>
      </c>
    </row>
    <row r="14" spans="1:14" s="11" customFormat="1" ht="12" x14ac:dyDescent="0.2">
      <c r="A14" s="59">
        <v>2008</v>
      </c>
      <c r="B14" s="60">
        <v>176034740.73185641</v>
      </c>
      <c r="C14" s="60">
        <v>483524564.23329514</v>
      </c>
      <c r="D14" s="60">
        <v>93290612.457699016</v>
      </c>
      <c r="E14" s="60">
        <v>19710381.245222438</v>
      </c>
      <c r="F14" s="61">
        <v>772560298.66807306</v>
      </c>
    </row>
    <row r="15" spans="1:14" s="11" customFormat="1" ht="12" x14ac:dyDescent="0.2">
      <c r="A15" s="59">
        <v>2009</v>
      </c>
      <c r="B15" s="60">
        <v>176888369.85117769</v>
      </c>
      <c r="C15" s="60">
        <v>519310411.34901106</v>
      </c>
      <c r="D15" s="60">
        <v>90038137.773822203</v>
      </c>
      <c r="E15" s="60">
        <v>22162137.826944444</v>
      </c>
      <c r="F15" s="61">
        <v>808399056.80095541</v>
      </c>
    </row>
    <row r="16" spans="1:14" s="15" customFormat="1" ht="12" x14ac:dyDescent="0.2">
      <c r="A16" s="59">
        <v>2010</v>
      </c>
      <c r="B16" s="60">
        <v>181168771.23107764</v>
      </c>
      <c r="C16" s="60">
        <v>546357238.97512209</v>
      </c>
      <c r="D16" s="81">
        <v>101396172.16205536</v>
      </c>
      <c r="E16" s="60">
        <v>20676150.544144463</v>
      </c>
      <c r="F16" s="61">
        <v>849598332.91239965</v>
      </c>
    </row>
    <row r="17" spans="1:6" s="15" customFormat="1" ht="12" x14ac:dyDescent="0.2">
      <c r="A17" s="59">
        <v>2011</v>
      </c>
      <c r="B17" s="60">
        <v>162439288.24794796</v>
      </c>
      <c r="C17" s="60">
        <v>455135618.80862057</v>
      </c>
      <c r="D17" s="60">
        <v>113626927.09288611</v>
      </c>
      <c r="E17" s="60">
        <v>22343936.039602011</v>
      </c>
      <c r="F17" s="61">
        <v>753545770.18905663</v>
      </c>
    </row>
    <row r="18" spans="1:6" s="15" customFormat="1" ht="12" x14ac:dyDescent="0.2">
      <c r="A18" s="59">
        <v>2012</v>
      </c>
      <c r="B18" s="54">
        <v>164659193.72005627</v>
      </c>
      <c r="C18" s="54">
        <v>430784325.79464442</v>
      </c>
      <c r="D18" s="54">
        <v>78492818.092940137</v>
      </c>
      <c r="E18" s="54">
        <v>18009481.065266911</v>
      </c>
      <c r="F18" s="61">
        <v>691945818.67290771</v>
      </c>
    </row>
    <row r="19" spans="1:6" s="15" customFormat="1" ht="12" x14ac:dyDescent="0.2">
      <c r="A19" s="59">
        <v>2013</v>
      </c>
      <c r="B19" s="60">
        <v>110900853.37404932</v>
      </c>
      <c r="C19" s="60">
        <v>355941145.75101137</v>
      </c>
      <c r="D19" s="60">
        <v>64428490.494377501</v>
      </c>
      <c r="E19" s="60">
        <v>29158236.211671613</v>
      </c>
      <c r="F19" s="61">
        <v>560428725.83110976</v>
      </c>
    </row>
    <row r="20" spans="1:6" s="15" customFormat="1" ht="12" x14ac:dyDescent="0.2">
      <c r="A20" s="59">
        <v>2014</v>
      </c>
      <c r="B20" s="60">
        <v>106009459.4356674</v>
      </c>
      <c r="C20" s="60">
        <v>310099037.79741299</v>
      </c>
      <c r="D20" s="60">
        <v>39886884.179188699</v>
      </c>
      <c r="E20" s="60">
        <v>23432642.82553339</v>
      </c>
      <c r="F20" s="61">
        <v>479428024.23780251</v>
      </c>
    </row>
    <row r="21" spans="1:6" s="15" customFormat="1" ht="12" x14ac:dyDescent="0.2">
      <c r="A21" s="59">
        <v>2015</v>
      </c>
      <c r="B21" s="60">
        <v>91138909.90424481</v>
      </c>
      <c r="C21" s="60">
        <v>259889430.9557189</v>
      </c>
      <c r="D21" s="60">
        <v>34129226.135899998</v>
      </c>
      <c r="E21" s="60">
        <v>35644686.448733196</v>
      </c>
      <c r="F21" s="61">
        <v>420802253.44459695</v>
      </c>
    </row>
    <row r="22" spans="1:6" s="15" customFormat="1" ht="12" x14ac:dyDescent="0.2">
      <c r="A22" s="59">
        <v>2016</v>
      </c>
      <c r="B22" s="60">
        <v>70470341.399665803</v>
      </c>
      <c r="C22" s="60">
        <v>231729411.47944129</v>
      </c>
      <c r="D22" s="60">
        <v>35372935.157221802</v>
      </c>
      <c r="E22" s="60">
        <v>14247924.171777781</v>
      </c>
      <c r="F22" s="61">
        <v>351820612.2081067</v>
      </c>
    </row>
    <row r="23" spans="1:6" s="15" customFormat="1" ht="12" x14ac:dyDescent="0.2">
      <c r="A23" s="59">
        <v>2017</v>
      </c>
      <c r="B23" s="60">
        <v>65608738.2935545</v>
      </c>
      <c r="C23" s="60">
        <v>222380287.90810812</v>
      </c>
      <c r="D23" s="60">
        <v>39350546.940444097</v>
      </c>
      <c r="E23" s="60">
        <v>12370492.06566667</v>
      </c>
      <c r="F23" s="61">
        <v>339710065.20777339</v>
      </c>
    </row>
    <row r="24" spans="1:6" s="15" customFormat="1" ht="12" x14ac:dyDescent="0.2">
      <c r="A24" s="59">
        <v>2018</v>
      </c>
      <c r="B24" s="60">
        <v>57705060</v>
      </c>
      <c r="C24" s="60">
        <v>180821477</v>
      </c>
      <c r="D24" s="60">
        <v>40188527</v>
      </c>
      <c r="E24" s="60">
        <v>9426135</v>
      </c>
      <c r="F24" s="61">
        <v>288141199</v>
      </c>
    </row>
    <row r="25" spans="1:6" s="15" customFormat="1" ht="12" x14ac:dyDescent="0.2">
      <c r="A25" s="59">
        <v>2019</v>
      </c>
      <c r="B25" s="60">
        <v>53671103.206776805</v>
      </c>
      <c r="C25" s="60">
        <v>168450398.62333131</v>
      </c>
      <c r="D25" s="60">
        <v>35899935.057333201</v>
      </c>
      <c r="E25" s="60">
        <v>10178656.3932222</v>
      </c>
      <c r="F25" s="61">
        <v>268200093.28066352</v>
      </c>
    </row>
    <row r="26" spans="1:6" s="15" customFormat="1" ht="12" x14ac:dyDescent="0.2">
      <c r="A26" s="59">
        <v>2020</v>
      </c>
      <c r="B26" s="60">
        <v>34003481.600888059</v>
      </c>
      <c r="C26" s="60">
        <v>128007004.58243591</v>
      </c>
      <c r="D26" s="60">
        <v>22279117.643332992</v>
      </c>
      <c r="E26" s="60">
        <v>7599863.2176666902</v>
      </c>
      <c r="F26" s="61">
        <v>191889467.04432365</v>
      </c>
    </row>
    <row r="27" spans="1:6" s="15" customFormat="1" ht="12" x14ac:dyDescent="0.2">
      <c r="A27" s="59">
        <v>2021</v>
      </c>
      <c r="B27" s="60">
        <v>33990731.136444002</v>
      </c>
      <c r="C27" s="60">
        <v>80890621.666888088</v>
      </c>
      <c r="D27" s="60">
        <v>25391593.420444198</v>
      </c>
      <c r="E27" s="60">
        <v>6598530.4834444402</v>
      </c>
      <c r="F27" s="61">
        <v>146871476.70722073</v>
      </c>
    </row>
    <row r="28" spans="1:6" s="15" customFormat="1" ht="12" x14ac:dyDescent="0.2">
      <c r="A28" s="59">
        <v>2022</v>
      </c>
      <c r="B28" s="60">
        <v>34780997.222776912</v>
      </c>
      <c r="C28" s="60">
        <v>90913741.592333898</v>
      </c>
      <c r="D28" s="60">
        <v>34314618.695221797</v>
      </c>
      <c r="E28" s="60">
        <v>6519012.6365555497</v>
      </c>
      <c r="F28" s="61">
        <v>166528370.14688814</v>
      </c>
    </row>
    <row r="29" spans="1:6" s="15" customFormat="1" ht="21" customHeight="1" x14ac:dyDescent="0.2">
      <c r="A29" s="59"/>
      <c r="B29" s="60"/>
      <c r="C29" s="60"/>
      <c r="D29" s="60"/>
      <c r="E29" s="60"/>
      <c r="F29" s="61"/>
    </row>
    <row r="30" spans="1:6" s="15" customFormat="1" ht="25.5" x14ac:dyDescent="0.2">
      <c r="A30" s="57" t="s">
        <v>89</v>
      </c>
      <c r="B30" s="58" t="s">
        <v>5</v>
      </c>
      <c r="C30" s="58" t="s">
        <v>6</v>
      </c>
      <c r="D30" s="110" t="s">
        <v>92</v>
      </c>
      <c r="E30" s="58" t="s">
        <v>7</v>
      </c>
      <c r="F30" s="58" t="s">
        <v>2</v>
      </c>
    </row>
    <row r="31" spans="1:6" s="15" customFormat="1" ht="12" x14ac:dyDescent="0.2">
      <c r="A31" s="59">
        <v>2004</v>
      </c>
      <c r="B31" s="62">
        <f t="shared" ref="B31:F37" si="0">B10/$F10*100</f>
        <v>21.478844200885518</v>
      </c>
      <c r="C31" s="62">
        <f t="shared" si="0"/>
        <v>60.951203700937995</v>
      </c>
      <c r="D31" s="62">
        <f t="shared" si="0"/>
        <v>7.2556584853704198</v>
      </c>
      <c r="E31" s="62">
        <f t="shared" si="0"/>
        <v>10.314293612806068</v>
      </c>
      <c r="F31" s="63">
        <f t="shared" si="0"/>
        <v>100</v>
      </c>
    </row>
    <row r="32" spans="1:6" s="15" customFormat="1" ht="12" x14ac:dyDescent="0.2">
      <c r="A32" s="59">
        <v>2005</v>
      </c>
      <c r="B32" s="62">
        <f t="shared" si="0"/>
        <v>22.82211980789242</v>
      </c>
      <c r="C32" s="62">
        <f t="shared" si="0"/>
        <v>64.324541889612235</v>
      </c>
      <c r="D32" s="62">
        <f t="shared" si="0"/>
        <v>7.0057434282316855</v>
      </c>
      <c r="E32" s="62">
        <f t="shared" si="0"/>
        <v>5.847594874263649</v>
      </c>
      <c r="F32" s="63">
        <f t="shared" si="0"/>
        <v>100</v>
      </c>
    </row>
    <row r="33" spans="1:6" s="15" customFormat="1" ht="12" x14ac:dyDescent="0.2">
      <c r="A33" s="59">
        <v>2006</v>
      </c>
      <c r="B33" s="62">
        <f t="shared" si="0"/>
        <v>22.826275344905554</v>
      </c>
      <c r="C33" s="62">
        <f t="shared" si="0"/>
        <v>60.120274807534798</v>
      </c>
      <c r="D33" s="62">
        <f t="shared" si="0"/>
        <v>12.27409023627092</v>
      </c>
      <c r="E33" s="62">
        <f t="shared" si="0"/>
        <v>4.7793596112887249</v>
      </c>
      <c r="F33" s="63">
        <f t="shared" si="0"/>
        <v>100</v>
      </c>
    </row>
    <row r="34" spans="1:6" s="15" customFormat="1" ht="12" x14ac:dyDescent="0.2">
      <c r="A34" s="59">
        <v>2007</v>
      </c>
      <c r="B34" s="62">
        <f t="shared" si="0"/>
        <v>23.013421434949745</v>
      </c>
      <c r="C34" s="62">
        <f t="shared" si="0"/>
        <v>62.916984917867381</v>
      </c>
      <c r="D34" s="62">
        <f t="shared" si="0"/>
        <v>9.9427941761769087</v>
      </c>
      <c r="E34" s="62">
        <f t="shared" si="0"/>
        <v>4.126799471005973</v>
      </c>
      <c r="F34" s="63">
        <f t="shared" si="0"/>
        <v>100</v>
      </c>
    </row>
    <row r="35" spans="1:6" s="15" customFormat="1" ht="12" x14ac:dyDescent="0.2">
      <c r="A35" s="59">
        <v>2008</v>
      </c>
      <c r="B35" s="62">
        <f t="shared" si="0"/>
        <v>22.785890115677418</v>
      </c>
      <c r="C35" s="62">
        <f t="shared" si="0"/>
        <v>62.587291253111523</v>
      </c>
      <c r="D35" s="62">
        <f t="shared" si="0"/>
        <v>12.07551211452828</v>
      </c>
      <c r="E35" s="62">
        <f t="shared" si="0"/>
        <v>2.5513065166827724</v>
      </c>
      <c r="F35" s="63">
        <f t="shared" si="0"/>
        <v>100</v>
      </c>
    </row>
    <row r="36" spans="1:6" s="15" customFormat="1" ht="12" x14ac:dyDescent="0.2">
      <c r="A36" s="59">
        <v>2009</v>
      </c>
      <c r="B36" s="62">
        <f t="shared" si="0"/>
        <v>21.881318188466327</v>
      </c>
      <c r="C36" s="62">
        <f t="shared" si="0"/>
        <v>64.239363836476628</v>
      </c>
      <c r="D36" s="62">
        <f t="shared" si="0"/>
        <v>11.137833105610792</v>
      </c>
      <c r="E36" s="62">
        <f t="shared" si="0"/>
        <v>2.741484869446257</v>
      </c>
      <c r="F36" s="63">
        <f t="shared" si="0"/>
        <v>100</v>
      </c>
    </row>
    <row r="37" spans="1:6" s="15" customFormat="1" ht="12" x14ac:dyDescent="0.2">
      <c r="A37" s="59">
        <v>2010</v>
      </c>
      <c r="B37" s="62">
        <f t="shared" si="0"/>
        <v>21.324049755375118</v>
      </c>
      <c r="C37" s="62">
        <f t="shared" si="0"/>
        <v>64.307710809909963</v>
      </c>
      <c r="D37" s="62">
        <f t="shared" si="0"/>
        <v>11.934601120799293</v>
      </c>
      <c r="E37" s="62">
        <f t="shared" si="0"/>
        <v>2.433638313915611</v>
      </c>
      <c r="F37" s="63">
        <f t="shared" si="0"/>
        <v>100</v>
      </c>
    </row>
    <row r="38" spans="1:6" s="15" customFormat="1" ht="12" x14ac:dyDescent="0.2">
      <c r="A38" s="59">
        <v>2011</v>
      </c>
      <c r="B38" s="62">
        <v>21.5566584903255</v>
      </c>
      <c r="C38" s="62">
        <v>60.399200262836302</v>
      </c>
      <c r="D38" s="62">
        <v>15.078968204463322</v>
      </c>
      <c r="E38" s="62">
        <v>2.9651730423748717</v>
      </c>
      <c r="F38" s="63">
        <v>100</v>
      </c>
    </row>
    <row r="39" spans="1:6" s="15" customFormat="1" ht="12" x14ac:dyDescent="0.2">
      <c r="A39" s="59">
        <v>2012</v>
      </c>
      <c r="B39" s="62">
        <v>23.697715235659185</v>
      </c>
      <c r="C39" s="62">
        <v>62.84602977206076</v>
      </c>
      <c r="D39" s="62">
        <v>10.680898332947187</v>
      </c>
      <c r="E39" s="62">
        <v>2.7753566593328718</v>
      </c>
      <c r="F39" s="63">
        <v>100.00000000000001</v>
      </c>
    </row>
    <row r="40" spans="1:6" s="15" customFormat="1" ht="12" x14ac:dyDescent="0.2">
      <c r="A40" s="59">
        <v>2013</v>
      </c>
      <c r="B40" s="62">
        <f>B19/$F19*100</f>
        <v>19.788574043841979</v>
      </c>
      <c r="C40" s="62">
        <f>C19/$F19*100</f>
        <v>63.512295024341313</v>
      </c>
      <c r="D40" s="62">
        <f t="shared" ref="D40:F40" si="1">D19/$F19*100</f>
        <v>11.496286240294115</v>
      </c>
      <c r="E40" s="62">
        <f>E19/$F19*100</f>
        <v>5.2028446915225945</v>
      </c>
      <c r="F40" s="63">
        <f t="shared" si="1"/>
        <v>100</v>
      </c>
    </row>
    <row r="41" spans="1:6" s="15" customFormat="1" ht="12" x14ac:dyDescent="0.2">
      <c r="A41" s="59">
        <v>2014</v>
      </c>
      <c r="B41" s="62">
        <f>B20/$F20*100</f>
        <v>22.11165265197041</v>
      </c>
      <c r="C41" s="62">
        <f>C20/$F20*100</f>
        <v>64.681041182440325</v>
      </c>
      <c r="D41" s="62">
        <f>D20/$F20*100</f>
        <v>8.319681404231865</v>
      </c>
      <c r="E41" s="62">
        <f>E20/$F20*100</f>
        <v>4.8876247613573991</v>
      </c>
      <c r="F41" s="63">
        <f>F20/$F20*100</f>
        <v>100</v>
      </c>
    </row>
    <row r="42" spans="1:6" s="15" customFormat="1" ht="12" x14ac:dyDescent="0.2">
      <c r="A42" s="59">
        <v>2015</v>
      </c>
      <c r="B42" s="62">
        <f>B21/$F21*100</f>
        <v>21.658370210283156</v>
      </c>
      <c r="C42" s="62">
        <f t="shared" ref="C42:F42" si="2">C21/$F21*100</f>
        <v>61.760465593594091</v>
      </c>
      <c r="D42" s="62">
        <f t="shared" si="2"/>
        <v>8.1105141088303299</v>
      </c>
      <c r="E42" s="62">
        <f t="shared" si="2"/>
        <v>8.4706500872924142</v>
      </c>
      <c r="F42" s="63">
        <f t="shared" si="2"/>
        <v>100</v>
      </c>
    </row>
    <row r="43" spans="1:6" s="15" customFormat="1" ht="12" x14ac:dyDescent="0.2">
      <c r="A43" s="59">
        <v>2016</v>
      </c>
      <c r="B43" s="62">
        <f>B22/$F22*100</f>
        <v>20.030191226539518</v>
      </c>
      <c r="C43" s="62">
        <f t="shared" ref="C43:F46" si="3">C22/$F22*100</f>
        <v>65.865785982536522</v>
      </c>
      <c r="D43" s="62">
        <f t="shared" si="3"/>
        <v>10.054253198871198</v>
      </c>
      <c r="E43" s="62">
        <f t="shared" si="3"/>
        <v>4.0497695920527645</v>
      </c>
      <c r="F43" s="63">
        <f t="shared" si="3"/>
        <v>100</v>
      </c>
    </row>
    <row r="44" spans="1:6" s="15" customFormat="1" ht="12" x14ac:dyDescent="0.2">
      <c r="A44" s="59">
        <v>2017</v>
      </c>
      <c r="B44" s="62">
        <f>B23/$F23*100</f>
        <v>19.313157016241746</v>
      </c>
      <c r="C44" s="62">
        <f t="shared" si="3"/>
        <v>65.461789532817022</v>
      </c>
      <c r="D44" s="62">
        <f t="shared" si="3"/>
        <v>11.583568157268619</v>
      </c>
      <c r="E44" s="62">
        <f t="shared" si="3"/>
        <v>3.6414852936726008</v>
      </c>
      <c r="F44" s="63">
        <f t="shared" si="3"/>
        <v>100</v>
      </c>
    </row>
    <row r="45" spans="1:6" s="15" customFormat="1" ht="12" x14ac:dyDescent="0.2">
      <c r="A45" s="59">
        <v>2018</v>
      </c>
      <c r="B45" s="62">
        <f>B24/$F24*100</f>
        <v>20.026660609543725</v>
      </c>
      <c r="C45" s="62">
        <f t="shared" si="3"/>
        <v>62.754468166143781</v>
      </c>
      <c r="D45" s="62">
        <f t="shared" si="3"/>
        <v>13.947511546240216</v>
      </c>
      <c r="E45" s="62">
        <f t="shared" si="3"/>
        <v>3.2713596780722778</v>
      </c>
      <c r="F45" s="63">
        <f t="shared" si="3"/>
        <v>100</v>
      </c>
    </row>
    <row r="46" spans="1:6" s="15" customFormat="1" ht="12" x14ac:dyDescent="0.2">
      <c r="A46" s="59">
        <v>2019</v>
      </c>
      <c r="B46" s="62">
        <f>B25/$F25*100</f>
        <v>20.011590059594635</v>
      </c>
      <c r="C46" s="62">
        <f t="shared" si="3"/>
        <v>62.807733048419536</v>
      </c>
      <c r="D46" s="62">
        <f t="shared" si="3"/>
        <v>13.385504314409383</v>
      </c>
      <c r="E46" s="62">
        <f t="shared" si="3"/>
        <v>3.7951725775764493</v>
      </c>
      <c r="F46" s="63">
        <f t="shared" si="3"/>
        <v>100</v>
      </c>
    </row>
    <row r="47" spans="1:6" s="15" customFormat="1" ht="12" x14ac:dyDescent="0.2">
      <c r="A47" s="59">
        <v>2020</v>
      </c>
      <c r="B47" s="62">
        <v>17.7</v>
      </c>
      <c r="C47" s="62">
        <v>66.7</v>
      </c>
      <c r="D47" s="62">
        <v>11.6</v>
      </c>
      <c r="E47" s="62">
        <v>4</v>
      </c>
      <c r="F47" s="63">
        <v>100</v>
      </c>
    </row>
    <row r="48" spans="1:6" s="15" customFormat="1" ht="12" x14ac:dyDescent="0.2">
      <c r="A48" s="59">
        <v>2021</v>
      </c>
      <c r="B48" s="62">
        <v>23.143180621927318</v>
      </c>
      <c r="C48" s="62">
        <v>55.075786994460863</v>
      </c>
      <c r="D48" s="62">
        <v>17.288308111084618</v>
      </c>
      <c r="E48" s="62">
        <v>4.4927242725272007</v>
      </c>
      <c r="F48" s="63">
        <v>100</v>
      </c>
    </row>
    <row r="49" spans="1:8" s="15" customFormat="1" ht="12" x14ac:dyDescent="0.2">
      <c r="A49" s="59">
        <v>2022</v>
      </c>
      <c r="B49" s="62">
        <v>20.885929041458798</v>
      </c>
      <c r="C49" s="62">
        <v>54.593545539503239</v>
      </c>
      <c r="D49" s="62">
        <v>20.605869537397272</v>
      </c>
      <c r="E49" s="62">
        <v>3.9146558816406989</v>
      </c>
      <c r="F49" s="63">
        <v>100</v>
      </c>
    </row>
    <row r="50" spans="1:8" ht="21" customHeight="1" x14ac:dyDescent="0.2"/>
    <row r="51" spans="1:8" x14ac:dyDescent="0.2">
      <c r="A51" s="1" t="s">
        <v>120</v>
      </c>
      <c r="B51" s="1"/>
      <c r="C51" s="1"/>
      <c r="D51" s="1"/>
      <c r="E51" s="1"/>
      <c r="F51" s="1"/>
      <c r="G51" s="1"/>
      <c r="H51" s="1"/>
    </row>
    <row r="52" spans="1:8" ht="5.25" customHeight="1" x14ac:dyDescent="0.2">
      <c r="A52" s="1"/>
      <c r="B52" s="1"/>
      <c r="C52" s="1"/>
      <c r="D52" s="1"/>
      <c r="E52" s="1"/>
      <c r="F52" s="1"/>
      <c r="G52" s="1"/>
      <c r="H52" s="1"/>
    </row>
    <row r="53" spans="1:8" s="15" customFormat="1" ht="25.5" x14ac:dyDescent="0.2">
      <c r="A53" s="57" t="s">
        <v>58</v>
      </c>
      <c r="B53" s="58" t="s">
        <v>5</v>
      </c>
      <c r="C53" s="58" t="s">
        <v>6</v>
      </c>
      <c r="D53" s="110" t="s">
        <v>92</v>
      </c>
      <c r="E53" s="58" t="s">
        <v>7</v>
      </c>
      <c r="F53" s="58" t="s">
        <v>2</v>
      </c>
    </row>
    <row r="54" spans="1:8" s="11" customFormat="1" ht="12" x14ac:dyDescent="0.2">
      <c r="A54" s="59">
        <v>2004</v>
      </c>
      <c r="B54" s="60">
        <v>7751331.111111111</v>
      </c>
      <c r="C54" s="60">
        <v>41790726.888888881</v>
      </c>
      <c r="D54" s="60">
        <v>3104640.3333333335</v>
      </c>
      <c r="E54" s="60">
        <v>5204244.555555556</v>
      </c>
      <c r="F54" s="61">
        <f t="shared" ref="F54:F55" si="4">SUM(B54:E54)</f>
        <v>57850942.888888881</v>
      </c>
    </row>
    <row r="55" spans="1:8" s="11" customFormat="1" ht="12" x14ac:dyDescent="0.2">
      <c r="A55" s="59">
        <v>2005</v>
      </c>
      <c r="B55" s="60">
        <v>2462171.111111111</v>
      </c>
      <c r="C55" s="60">
        <v>9480373.333333334</v>
      </c>
      <c r="D55" s="60">
        <v>435678.88888888888</v>
      </c>
      <c r="E55" s="60">
        <v>411987.77777777775</v>
      </c>
      <c r="F55" s="61">
        <f t="shared" si="4"/>
        <v>12790211.11111111</v>
      </c>
    </row>
    <row r="56" spans="1:8" s="11" customFormat="1" ht="12" x14ac:dyDescent="0.2">
      <c r="A56" s="59">
        <v>2006</v>
      </c>
      <c r="B56" s="60">
        <v>125110.88304444446</v>
      </c>
      <c r="C56" s="60">
        <v>683859.69198888913</v>
      </c>
      <c r="D56" s="60">
        <v>8092.2208333333338</v>
      </c>
      <c r="E56" s="60">
        <v>36947.460922222213</v>
      </c>
      <c r="F56" s="61">
        <f>SUM(B56:E56)</f>
        <v>854010.25678888918</v>
      </c>
    </row>
    <row r="57" spans="1:8" s="9" customFormat="1" ht="11.25" x14ac:dyDescent="0.2">
      <c r="A57" s="112" t="s">
        <v>114</v>
      </c>
    </row>
    <row r="58" spans="1:8" ht="21" customHeight="1" x14ac:dyDescent="0.2"/>
    <row r="59" spans="1:8" x14ac:dyDescent="0.2">
      <c r="A59" s="1" t="s">
        <v>121</v>
      </c>
      <c r="B59" s="1"/>
      <c r="C59" s="1"/>
      <c r="D59" s="1"/>
      <c r="E59" s="1"/>
      <c r="F59" s="1"/>
      <c r="G59" s="1"/>
      <c r="H59" s="1"/>
    </row>
    <row r="60" spans="1:8" ht="5.25" customHeight="1" x14ac:dyDescent="0.2">
      <c r="A60" s="1"/>
      <c r="B60" s="1"/>
      <c r="C60" s="1"/>
      <c r="D60" s="1"/>
      <c r="E60" s="1"/>
      <c r="F60" s="1"/>
      <c r="G60" s="1"/>
      <c r="H60" s="1"/>
    </row>
    <row r="61" spans="1:8" s="15" customFormat="1" ht="25.5" x14ac:dyDescent="0.2">
      <c r="A61" s="57" t="s">
        <v>58</v>
      </c>
      <c r="B61" s="58" t="s">
        <v>5</v>
      </c>
      <c r="C61" s="58" t="s">
        <v>6</v>
      </c>
      <c r="D61" s="110" t="s">
        <v>92</v>
      </c>
      <c r="E61" s="58" t="s">
        <v>7</v>
      </c>
      <c r="F61" s="58" t="s">
        <v>2</v>
      </c>
    </row>
    <row r="62" spans="1:8" s="11" customFormat="1" ht="12" x14ac:dyDescent="0.2">
      <c r="A62" s="59">
        <v>2004</v>
      </c>
      <c r="B62" s="60">
        <v>245618312.33333334</v>
      </c>
      <c r="C62" s="60">
        <v>677204419.11111116</v>
      </c>
      <c r="D62" s="60">
        <v>82484862.222222224</v>
      </c>
      <c r="E62" s="60">
        <v>116465658.8888889</v>
      </c>
      <c r="F62" s="61">
        <f t="shared" ref="F62:F75" si="5">SUM(B62:E62)</f>
        <v>1121773252.5555556</v>
      </c>
    </row>
    <row r="63" spans="1:8" s="11" customFormat="1" ht="12" x14ac:dyDescent="0.2">
      <c r="A63" s="59">
        <v>2005</v>
      </c>
      <c r="B63" s="60">
        <v>226496836.66666666</v>
      </c>
      <c r="C63" s="60">
        <v>635844575.55555558</v>
      </c>
      <c r="D63" s="60">
        <v>69848242.222222209</v>
      </c>
      <c r="E63" s="60">
        <v>58253006.666666672</v>
      </c>
      <c r="F63" s="61">
        <f t="shared" si="5"/>
        <v>990442661.11111104</v>
      </c>
    </row>
    <row r="64" spans="1:8" s="11" customFormat="1" ht="12" x14ac:dyDescent="0.2">
      <c r="A64" s="59">
        <v>2006</v>
      </c>
      <c r="B64" s="60">
        <v>198563496.47870001</v>
      </c>
      <c r="C64" s="60">
        <v>522625943.26134449</v>
      </c>
      <c r="D64" s="60">
        <v>106830270.646</v>
      </c>
      <c r="E64" s="60">
        <v>41564421.706200004</v>
      </c>
      <c r="F64" s="61">
        <f t="shared" si="5"/>
        <v>869584132.09224451</v>
      </c>
    </row>
    <row r="65" spans="1:6" s="11" customFormat="1" ht="12" x14ac:dyDescent="0.2">
      <c r="A65" s="59">
        <v>2007</v>
      </c>
      <c r="B65" s="60">
        <v>181182133.47457755</v>
      </c>
      <c r="C65" s="60">
        <v>486234305.89226294</v>
      </c>
      <c r="D65" s="60">
        <v>77438952.406500041</v>
      </c>
      <c r="E65" s="60">
        <v>32378951.246900111</v>
      </c>
      <c r="F65" s="61">
        <f t="shared" si="5"/>
        <v>777234343.02024055</v>
      </c>
    </row>
    <row r="66" spans="1:6" s="11" customFormat="1" ht="12" x14ac:dyDescent="0.2">
      <c r="A66" s="59">
        <v>2008</v>
      </c>
      <c r="B66" s="60">
        <v>171168040.22370085</v>
      </c>
      <c r="C66" s="60">
        <v>446872833.83611715</v>
      </c>
      <c r="D66" s="60">
        <v>87363186.122654572</v>
      </c>
      <c r="E66" s="60">
        <v>19085874.20533355</v>
      </c>
      <c r="F66" s="61">
        <f t="shared" si="5"/>
        <v>724489934.38780618</v>
      </c>
    </row>
    <row r="67" spans="1:6" s="11" customFormat="1" ht="12" x14ac:dyDescent="0.2">
      <c r="A67" s="59">
        <v>2009</v>
      </c>
      <c r="B67" s="60">
        <v>163781105.90836659</v>
      </c>
      <c r="C67" s="60">
        <v>446499548.17866665</v>
      </c>
      <c r="D67" s="60">
        <v>80150278.107177764</v>
      </c>
      <c r="E67" s="60">
        <v>20659594.477444444</v>
      </c>
      <c r="F67" s="61">
        <f t="shared" si="5"/>
        <v>711090526.67165542</v>
      </c>
    </row>
    <row r="68" spans="1:6" s="15" customFormat="1" ht="12" x14ac:dyDescent="0.2">
      <c r="A68" s="59">
        <v>2010</v>
      </c>
      <c r="B68" s="60">
        <v>164201687.08487764</v>
      </c>
      <c r="C68" s="60">
        <v>434576067.01335549</v>
      </c>
      <c r="D68" s="60">
        <v>78313603.457888678</v>
      </c>
      <c r="E68" s="60">
        <v>15991948.586644461</v>
      </c>
      <c r="F68" s="61">
        <f t="shared" si="5"/>
        <v>693083306.14276624</v>
      </c>
    </row>
    <row r="69" spans="1:6" s="15" customFormat="1" ht="12" x14ac:dyDescent="0.2">
      <c r="A69" s="59">
        <v>2011</v>
      </c>
      <c r="B69" s="60">
        <v>144069137.16006541</v>
      </c>
      <c r="C69" s="60">
        <v>326666446.34767592</v>
      </c>
      <c r="D69" s="60">
        <v>88569104.423822597</v>
      </c>
      <c r="E69" s="60">
        <v>14019883.211986214</v>
      </c>
      <c r="F69" s="61">
        <v>573324571.14355016</v>
      </c>
    </row>
    <row r="70" spans="1:6" s="15" customFormat="1" ht="12" x14ac:dyDescent="0.2">
      <c r="A70" s="59">
        <v>2012</v>
      </c>
      <c r="B70" s="60">
        <v>141421697.26961446</v>
      </c>
      <c r="C70" s="60">
        <v>286881504.81289649</v>
      </c>
      <c r="D70" s="60">
        <v>55385420.730410315</v>
      </c>
      <c r="E70" s="60">
        <v>12418056.034126211</v>
      </c>
      <c r="F70" s="61">
        <f t="shared" si="5"/>
        <v>496106678.84704751</v>
      </c>
    </row>
    <row r="71" spans="1:6" s="15" customFormat="1" ht="12" x14ac:dyDescent="0.2">
      <c r="A71" s="59">
        <v>2013</v>
      </c>
      <c r="B71" s="60">
        <v>94306652.97178036</v>
      </c>
      <c r="C71" s="60">
        <v>230840072.8775897</v>
      </c>
      <c r="D71" s="60">
        <v>43715683.844723344</v>
      </c>
      <c r="E71" s="60">
        <v>16128823.641198114</v>
      </c>
      <c r="F71" s="61">
        <f t="shared" si="5"/>
        <v>384991233.3352915</v>
      </c>
    </row>
    <row r="72" spans="1:6" s="15" customFormat="1" ht="12" x14ac:dyDescent="0.2">
      <c r="A72" s="59">
        <v>2014</v>
      </c>
      <c r="B72" s="60">
        <v>88153529.373445198</v>
      </c>
      <c r="C72" s="60">
        <v>195965570.297126</v>
      </c>
      <c r="D72" s="60">
        <v>25365605.172855299</v>
      </c>
      <c r="E72" s="60">
        <v>13941074.973866699</v>
      </c>
      <c r="F72" s="61">
        <f t="shared" si="5"/>
        <v>323425779.81729323</v>
      </c>
    </row>
    <row r="73" spans="1:6" s="15" customFormat="1" ht="12" x14ac:dyDescent="0.2">
      <c r="A73" s="59">
        <v>2015</v>
      </c>
      <c r="B73" s="60">
        <v>74287425.073389307</v>
      </c>
      <c r="C73" s="60">
        <v>164961696.401409</v>
      </c>
      <c r="D73" s="60">
        <v>23413586.585677799</v>
      </c>
      <c r="E73" s="60">
        <v>18654192.6931777</v>
      </c>
      <c r="F73" s="61">
        <f t="shared" si="5"/>
        <v>281316900.75365382</v>
      </c>
    </row>
    <row r="74" spans="1:6" s="15" customFormat="1" ht="12" x14ac:dyDescent="0.2">
      <c r="A74" s="59">
        <v>2016</v>
      </c>
      <c r="B74" s="60">
        <v>59296054.006888002</v>
      </c>
      <c r="C74" s="60">
        <v>143377231.74421999</v>
      </c>
      <c r="D74" s="60">
        <v>23248727.042555202</v>
      </c>
      <c r="E74" s="60">
        <v>8581289.1754444502</v>
      </c>
      <c r="F74" s="61">
        <f t="shared" si="5"/>
        <v>234503301.96910766</v>
      </c>
    </row>
    <row r="75" spans="1:6" s="15" customFormat="1" ht="12" x14ac:dyDescent="0.2">
      <c r="A75" s="59">
        <v>2017</v>
      </c>
      <c r="B75" s="60">
        <v>53178304.755887799</v>
      </c>
      <c r="C75" s="60">
        <v>138087957.510221</v>
      </c>
      <c r="D75" s="60">
        <v>24357824.415555101</v>
      </c>
      <c r="E75" s="60">
        <v>7368765.1502222298</v>
      </c>
      <c r="F75" s="61">
        <f t="shared" si="5"/>
        <v>222992851.83188614</v>
      </c>
    </row>
    <row r="76" spans="1:6" s="15" customFormat="1" ht="12" x14ac:dyDescent="0.2">
      <c r="A76" s="59">
        <v>2018</v>
      </c>
      <c r="B76" s="60">
        <v>46801196</v>
      </c>
      <c r="C76" s="60">
        <v>109285769</v>
      </c>
      <c r="D76" s="60">
        <v>23322743</v>
      </c>
      <c r="E76" s="60">
        <v>5606234</v>
      </c>
      <c r="F76" s="61">
        <v>185015942</v>
      </c>
    </row>
    <row r="77" spans="1:6" s="15" customFormat="1" ht="12" x14ac:dyDescent="0.2">
      <c r="A77" s="59">
        <v>2019</v>
      </c>
      <c r="B77" s="60">
        <v>41568423.041443303</v>
      </c>
      <c r="C77" s="60">
        <v>99122565.357221693</v>
      </c>
      <c r="D77" s="60">
        <v>21684873.946999699</v>
      </c>
      <c r="E77" s="60">
        <v>5810699.9097777596</v>
      </c>
      <c r="F77" s="61">
        <v>168186562.25544247</v>
      </c>
    </row>
    <row r="78" spans="1:6" s="15" customFormat="1" ht="12" x14ac:dyDescent="0.2">
      <c r="A78" s="59">
        <v>2020</v>
      </c>
      <c r="B78" s="60">
        <v>27175126.332109999</v>
      </c>
      <c r="C78" s="60">
        <v>73162942.2095557</v>
      </c>
      <c r="D78" s="60">
        <v>14100478.610221701</v>
      </c>
      <c r="E78" s="60">
        <v>3891474.6463333601</v>
      </c>
      <c r="F78" s="61">
        <v>118330021.79822077</v>
      </c>
    </row>
    <row r="79" spans="1:6" s="15" customFormat="1" ht="12" x14ac:dyDescent="0.2">
      <c r="A79" s="53">
        <v>2021</v>
      </c>
      <c r="B79" s="54">
        <v>24217732.479999501</v>
      </c>
      <c r="C79" s="54">
        <v>43688146.178111799</v>
      </c>
      <c r="D79" s="54">
        <v>14285047.9014441</v>
      </c>
      <c r="E79" s="54">
        <v>3406829.2625555601</v>
      </c>
      <c r="F79" s="55">
        <v>85597755.822110966</v>
      </c>
    </row>
    <row r="80" spans="1:6" s="15" customFormat="1" ht="12" x14ac:dyDescent="0.2">
      <c r="A80" s="59">
        <v>2022</v>
      </c>
      <c r="B80" s="60">
        <v>25375609.4461102</v>
      </c>
      <c r="C80" s="60">
        <v>44438534.7443344</v>
      </c>
      <c r="D80" s="60">
        <v>17165655.9225551</v>
      </c>
      <c r="E80" s="60">
        <v>3123795.2484444398</v>
      </c>
      <c r="F80" s="61">
        <v>90103595.361444145</v>
      </c>
    </row>
    <row r="81" spans="1:8" ht="21" customHeight="1" x14ac:dyDescent="0.2"/>
    <row r="82" spans="1:8" x14ac:dyDescent="0.2">
      <c r="A82" s="1" t="s">
        <v>122</v>
      </c>
      <c r="B82" s="1"/>
      <c r="C82" s="1"/>
      <c r="D82" s="1"/>
      <c r="E82" s="1"/>
      <c r="F82" s="1"/>
      <c r="G82" s="1"/>
      <c r="H82" s="1"/>
    </row>
    <row r="83" spans="1:8" ht="5.25" customHeight="1" x14ac:dyDescent="0.2">
      <c r="A83" s="1"/>
      <c r="B83" s="1"/>
      <c r="C83" s="1"/>
      <c r="D83" s="1"/>
      <c r="E83" s="1"/>
      <c r="F83" s="1"/>
      <c r="G83" s="1"/>
      <c r="H83" s="1"/>
    </row>
    <row r="84" spans="1:8" s="15" customFormat="1" ht="25.5" x14ac:dyDescent="0.2">
      <c r="A84" s="57" t="s">
        <v>58</v>
      </c>
      <c r="B84" s="58" t="s">
        <v>5</v>
      </c>
      <c r="C84" s="58" t="s">
        <v>6</v>
      </c>
      <c r="D84" s="110" t="s">
        <v>92</v>
      </c>
      <c r="E84" s="58" t="s">
        <v>7</v>
      </c>
      <c r="F84" s="58" t="s">
        <v>2</v>
      </c>
    </row>
    <row r="85" spans="1:8" s="11" customFormat="1" ht="12" x14ac:dyDescent="0.2">
      <c r="A85" s="59">
        <v>2007</v>
      </c>
      <c r="B85" s="60">
        <v>899502.44687777804</v>
      </c>
      <c r="C85" s="60">
        <v>11563362.670833327</v>
      </c>
      <c r="D85" s="60">
        <v>1228195.1208666665</v>
      </c>
      <c r="E85" s="60">
        <v>272186.47885555553</v>
      </c>
      <c r="F85" s="61">
        <f>SUM(B85:E85)</f>
        <v>13963246.717433328</v>
      </c>
    </row>
    <row r="86" spans="1:8" s="11" customFormat="1" ht="12" x14ac:dyDescent="0.2">
      <c r="A86" s="59">
        <v>2008</v>
      </c>
      <c r="B86" s="60">
        <v>4866700.5081555517</v>
      </c>
      <c r="C86" s="60">
        <v>36651730.397177987</v>
      </c>
      <c r="D86" s="60">
        <v>5927426.3350444427</v>
      </c>
      <c r="E86" s="60">
        <v>624507.03988888883</v>
      </c>
      <c r="F86" s="61">
        <f>SUM(B86:E86)</f>
        <v>48070364.280266874</v>
      </c>
    </row>
    <row r="87" spans="1:8" s="11" customFormat="1" ht="12" x14ac:dyDescent="0.2">
      <c r="A87" s="59">
        <v>2009</v>
      </c>
      <c r="B87" s="60">
        <v>13107263.942811115</v>
      </c>
      <c r="C87" s="60">
        <v>72810863.170344442</v>
      </c>
      <c r="D87" s="60">
        <v>9887859.6666444428</v>
      </c>
      <c r="E87" s="60">
        <v>1502543.3494999998</v>
      </c>
      <c r="F87" s="61">
        <f>SUM(B87:E87)</f>
        <v>97308530.129299998</v>
      </c>
    </row>
    <row r="88" spans="1:8" s="15" customFormat="1" ht="12" x14ac:dyDescent="0.2">
      <c r="A88" s="59">
        <v>2010</v>
      </c>
      <c r="B88" s="60">
        <v>16967084.146200009</v>
      </c>
      <c r="C88" s="60">
        <v>111781171.9617666</v>
      </c>
      <c r="D88" s="60">
        <v>23082568.704166681</v>
      </c>
      <c r="E88" s="60">
        <v>4684201.9575000014</v>
      </c>
      <c r="F88" s="61">
        <f>SUM(B88:E88)</f>
        <v>156515026.76963329</v>
      </c>
    </row>
    <row r="89" spans="1:8" s="15" customFormat="1" ht="12" x14ac:dyDescent="0.2">
      <c r="A89" s="59">
        <v>2011</v>
      </c>
      <c r="B89" s="60">
        <v>18370151.087882549</v>
      </c>
      <c r="C89" s="60">
        <v>128469172.46094468</v>
      </c>
      <c r="D89" s="60">
        <v>25057822.669063512</v>
      </c>
      <c r="E89" s="60">
        <v>8324052.8276157994</v>
      </c>
      <c r="F89" s="61">
        <f t="shared" ref="F89:F95" si="6">SUM(B89:E89)</f>
        <v>180221199.04550654</v>
      </c>
    </row>
    <row r="90" spans="1:8" s="15" customFormat="1" ht="12" x14ac:dyDescent="0.2">
      <c r="A90" s="59">
        <v>2012</v>
      </c>
      <c r="B90" s="60">
        <v>23237496.450441808</v>
      </c>
      <c r="C90" s="60">
        <v>143902820.98174793</v>
      </c>
      <c r="D90" s="60">
        <v>23107397.362529822</v>
      </c>
      <c r="E90" s="60">
        <v>5591425.0311406991</v>
      </c>
      <c r="F90" s="61">
        <f t="shared" si="6"/>
        <v>195839139.82586023</v>
      </c>
    </row>
    <row r="91" spans="1:8" s="15" customFormat="1" ht="12" x14ac:dyDescent="0.2">
      <c r="A91" s="59">
        <v>2013</v>
      </c>
      <c r="B91" s="60">
        <v>16594200.402269004</v>
      </c>
      <c r="C91" s="60">
        <v>125101072.87342113</v>
      </c>
      <c r="D91" s="60">
        <v>20712806.649654135</v>
      </c>
      <c r="E91" s="60">
        <v>13029412.570473494</v>
      </c>
      <c r="F91" s="61">
        <f t="shared" si="6"/>
        <v>175437492.49581778</v>
      </c>
    </row>
    <row r="92" spans="1:8" s="15" customFormat="1" ht="12" x14ac:dyDescent="0.2">
      <c r="A92" s="59">
        <v>2014</v>
      </c>
      <c r="B92" s="60">
        <v>17855930.062222201</v>
      </c>
      <c r="C92" s="60">
        <v>114133467.500287</v>
      </c>
      <c r="D92" s="60">
        <v>14521279.0063334</v>
      </c>
      <c r="E92" s="60">
        <v>9491567.8516666908</v>
      </c>
      <c r="F92" s="61">
        <f t="shared" si="6"/>
        <v>156002244.42050928</v>
      </c>
    </row>
    <row r="93" spans="1:8" s="15" customFormat="1" ht="12" x14ac:dyDescent="0.2">
      <c r="A93" s="59">
        <v>2015</v>
      </c>
      <c r="B93" s="60">
        <v>16851484.8308555</v>
      </c>
      <c r="C93" s="60">
        <v>94927734.554309905</v>
      </c>
      <c r="D93" s="60">
        <v>10715639.550222199</v>
      </c>
      <c r="E93" s="60">
        <v>16990493.755555499</v>
      </c>
      <c r="F93" s="61">
        <f t="shared" si="6"/>
        <v>139485352.69094312</v>
      </c>
    </row>
    <row r="94" spans="1:8" s="15" customFormat="1" ht="12" x14ac:dyDescent="0.2">
      <c r="A94" s="59">
        <v>2016</v>
      </c>
      <c r="B94" s="60">
        <v>11174287.392777801</v>
      </c>
      <c r="C94" s="60">
        <v>88352179.735221297</v>
      </c>
      <c r="D94" s="60">
        <v>12124208.1146666</v>
      </c>
      <c r="E94" s="60">
        <v>5666634.9963333299</v>
      </c>
      <c r="F94" s="61">
        <f t="shared" si="6"/>
        <v>117317310.23899902</v>
      </c>
    </row>
    <row r="95" spans="1:8" s="15" customFormat="1" ht="12" x14ac:dyDescent="0.2">
      <c r="A95" s="59">
        <v>2017</v>
      </c>
      <c r="B95" s="60">
        <v>12430433.537666701</v>
      </c>
      <c r="C95" s="60">
        <v>84292330.397887096</v>
      </c>
      <c r="D95" s="60">
        <v>14992722.524889</v>
      </c>
      <c r="E95" s="60">
        <v>5001726.9154444402</v>
      </c>
      <c r="F95" s="61">
        <f t="shared" si="6"/>
        <v>116717213.37588722</v>
      </c>
    </row>
    <row r="96" spans="1:8" s="15" customFormat="1" ht="12" x14ac:dyDescent="0.2">
      <c r="A96" s="59">
        <v>2018</v>
      </c>
      <c r="B96" s="60">
        <v>10903864</v>
      </c>
      <c r="C96" s="60">
        <v>71535708</v>
      </c>
      <c r="D96" s="60">
        <v>16865784</v>
      </c>
      <c r="E96" s="60">
        <v>3819901</v>
      </c>
      <c r="F96" s="61">
        <v>103125256</v>
      </c>
    </row>
    <row r="97" spans="1:8" s="15" customFormat="1" ht="12" x14ac:dyDescent="0.2">
      <c r="A97" s="156">
        <v>2019</v>
      </c>
      <c r="B97" s="81">
        <v>12102680.1653335</v>
      </c>
      <c r="C97" s="81">
        <v>69327833.266109601</v>
      </c>
      <c r="D97" s="81">
        <v>14215061.1103335</v>
      </c>
      <c r="E97" s="81">
        <v>4367956.4834444402</v>
      </c>
      <c r="F97" s="157">
        <v>100013531.02522103</v>
      </c>
    </row>
    <row r="98" spans="1:8" s="15" customFormat="1" ht="12" x14ac:dyDescent="0.2">
      <c r="A98" s="59">
        <v>2020</v>
      </c>
      <c r="B98" s="60">
        <v>6828355.2687780596</v>
      </c>
      <c r="C98" s="60">
        <v>54844062.372880198</v>
      </c>
      <c r="D98" s="60">
        <v>8178639.0331112901</v>
      </c>
      <c r="E98" s="60">
        <v>3708388.5713333301</v>
      </c>
      <c r="F98" s="61">
        <v>73559445.246102884</v>
      </c>
    </row>
    <row r="99" spans="1:8" s="15" customFormat="1" ht="12" x14ac:dyDescent="0.2">
      <c r="A99" s="53">
        <v>2021</v>
      </c>
      <c r="B99" s="54">
        <v>9772998.6564444993</v>
      </c>
      <c r="C99" s="54">
        <v>37202475.488776296</v>
      </c>
      <c r="D99" s="54">
        <v>11106545.5190001</v>
      </c>
      <c r="E99" s="54">
        <v>3191701.2208888801</v>
      </c>
      <c r="F99" s="55">
        <v>61273720.885109775</v>
      </c>
    </row>
    <row r="100" spans="1:8" s="15" customFormat="1" ht="11.25" customHeight="1" x14ac:dyDescent="0.2">
      <c r="A100" s="59">
        <v>2022</v>
      </c>
      <c r="B100" s="60">
        <v>9405387.7766667102</v>
      </c>
      <c r="C100" s="60">
        <v>46475206.847999498</v>
      </c>
      <c r="D100" s="60">
        <v>17148962.7726667</v>
      </c>
      <c r="E100" s="60">
        <v>3395217.3881111098</v>
      </c>
      <c r="F100" s="61">
        <v>76424774.785444021</v>
      </c>
    </row>
    <row r="101" spans="1:8" s="15" customFormat="1" ht="11.25" customHeight="1" x14ac:dyDescent="0.2">
      <c r="A101" s="53"/>
      <c r="B101" s="54"/>
      <c r="C101" s="54"/>
      <c r="D101" s="54"/>
      <c r="E101" s="54"/>
      <c r="F101" s="55"/>
    </row>
    <row r="102" spans="1:8" s="9" customFormat="1" ht="11.25" x14ac:dyDescent="0.2">
      <c r="A102" s="39" t="s">
        <v>48</v>
      </c>
      <c r="B102" s="43"/>
      <c r="C102" s="43"/>
      <c r="D102" s="43"/>
      <c r="E102" s="43"/>
      <c r="F102" s="43"/>
    </row>
    <row r="103" spans="1:8" s="9" customFormat="1" ht="11.25" x14ac:dyDescent="0.2">
      <c r="A103" s="39" t="s">
        <v>43</v>
      </c>
      <c r="B103" s="22"/>
      <c r="C103" s="23"/>
      <c r="D103" s="23"/>
      <c r="E103" s="23"/>
      <c r="F103" s="24"/>
      <c r="G103" s="25"/>
      <c r="H103" s="25"/>
    </row>
    <row r="104" spans="1:8" s="9" customFormat="1" ht="11.25" x14ac:dyDescent="0.2">
      <c r="A104" s="9" t="s">
        <v>42</v>
      </c>
    </row>
    <row r="105" spans="1:8" x14ac:dyDescent="0.2">
      <c r="A105" s="9" t="s">
        <v>131</v>
      </c>
    </row>
  </sheetData>
  <phoneticPr fontId="2" type="noConversion"/>
  <hyperlinks>
    <hyperlink ref="A2" location="Sommaire!A1" display="Retour au menu &quot;Vidéo&quot;" xr:uid="{00000000-0004-0000-06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2"/>
  <dimension ref="A1:P74"/>
  <sheetViews>
    <sheetView workbookViewId="0"/>
  </sheetViews>
  <sheetFormatPr baseColWidth="10" defaultColWidth="11.42578125" defaultRowHeight="12.75" x14ac:dyDescent="0.2"/>
  <cols>
    <col min="1" max="1" width="9.7109375" style="3" customWidth="1"/>
    <col min="2" max="2" width="10.85546875" style="3" customWidth="1"/>
    <col min="3" max="3" width="12.140625" style="3" customWidth="1"/>
    <col min="4" max="4" width="12.85546875" style="3" customWidth="1"/>
    <col min="5" max="5" width="12.140625" style="3" customWidth="1"/>
    <col min="6" max="8" width="7.140625" style="3" customWidth="1"/>
    <col min="9" max="9" width="16.5703125" style="3" customWidth="1"/>
    <col min="10" max="16384" width="11.42578125" style="3"/>
  </cols>
  <sheetData>
    <row r="1" spans="1:16" x14ac:dyDescent="0.2">
      <c r="B1" s="4"/>
      <c r="C1" s="4"/>
      <c r="D1" s="4"/>
      <c r="E1" s="4"/>
      <c r="F1" s="4"/>
      <c r="G1" s="4"/>
      <c r="H1" s="4"/>
      <c r="I1" s="4"/>
      <c r="J1" s="4"/>
      <c r="K1" s="4"/>
      <c r="L1" s="4"/>
      <c r="M1" s="4"/>
      <c r="N1" s="4"/>
      <c r="O1" s="4"/>
      <c r="P1" s="4"/>
    </row>
    <row r="2" spans="1:16" s="7" customFormat="1" x14ac:dyDescent="0.2">
      <c r="A2" s="5" t="s">
        <v>33</v>
      </c>
      <c r="B2" s="6"/>
      <c r="C2" s="6"/>
      <c r="D2" s="6"/>
      <c r="E2" s="6"/>
      <c r="F2" s="6"/>
      <c r="G2" s="6"/>
      <c r="H2" s="6"/>
      <c r="I2" s="6"/>
      <c r="J2" s="6"/>
      <c r="K2" s="6"/>
      <c r="L2" s="6"/>
      <c r="M2" s="6"/>
      <c r="N2" s="6"/>
      <c r="O2" s="6"/>
      <c r="P2" s="6"/>
    </row>
    <row r="3" spans="1:16" x14ac:dyDescent="0.2">
      <c r="B3" s="4"/>
      <c r="C3" s="4"/>
      <c r="D3" s="4"/>
      <c r="E3" s="4"/>
      <c r="F3" s="4"/>
      <c r="G3" s="4"/>
      <c r="H3" s="4"/>
      <c r="I3" s="4"/>
      <c r="J3" s="4"/>
      <c r="K3" s="4"/>
      <c r="L3" s="4"/>
      <c r="M3" s="4"/>
      <c r="N3" s="4"/>
      <c r="O3" s="4"/>
      <c r="P3" s="4"/>
    </row>
    <row r="4" spans="1:16" x14ac:dyDescent="0.2">
      <c r="B4" s="4"/>
      <c r="C4" s="4"/>
      <c r="D4" s="4"/>
      <c r="E4" s="4"/>
      <c r="F4" s="4"/>
      <c r="G4" s="4"/>
      <c r="H4" s="4"/>
      <c r="I4" s="4"/>
      <c r="J4" s="4"/>
      <c r="K4" s="4"/>
      <c r="L4" s="4"/>
      <c r="M4" s="4"/>
      <c r="N4" s="4"/>
      <c r="O4" s="4"/>
      <c r="P4" s="4"/>
    </row>
    <row r="5" spans="1:16" ht="23.25" x14ac:dyDescent="0.3">
      <c r="A5" s="106" t="s">
        <v>93</v>
      </c>
      <c r="B5" s="1"/>
      <c r="C5" s="1"/>
      <c r="D5" s="1"/>
      <c r="E5" s="1"/>
      <c r="F5" s="1"/>
    </row>
    <row r="6" spans="1:16" ht="3" customHeight="1" x14ac:dyDescent="0.2">
      <c r="A6" s="1"/>
      <c r="B6" s="1"/>
      <c r="C6" s="1"/>
      <c r="D6" s="1"/>
      <c r="E6" s="1"/>
      <c r="F6" s="1"/>
    </row>
    <row r="7" spans="1:16" s="1" customFormat="1" x14ac:dyDescent="0.2">
      <c r="A7" s="57" t="s">
        <v>58</v>
      </c>
      <c r="B7" s="58" t="s">
        <v>8</v>
      </c>
      <c r="C7" s="58" t="s">
        <v>9</v>
      </c>
      <c r="D7" s="58" t="s">
        <v>10</v>
      </c>
      <c r="E7" s="58" t="s">
        <v>2</v>
      </c>
    </row>
    <row r="8" spans="1:16" x14ac:dyDescent="0.2">
      <c r="A8" s="59">
        <v>2004</v>
      </c>
      <c r="B8" s="60">
        <v>1027387723</v>
      </c>
      <c r="C8" s="60">
        <v>147354162</v>
      </c>
      <c r="D8" s="60">
        <v>4882310</v>
      </c>
      <c r="E8" s="61">
        <f t="shared" ref="E8:E20" si="0">SUM(B8:D8)</f>
        <v>1179624195</v>
      </c>
      <c r="F8" s="1"/>
    </row>
    <row r="9" spans="1:16" x14ac:dyDescent="0.2">
      <c r="A9" s="59">
        <v>2005</v>
      </c>
      <c r="B9" s="60">
        <v>824458399</v>
      </c>
      <c r="C9" s="60">
        <v>154352303</v>
      </c>
      <c r="D9" s="60">
        <v>24421570</v>
      </c>
      <c r="E9" s="61">
        <f t="shared" si="0"/>
        <v>1003232272</v>
      </c>
      <c r="F9" s="1"/>
    </row>
    <row r="10" spans="1:16" x14ac:dyDescent="0.2">
      <c r="A10" s="59">
        <v>2006</v>
      </c>
      <c r="B10" s="60">
        <v>736133304</v>
      </c>
      <c r="C10" s="60">
        <v>125315036</v>
      </c>
      <c r="D10" s="60">
        <v>8989803</v>
      </c>
      <c r="E10" s="61">
        <f t="shared" si="0"/>
        <v>870438143</v>
      </c>
      <c r="F10" s="1"/>
    </row>
    <row r="11" spans="1:16" x14ac:dyDescent="0.2">
      <c r="A11" s="59">
        <v>2007</v>
      </c>
      <c r="B11" s="60">
        <v>676457458</v>
      </c>
      <c r="C11" s="60">
        <v>109419934</v>
      </c>
      <c r="D11" s="60">
        <v>5320198</v>
      </c>
      <c r="E11" s="61">
        <f t="shared" si="0"/>
        <v>791197590</v>
      </c>
      <c r="F11" s="1"/>
    </row>
    <row r="12" spans="1:16" x14ac:dyDescent="0.2">
      <c r="A12" s="59">
        <v>2008</v>
      </c>
      <c r="B12" s="60">
        <v>654723599.15811753</v>
      </c>
      <c r="C12" s="60">
        <v>109708639.98688877</v>
      </c>
      <c r="D12" s="60">
        <v>8128059.5230666613</v>
      </c>
      <c r="E12" s="61">
        <f t="shared" si="0"/>
        <v>772560298.66807294</v>
      </c>
      <c r="F12" s="1"/>
    </row>
    <row r="13" spans="1:16" x14ac:dyDescent="0.2">
      <c r="A13" s="59">
        <v>2009</v>
      </c>
      <c r="B13" s="60">
        <v>681326849.3240447</v>
      </c>
      <c r="C13" s="60">
        <v>118482911.95296668</v>
      </c>
      <c r="D13" s="60">
        <v>8589295.523944445</v>
      </c>
      <c r="E13" s="61">
        <f t="shared" si="0"/>
        <v>808399056.80095589</v>
      </c>
      <c r="F13" s="1"/>
    </row>
    <row r="14" spans="1:16" x14ac:dyDescent="0.2">
      <c r="A14" s="59">
        <v>2010</v>
      </c>
      <c r="B14" s="60">
        <v>720823491.75082564</v>
      </c>
      <c r="C14" s="60">
        <v>118162458.26247773</v>
      </c>
      <c r="D14" s="60">
        <v>10611706.954655547</v>
      </c>
      <c r="E14" s="61">
        <f t="shared" si="0"/>
        <v>849597656.96795893</v>
      </c>
      <c r="F14" s="1"/>
    </row>
    <row r="15" spans="1:16" x14ac:dyDescent="0.2">
      <c r="A15" s="59">
        <v>2011</v>
      </c>
      <c r="B15" s="60">
        <v>615894564.28287292</v>
      </c>
      <c r="C15" s="60">
        <v>130990373.48070765</v>
      </c>
      <c r="D15" s="60">
        <v>6660830.2032524999</v>
      </c>
      <c r="E15" s="61">
        <f t="shared" si="0"/>
        <v>753545767.96683311</v>
      </c>
      <c r="F15" s="1"/>
    </row>
    <row r="16" spans="1:16" x14ac:dyDescent="0.2">
      <c r="A16" s="59">
        <v>2012</v>
      </c>
      <c r="B16" s="60">
        <v>566913231.62783206</v>
      </c>
      <c r="C16" s="60">
        <v>120197096.3866059</v>
      </c>
      <c r="D16" s="60">
        <v>4832331.1029184991</v>
      </c>
      <c r="E16" s="61">
        <f t="shared" si="0"/>
        <v>691942659.11735642</v>
      </c>
      <c r="F16" s="1"/>
    </row>
    <row r="17" spans="1:6" x14ac:dyDescent="0.2">
      <c r="A17" s="59">
        <v>2013</v>
      </c>
      <c r="B17" s="60">
        <v>462185634.74151999</v>
      </c>
      <c r="C17" s="60">
        <v>94881919.352349266</v>
      </c>
      <c r="D17" s="60">
        <v>3361168.4150136882</v>
      </c>
      <c r="E17" s="61">
        <f t="shared" si="0"/>
        <v>560428722.50888288</v>
      </c>
      <c r="F17" s="1"/>
    </row>
    <row r="18" spans="1:6" x14ac:dyDescent="0.2">
      <c r="A18" s="59">
        <v>2014</v>
      </c>
      <c r="B18" s="60">
        <v>380483628.66242254</v>
      </c>
      <c r="C18" s="60">
        <v>95679466.790566489</v>
      </c>
      <c r="D18" s="60">
        <v>3264928.7848222153</v>
      </c>
      <c r="E18" s="61">
        <f t="shared" si="0"/>
        <v>479428024.23781127</v>
      </c>
      <c r="F18" s="1"/>
    </row>
    <row r="19" spans="1:6" x14ac:dyDescent="0.2">
      <c r="A19" s="59">
        <v>2015</v>
      </c>
      <c r="B19" s="60">
        <v>342561823.50999767</v>
      </c>
      <c r="C19" s="60">
        <v>74965349.589933619</v>
      </c>
      <c r="D19" s="60">
        <v>3275080.344666671</v>
      </c>
      <c r="E19" s="61">
        <f t="shared" si="0"/>
        <v>420802253.44459796</v>
      </c>
      <c r="F19" s="1"/>
    </row>
    <row r="20" spans="1:6" x14ac:dyDescent="0.2">
      <c r="A20" s="59">
        <v>2016</v>
      </c>
      <c r="B20" s="60">
        <v>281363441.24277645</v>
      </c>
      <c r="C20" s="60">
        <v>65647452.885000303</v>
      </c>
      <c r="D20" s="60">
        <v>4809718.0803333288</v>
      </c>
      <c r="E20" s="61">
        <f t="shared" si="0"/>
        <v>351820612.20811009</v>
      </c>
      <c r="F20" s="1"/>
    </row>
    <row r="21" spans="1:6" x14ac:dyDescent="0.2">
      <c r="A21" s="59">
        <v>2017</v>
      </c>
      <c r="B21" s="60">
        <v>266483367.64833111</v>
      </c>
      <c r="C21" s="60">
        <v>69774907.532000139</v>
      </c>
      <c r="D21" s="60">
        <v>3451790.0274444469</v>
      </c>
      <c r="E21" s="61">
        <v>339710065.20777565</v>
      </c>
      <c r="F21" s="1"/>
    </row>
    <row r="22" spans="1:6" x14ac:dyDescent="0.2">
      <c r="A22" s="59">
        <v>2018</v>
      </c>
      <c r="B22" s="60">
        <v>235069058</v>
      </c>
      <c r="C22" s="60">
        <v>50716533</v>
      </c>
      <c r="D22" s="60">
        <v>2355607</v>
      </c>
      <c r="E22" s="61">
        <v>288141199</v>
      </c>
      <c r="F22" s="1"/>
    </row>
    <row r="23" spans="1:6" x14ac:dyDescent="0.2">
      <c r="A23" s="59">
        <v>2019</v>
      </c>
      <c r="B23" s="60">
        <v>215950548.9271085</v>
      </c>
      <c r="C23" s="60">
        <v>47483006</v>
      </c>
      <c r="D23" s="60">
        <v>4765816</v>
      </c>
      <c r="E23" s="61">
        <v>268200093.28066352</v>
      </c>
      <c r="F23" s="1"/>
    </row>
    <row r="24" spans="1:6" x14ac:dyDescent="0.2">
      <c r="A24" s="59">
        <v>2020</v>
      </c>
      <c r="B24" s="60">
        <v>156441097.4193159</v>
      </c>
      <c r="C24" s="60">
        <v>33519375.167000309</v>
      </c>
      <c r="D24" s="60">
        <v>1928994.457999995</v>
      </c>
      <c r="E24" s="61">
        <v>191889467.04431623</v>
      </c>
      <c r="F24" s="1"/>
    </row>
    <row r="25" spans="1:6" x14ac:dyDescent="0.2">
      <c r="A25" s="59">
        <v>2021</v>
      </c>
      <c r="B25" s="60">
        <v>125138801.9298894</v>
      </c>
      <c r="C25" s="60">
        <v>20611112.92133325</v>
      </c>
      <c r="D25" s="60">
        <v>1121561.8559999969</v>
      </c>
      <c r="E25" s="61">
        <v>146871476.70722264</v>
      </c>
      <c r="F25" s="1"/>
    </row>
    <row r="26" spans="1:6" x14ac:dyDescent="0.2">
      <c r="A26" s="59">
        <v>2022</v>
      </c>
      <c r="B26" s="60">
        <v>145280015.38389459</v>
      </c>
      <c r="C26" s="60">
        <v>20039862.56933327</v>
      </c>
      <c r="D26" s="60">
        <v>1208492.193666664</v>
      </c>
      <c r="E26" s="61">
        <v>166528370.14689454</v>
      </c>
      <c r="F26" s="1"/>
    </row>
    <row r="27" spans="1:6" ht="21" customHeight="1" x14ac:dyDescent="0.2">
      <c r="A27" s="64"/>
      <c r="B27" s="64"/>
      <c r="C27" s="64"/>
      <c r="D27" s="64"/>
      <c r="E27" s="64"/>
      <c r="F27" s="1"/>
    </row>
    <row r="28" spans="1:6" s="1" customFormat="1" x14ac:dyDescent="0.2">
      <c r="A28" s="57" t="s">
        <v>89</v>
      </c>
      <c r="B28" s="58" t="s">
        <v>8</v>
      </c>
      <c r="C28" s="58" t="s">
        <v>9</v>
      </c>
      <c r="D28" s="58" t="s">
        <v>10</v>
      </c>
      <c r="E28" s="58" t="s">
        <v>2</v>
      </c>
    </row>
    <row r="29" spans="1:6" x14ac:dyDescent="0.2">
      <c r="A29" s="59">
        <v>2004</v>
      </c>
      <c r="B29" s="62">
        <f t="shared" ref="B29:E33" si="1">B8/$E8*100</f>
        <v>87.09449393753745</v>
      </c>
      <c r="C29" s="62">
        <f t="shared" si="1"/>
        <v>12.491619163508256</v>
      </c>
      <c r="D29" s="62">
        <f t="shared" si="1"/>
        <v>0.41388689895428943</v>
      </c>
      <c r="E29" s="63">
        <f t="shared" si="1"/>
        <v>100</v>
      </c>
      <c r="F29" s="1"/>
    </row>
    <row r="30" spans="1:6" x14ac:dyDescent="0.2">
      <c r="A30" s="59">
        <v>2005</v>
      </c>
      <c r="B30" s="62">
        <f t="shared" si="1"/>
        <v>82.180211104692219</v>
      </c>
      <c r="C30" s="62">
        <f t="shared" si="1"/>
        <v>15.385500178566824</v>
      </c>
      <c r="D30" s="62">
        <f t="shared" si="1"/>
        <v>2.4342887167409621</v>
      </c>
      <c r="E30" s="63">
        <f t="shared" si="1"/>
        <v>100</v>
      </c>
      <c r="F30" s="1"/>
    </row>
    <row r="31" spans="1:6" x14ac:dyDescent="0.2">
      <c r="A31" s="59">
        <v>2006</v>
      </c>
      <c r="B31" s="62">
        <f t="shared" si="1"/>
        <v>84.570432709082226</v>
      </c>
      <c r="C31" s="62">
        <f t="shared" si="1"/>
        <v>14.396776727648527</v>
      </c>
      <c r="D31" s="62">
        <f t="shared" si="1"/>
        <v>1.0327905632692385</v>
      </c>
      <c r="E31" s="63">
        <f t="shared" si="1"/>
        <v>100</v>
      </c>
      <c r="F31" s="1"/>
    </row>
    <row r="32" spans="1:6" x14ac:dyDescent="0.2">
      <c r="A32" s="59">
        <v>2007</v>
      </c>
      <c r="B32" s="62">
        <f t="shared" si="1"/>
        <v>85.497916898356578</v>
      </c>
      <c r="C32" s="62">
        <f t="shared" si="1"/>
        <v>13.82965966819995</v>
      </c>
      <c r="D32" s="62">
        <f t="shared" si="1"/>
        <v>0.67242343344347144</v>
      </c>
      <c r="E32" s="63">
        <f t="shared" si="1"/>
        <v>100</v>
      </c>
      <c r="F32" s="1"/>
    </row>
    <row r="33" spans="1:6" x14ac:dyDescent="0.2">
      <c r="A33" s="59">
        <v>2008</v>
      </c>
      <c r="B33" s="62">
        <f t="shared" si="1"/>
        <v>84.747248892661077</v>
      </c>
      <c r="C33" s="62">
        <f t="shared" si="1"/>
        <v>14.200657240092607</v>
      </c>
      <c r="D33" s="62">
        <f t="shared" si="1"/>
        <v>1.0520938672463216</v>
      </c>
      <c r="E33" s="63">
        <f t="shared" si="1"/>
        <v>100</v>
      </c>
      <c r="F33" s="1"/>
    </row>
    <row r="34" spans="1:6" x14ac:dyDescent="0.2">
      <c r="A34" s="59">
        <v>2009</v>
      </c>
      <c r="B34" s="62">
        <f t="shared" ref="B34:E35" si="2">B13/$E13*100</f>
        <v>84.281004980415403</v>
      </c>
      <c r="C34" s="62">
        <f t="shared" si="2"/>
        <v>14.656488148543145</v>
      </c>
      <c r="D34" s="62">
        <f t="shared" si="2"/>
        <v>1.0625068710414518</v>
      </c>
      <c r="E34" s="63">
        <f t="shared" si="2"/>
        <v>100</v>
      </c>
      <c r="F34" s="1"/>
    </row>
    <row r="35" spans="1:6" x14ac:dyDescent="0.2">
      <c r="A35" s="59">
        <v>2010</v>
      </c>
      <c r="B35" s="62">
        <f t="shared" si="2"/>
        <v>84.842923687348431</v>
      </c>
      <c r="C35" s="62">
        <f t="shared" si="2"/>
        <v>13.908048979816574</v>
      </c>
      <c r="D35" s="62">
        <f t="shared" si="2"/>
        <v>1.2490273328349997</v>
      </c>
      <c r="E35" s="63">
        <f t="shared" si="2"/>
        <v>100</v>
      </c>
      <c r="F35" s="1"/>
    </row>
    <row r="36" spans="1:6" x14ac:dyDescent="0.2">
      <c r="A36" s="59">
        <v>2011</v>
      </c>
      <c r="B36" s="62">
        <f t="shared" ref="B36:E36" si="3">B15/$E15*100</f>
        <v>81.732867526366519</v>
      </c>
      <c r="C36" s="62">
        <f t="shared" si="3"/>
        <v>17.383200735654999</v>
      </c>
      <c r="D36" s="62">
        <f t="shared" si="3"/>
        <v>0.88393173797847846</v>
      </c>
      <c r="E36" s="63">
        <f t="shared" si="3"/>
        <v>100</v>
      </c>
      <c r="F36" s="1"/>
    </row>
    <row r="37" spans="1:6" x14ac:dyDescent="0.2">
      <c r="A37" s="59">
        <v>2012</v>
      </c>
      <c r="B37" s="62">
        <f t="shared" ref="B37:E37" si="4">B16/$E16*100</f>
        <v>81.930666386574259</v>
      </c>
      <c r="C37" s="62">
        <f t="shared" si="4"/>
        <v>17.370962001378782</v>
      </c>
      <c r="D37" s="62">
        <f t="shared" si="4"/>
        <v>0.6983716120469623</v>
      </c>
      <c r="E37" s="63">
        <f t="shared" si="4"/>
        <v>100</v>
      </c>
      <c r="F37" s="1"/>
    </row>
    <row r="38" spans="1:6" x14ac:dyDescent="0.2">
      <c r="A38" s="59">
        <v>2013</v>
      </c>
      <c r="B38" s="62">
        <f t="shared" ref="B38:E38" si="5">B17/$E17*100</f>
        <v>82.47001200660165</v>
      </c>
      <c r="C38" s="62">
        <f t="shared" si="5"/>
        <v>16.930238501622366</v>
      </c>
      <c r="D38" s="62">
        <f t="shared" si="5"/>
        <v>0.59974949177598824</v>
      </c>
      <c r="E38" s="63">
        <f t="shared" si="5"/>
        <v>100</v>
      </c>
      <c r="F38" s="1"/>
    </row>
    <row r="39" spans="1:6" x14ac:dyDescent="0.2">
      <c r="A39" s="59">
        <v>2014</v>
      </c>
      <c r="B39" s="62">
        <f t="shared" ref="B39:E39" si="6">B18/$E18*100</f>
        <v>79.361991670660203</v>
      </c>
      <c r="C39" s="62">
        <f t="shared" si="6"/>
        <v>19.95700333593901</v>
      </c>
      <c r="D39" s="62">
        <f t="shared" si="6"/>
        <v>0.68100499340078391</v>
      </c>
      <c r="E39" s="63">
        <f t="shared" si="6"/>
        <v>100</v>
      </c>
      <c r="F39" s="1"/>
    </row>
    <row r="40" spans="1:6" x14ac:dyDescent="0.2">
      <c r="A40" s="59">
        <v>2015</v>
      </c>
      <c r="B40" s="62">
        <f t="shared" ref="B40:E40" si="7">B19/$E19*100</f>
        <v>81.406841504735127</v>
      </c>
      <c r="C40" s="62">
        <f t="shared" si="7"/>
        <v>17.814864102148498</v>
      </c>
      <c r="D40" s="62">
        <f t="shared" si="7"/>
        <v>0.77829439311637671</v>
      </c>
      <c r="E40" s="63">
        <f t="shared" si="7"/>
        <v>100</v>
      </c>
      <c r="F40" s="1"/>
    </row>
    <row r="41" spans="1:6" x14ac:dyDescent="0.2">
      <c r="A41" s="59">
        <v>2016</v>
      </c>
      <c r="B41" s="62">
        <f t="shared" ref="B41:E41" si="8">B20/$E20*100</f>
        <v>79.973552281906507</v>
      </c>
      <c r="C41" s="62">
        <f t="shared" si="8"/>
        <v>18.659353831767056</v>
      </c>
      <c r="D41" s="62">
        <f t="shared" si="8"/>
        <v>1.3670938863264408</v>
      </c>
      <c r="E41" s="63">
        <f t="shared" si="8"/>
        <v>100</v>
      </c>
      <c r="F41" s="1"/>
    </row>
    <row r="42" spans="1:6" x14ac:dyDescent="0.2">
      <c r="A42" s="59">
        <v>2017</v>
      </c>
      <c r="B42" s="62">
        <f t="shared" ref="B42:E42" si="9">B21/$E21*100</f>
        <v>78.444354448356663</v>
      </c>
      <c r="C42" s="62">
        <f t="shared" si="9"/>
        <v>20.53954671296653</v>
      </c>
      <c r="D42" s="62">
        <f t="shared" si="9"/>
        <v>1.0160988386768113</v>
      </c>
      <c r="E42" s="63">
        <f t="shared" si="9"/>
        <v>100</v>
      </c>
      <c r="F42" s="1"/>
    </row>
    <row r="43" spans="1:6" x14ac:dyDescent="0.2">
      <c r="A43" s="59">
        <v>2018</v>
      </c>
      <c r="B43" s="62">
        <f t="shared" ref="B43:E44" si="10">B22/$E22*100</f>
        <v>81.581203526539085</v>
      </c>
      <c r="C43" s="62">
        <f t="shared" si="10"/>
        <v>17.601277837398047</v>
      </c>
      <c r="D43" s="62">
        <f t="shared" si="10"/>
        <v>0.81751828901079848</v>
      </c>
      <c r="E43" s="63">
        <f t="shared" si="10"/>
        <v>100</v>
      </c>
      <c r="F43" s="1"/>
    </row>
    <row r="44" spans="1:6" x14ac:dyDescent="0.2">
      <c r="A44" s="59">
        <v>2019</v>
      </c>
      <c r="B44" s="62">
        <f t="shared" si="10"/>
        <v>80.518446614081739</v>
      </c>
      <c r="C44" s="62">
        <f t="shared" si="10"/>
        <v>17.704321210026734</v>
      </c>
      <c r="D44" s="62">
        <f t="shared" si="10"/>
        <v>1.776962842072062</v>
      </c>
      <c r="E44" s="63">
        <f t="shared" si="10"/>
        <v>100</v>
      </c>
      <c r="F44" s="1"/>
    </row>
    <row r="45" spans="1:6" x14ac:dyDescent="0.2">
      <c r="A45" s="59">
        <v>2020</v>
      </c>
      <c r="B45" s="62">
        <v>81.5</v>
      </c>
      <c r="C45" s="62">
        <v>17.5</v>
      </c>
      <c r="D45" s="62">
        <v>1</v>
      </c>
      <c r="E45" s="63">
        <v>100</v>
      </c>
      <c r="F45" s="1"/>
    </row>
    <row r="46" spans="1:6" x14ac:dyDescent="0.2">
      <c r="A46" s="59">
        <v>2021</v>
      </c>
      <c r="B46" s="62">
        <v>85.20293030030895</v>
      </c>
      <c r="C46" s="62">
        <v>14.033434798521139</v>
      </c>
      <c r="D46" s="62">
        <v>0.76363490116991672</v>
      </c>
      <c r="E46" s="63">
        <v>100</v>
      </c>
      <c r="F46" s="1"/>
    </row>
    <row r="47" spans="1:6" x14ac:dyDescent="0.2">
      <c r="A47" s="59">
        <v>2022</v>
      </c>
      <c r="B47" s="62">
        <v>87.240399492136504</v>
      </c>
      <c r="C47" s="62">
        <v>12.033903023044136</v>
      </c>
      <c r="D47" s="62">
        <v>0.72569748481934571</v>
      </c>
      <c r="E47" s="63">
        <v>100</v>
      </c>
      <c r="F47" s="1"/>
    </row>
    <row r="48" spans="1:6" ht="21" customHeight="1" x14ac:dyDescent="0.2"/>
    <row r="49" spans="1:6" x14ac:dyDescent="0.2">
      <c r="A49" s="1" t="s">
        <v>123</v>
      </c>
      <c r="B49" s="1"/>
      <c r="C49" s="1"/>
      <c r="D49" s="1"/>
      <c r="E49" s="1"/>
      <c r="F49" s="1"/>
    </row>
    <row r="50" spans="1:6" ht="3" customHeight="1" x14ac:dyDescent="0.2">
      <c r="A50" s="1"/>
      <c r="B50" s="1"/>
      <c r="C50" s="1"/>
      <c r="D50" s="1"/>
      <c r="E50" s="1"/>
      <c r="F50" s="1"/>
    </row>
    <row r="51" spans="1:6" s="1" customFormat="1" x14ac:dyDescent="0.2">
      <c r="A51" s="57" t="s">
        <v>89</v>
      </c>
      <c r="B51" s="134" t="s">
        <v>8</v>
      </c>
      <c r="C51" s="134" t="s">
        <v>9</v>
      </c>
      <c r="D51" s="134" t="s">
        <v>10</v>
      </c>
      <c r="E51" s="130"/>
    </row>
    <row r="52" spans="1:6" x14ac:dyDescent="0.2">
      <c r="A52" s="59">
        <v>2004</v>
      </c>
      <c r="B52" s="135">
        <v>23.872319817471674</v>
      </c>
      <c r="C52" s="135">
        <v>5.2194139956361614</v>
      </c>
      <c r="D52" s="136">
        <v>8.5479346183807809</v>
      </c>
      <c r="E52" s="55"/>
      <c r="F52" s="1"/>
    </row>
    <row r="53" spans="1:6" x14ac:dyDescent="0.2">
      <c r="A53" s="59">
        <v>2005</v>
      </c>
      <c r="B53" s="128">
        <v>24.580806455056237</v>
      </c>
      <c r="C53" s="128">
        <v>4.6944263287910077</v>
      </c>
      <c r="D53" s="128">
        <v>78.023243841862381</v>
      </c>
      <c r="E53" s="55"/>
      <c r="F53" s="1"/>
    </row>
    <row r="54" spans="1:6" x14ac:dyDescent="0.2">
      <c r="A54" s="59">
        <v>2006</v>
      </c>
      <c r="B54" s="135">
        <v>24.329042683015409</v>
      </c>
      <c r="C54" s="135">
        <v>9.8036119331940057</v>
      </c>
      <c r="D54" s="135">
        <v>81.303473961223389</v>
      </c>
      <c r="E54" s="55"/>
      <c r="F54" s="1"/>
    </row>
    <row r="55" spans="1:6" x14ac:dyDescent="0.2">
      <c r="A55" s="59">
        <v>2007</v>
      </c>
      <c r="B55" s="128">
        <v>25.071405670193819</v>
      </c>
      <c r="C55" s="128">
        <v>9.2153249883725472</v>
      </c>
      <c r="D55" s="128">
        <v>45.126892453510251</v>
      </c>
      <c r="E55" s="55"/>
      <c r="F55" s="1"/>
    </row>
    <row r="56" spans="1:6" x14ac:dyDescent="0.2">
      <c r="A56" s="59">
        <v>2008</v>
      </c>
      <c r="B56" s="135">
        <v>25.286804216540531</v>
      </c>
      <c r="C56" s="135">
        <v>6.7975357639938618</v>
      </c>
      <c r="D56" s="135">
        <v>37.137794148641525</v>
      </c>
      <c r="E56" s="55"/>
      <c r="F56" s="1"/>
    </row>
    <row r="57" spans="1:6" x14ac:dyDescent="0.2">
      <c r="A57" s="59">
        <v>2009</v>
      </c>
      <c r="B57" s="128">
        <v>24.284459757317968</v>
      </c>
      <c r="C57" s="128">
        <v>4.6237490797709411</v>
      </c>
      <c r="D57" s="128">
        <v>69.312701415036017</v>
      </c>
      <c r="E57" s="55"/>
      <c r="F57" s="1"/>
    </row>
    <row r="58" spans="1:6" x14ac:dyDescent="0.2">
      <c r="A58" s="59">
        <v>2010</v>
      </c>
      <c r="B58" s="135">
        <v>22.401590778898793</v>
      </c>
      <c r="C58" s="135">
        <v>10.015734164765892</v>
      </c>
      <c r="D58" s="135">
        <v>74.044778847735202</v>
      </c>
      <c r="E58" s="55"/>
      <c r="F58" s="1"/>
    </row>
    <row r="59" spans="1:6" x14ac:dyDescent="0.2">
      <c r="A59" s="59">
        <v>2011</v>
      </c>
      <c r="B59" s="129">
        <v>23.5</v>
      </c>
      <c r="C59" s="129">
        <v>10.5</v>
      </c>
      <c r="D59" s="129">
        <v>56.3</v>
      </c>
      <c r="E59" s="55"/>
      <c r="F59" s="1"/>
    </row>
    <row r="60" spans="1:6" x14ac:dyDescent="0.2">
      <c r="A60" s="59">
        <v>2012</v>
      </c>
      <c r="B60" s="129">
        <v>26.7</v>
      </c>
      <c r="C60" s="129">
        <v>9.3000000000000007</v>
      </c>
      <c r="D60" s="129">
        <v>50.1</v>
      </c>
      <c r="E60" s="1"/>
      <c r="F60" s="1"/>
    </row>
    <row r="61" spans="1:6" x14ac:dyDescent="0.2">
      <c r="A61" s="59">
        <v>2013</v>
      </c>
      <c r="B61" s="135">
        <v>22.2</v>
      </c>
      <c r="C61" s="135">
        <v>7.1</v>
      </c>
      <c r="D61" s="135">
        <v>42.1</v>
      </c>
      <c r="E61" s="1"/>
      <c r="F61" s="1"/>
    </row>
    <row r="62" spans="1:6" x14ac:dyDescent="0.2">
      <c r="A62" s="59">
        <v>2014</v>
      </c>
      <c r="B62" s="135">
        <v>26.1</v>
      </c>
      <c r="C62" s="135">
        <v>4.9000000000000004</v>
      </c>
      <c r="D62" s="135">
        <v>68.3</v>
      </c>
      <c r="E62" s="1"/>
      <c r="F62" s="1"/>
    </row>
    <row r="63" spans="1:6" x14ac:dyDescent="0.2">
      <c r="A63" s="59">
        <v>2015</v>
      </c>
      <c r="B63" s="135">
        <v>23.2</v>
      </c>
      <c r="C63" s="135">
        <v>12.5</v>
      </c>
      <c r="D63" s="135">
        <v>72.3</v>
      </c>
      <c r="E63" s="1"/>
      <c r="F63" s="1"/>
    </row>
    <row r="64" spans="1:6" x14ac:dyDescent="0.2">
      <c r="A64" s="59">
        <v>2016</v>
      </c>
      <c r="B64" s="135">
        <f>0.220078023160057*100</f>
        <v>22.007802316005701</v>
      </c>
      <c r="C64" s="135">
        <f>0.0667729817232291*100</f>
        <v>6.6772981723229101</v>
      </c>
      <c r="D64" s="135">
        <f>0.865945824726827*100</f>
        <v>86.594582472682703</v>
      </c>
      <c r="E64" s="1"/>
      <c r="F64" s="1"/>
    </row>
    <row r="65" spans="1:6" x14ac:dyDescent="0.2">
      <c r="A65" s="59">
        <v>2017</v>
      </c>
      <c r="B65" s="135">
        <v>21.4</v>
      </c>
      <c r="C65" s="135">
        <f>0.0820229839123844*100</f>
        <v>8.2022983912384397</v>
      </c>
      <c r="D65" s="135">
        <f>0.860539460764375*100</f>
        <v>86.053946076437498</v>
      </c>
      <c r="E65" s="1"/>
      <c r="F65" s="1"/>
    </row>
    <row r="66" spans="1:6" x14ac:dyDescent="0.2">
      <c r="A66" s="59">
        <v>2018</v>
      </c>
      <c r="B66" s="135">
        <v>22.6</v>
      </c>
      <c r="C66" s="135">
        <v>5.8</v>
      </c>
      <c r="D66" s="135">
        <v>72.599999999999994</v>
      </c>
      <c r="E66" s="1"/>
      <c r="F66" s="1"/>
    </row>
    <row r="67" spans="1:6" x14ac:dyDescent="0.2">
      <c r="A67" s="59">
        <v>2019</v>
      </c>
      <c r="B67" s="135">
        <v>20.8</v>
      </c>
      <c r="C67" s="135">
        <v>10</v>
      </c>
      <c r="D67" s="135">
        <v>82.3</v>
      </c>
      <c r="E67" s="1"/>
      <c r="F67" s="1"/>
    </row>
    <row r="68" spans="1:6" x14ac:dyDescent="0.2">
      <c r="A68" s="59">
        <v>2020</v>
      </c>
      <c r="B68" s="135">
        <v>19.600000000000001</v>
      </c>
      <c r="C68" s="135">
        <v>5.8</v>
      </c>
      <c r="D68" s="135">
        <v>70.8</v>
      </c>
      <c r="E68" s="1"/>
      <c r="F68" s="1"/>
    </row>
    <row r="69" spans="1:6" x14ac:dyDescent="0.2">
      <c r="A69" s="59">
        <v>2021</v>
      </c>
      <c r="B69" s="135">
        <v>25.4</v>
      </c>
      <c r="C69" s="135">
        <v>6.9</v>
      </c>
      <c r="D69" s="135">
        <v>66.2</v>
      </c>
      <c r="E69" s="1"/>
      <c r="F69" s="1"/>
    </row>
    <row r="70" spans="1:6" x14ac:dyDescent="0.2">
      <c r="A70" s="59">
        <v>2022</v>
      </c>
      <c r="B70" s="135">
        <v>22.2</v>
      </c>
      <c r="C70" s="135">
        <v>8.4</v>
      </c>
      <c r="D70" s="135">
        <v>65.8</v>
      </c>
      <c r="E70" s="1"/>
      <c r="F70" s="1"/>
    </row>
    <row r="71" spans="1:6" x14ac:dyDescent="0.2">
      <c r="A71" s="53"/>
      <c r="B71" s="33"/>
      <c r="C71" s="33"/>
      <c r="D71" s="33"/>
      <c r="E71" s="1"/>
      <c r="F71" s="1"/>
    </row>
    <row r="72" spans="1:6" x14ac:dyDescent="0.2">
      <c r="A72" s="39" t="s">
        <v>38</v>
      </c>
    </row>
    <row r="73" spans="1:6" x14ac:dyDescent="0.2">
      <c r="A73" s="9" t="s">
        <v>39</v>
      </c>
    </row>
    <row r="74" spans="1:6" x14ac:dyDescent="0.2">
      <c r="A74" s="9" t="s">
        <v>131</v>
      </c>
    </row>
  </sheetData>
  <phoneticPr fontId="2" type="noConversion"/>
  <hyperlinks>
    <hyperlink ref="A2" location="Sommaire!A1" display="Retour au menu &quot;Vidéo&quot;" xr:uid="{00000000-0004-0000-07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01"/>
  <sheetViews>
    <sheetView zoomScale="80" zoomScaleNormal="80" workbookViewId="0">
      <pane xSplit="1" ySplit="7" topLeftCell="B167" activePane="bottomRight" state="frozen"/>
      <selection pane="topRight" activeCell="B1" sqref="B1"/>
      <selection pane="bottomLeft" activeCell="A8" sqref="A8"/>
      <selection pane="bottomRight" activeCell="L203" sqref="L203"/>
    </sheetView>
  </sheetViews>
  <sheetFormatPr baseColWidth="10" defaultColWidth="11.42578125" defaultRowHeight="12.75" x14ac:dyDescent="0.2"/>
  <cols>
    <col min="1" max="1" width="12.7109375" style="3" customWidth="1"/>
    <col min="2" max="7" width="13.140625" style="3" customWidth="1"/>
    <col min="8" max="8" width="13.140625" style="1" customWidth="1"/>
    <col min="9" max="9" width="13.28515625" style="3" customWidth="1"/>
    <col min="10" max="16384" width="11.42578125" style="3"/>
  </cols>
  <sheetData>
    <row r="1" spans="1:16" x14ac:dyDescent="0.2">
      <c r="B1" s="4"/>
      <c r="C1" s="4"/>
      <c r="D1" s="4"/>
      <c r="E1" s="4"/>
      <c r="F1" s="4"/>
      <c r="G1" s="4"/>
      <c r="H1" s="72"/>
      <c r="I1" s="4"/>
      <c r="J1" s="4"/>
      <c r="K1" s="4"/>
      <c r="L1" s="4"/>
      <c r="M1" s="4"/>
      <c r="N1" s="4"/>
      <c r="O1" s="4"/>
      <c r="P1" s="4"/>
    </row>
    <row r="2" spans="1:16" s="7" customFormat="1" x14ac:dyDescent="0.2">
      <c r="A2" s="5" t="s">
        <v>33</v>
      </c>
      <c r="B2" s="6"/>
      <c r="C2" s="6"/>
      <c r="D2" s="6"/>
      <c r="E2" s="6"/>
      <c r="F2" s="6"/>
      <c r="G2" s="6"/>
      <c r="H2" s="73"/>
      <c r="I2" s="6"/>
      <c r="J2" s="6"/>
      <c r="K2" s="6"/>
      <c r="L2" s="6"/>
      <c r="M2" s="6"/>
      <c r="N2" s="6"/>
      <c r="O2" s="6"/>
      <c r="P2" s="6"/>
    </row>
    <row r="3" spans="1:16" x14ac:dyDescent="0.2">
      <c r="B3" s="4"/>
      <c r="C3" s="4"/>
      <c r="D3" s="4"/>
      <c r="E3" s="4"/>
      <c r="F3" s="4"/>
      <c r="G3" s="4"/>
      <c r="H3" s="72"/>
      <c r="I3" s="4"/>
      <c r="J3" s="4"/>
      <c r="K3" s="4"/>
      <c r="L3" s="4"/>
      <c r="M3" s="4"/>
      <c r="N3" s="4"/>
      <c r="O3" s="4"/>
      <c r="P3" s="4"/>
    </row>
    <row r="4" spans="1:16" x14ac:dyDescent="0.2">
      <c r="B4" s="4"/>
      <c r="C4" s="4"/>
      <c r="D4" s="4"/>
      <c r="E4" s="4"/>
      <c r="F4" s="4"/>
      <c r="G4" s="4"/>
      <c r="H4" s="72"/>
      <c r="I4" s="4"/>
      <c r="J4" s="4"/>
      <c r="K4" s="4"/>
      <c r="L4" s="4"/>
      <c r="M4" s="4"/>
      <c r="N4" s="4"/>
      <c r="O4" s="4"/>
      <c r="P4" s="4"/>
    </row>
    <row r="5" spans="1:16" ht="23.25" x14ac:dyDescent="0.3">
      <c r="A5" s="111" t="s">
        <v>94</v>
      </c>
      <c r="B5" s="26"/>
      <c r="C5" s="26"/>
      <c r="D5" s="26"/>
      <c r="E5" s="26"/>
    </row>
    <row r="6" spans="1:16" ht="3" customHeight="1" x14ac:dyDescent="0.2">
      <c r="A6" s="26"/>
      <c r="B6" s="26"/>
      <c r="C6" s="26"/>
      <c r="D6" s="26"/>
      <c r="E6" s="26"/>
    </row>
    <row r="7" spans="1:16" s="1" customFormat="1" x14ac:dyDescent="0.2">
      <c r="A7" s="64" t="s">
        <v>58</v>
      </c>
      <c r="B7" s="16" t="s">
        <v>10</v>
      </c>
      <c r="C7" s="16" t="s">
        <v>13</v>
      </c>
      <c r="D7" s="16" t="s">
        <v>8</v>
      </c>
      <c r="E7" s="16" t="s">
        <v>12</v>
      </c>
      <c r="F7" s="16" t="s">
        <v>11</v>
      </c>
      <c r="G7" s="16" t="s">
        <v>14</v>
      </c>
      <c r="H7" s="16" t="s">
        <v>2</v>
      </c>
    </row>
    <row r="8" spans="1:16" x14ac:dyDescent="0.2">
      <c r="A8" s="29" t="s">
        <v>15</v>
      </c>
      <c r="B8" s="68"/>
    </row>
    <row r="9" spans="1:16" x14ac:dyDescent="0.2">
      <c r="A9" s="31">
        <v>2004</v>
      </c>
      <c r="B9" s="18">
        <v>32601166</v>
      </c>
      <c r="C9" s="18">
        <v>12805920</v>
      </c>
      <c r="D9" s="18">
        <v>29825627</v>
      </c>
      <c r="E9" s="18">
        <v>124111234</v>
      </c>
      <c r="F9" s="18">
        <v>63960242</v>
      </c>
      <c r="G9" s="18">
        <v>7058933</v>
      </c>
      <c r="H9" s="19">
        <f t="shared" ref="H9:H24" si="0">SUM(B9:G9)</f>
        <v>270363122</v>
      </c>
    </row>
    <row r="10" spans="1:16" x14ac:dyDescent="0.2">
      <c r="A10" s="31">
        <v>2005</v>
      </c>
      <c r="B10" s="18">
        <v>33082154</v>
      </c>
      <c r="C10" s="18">
        <v>23604481</v>
      </c>
      <c r="D10" s="18">
        <v>41703049</v>
      </c>
      <c r="E10" s="18">
        <v>112963625</v>
      </c>
      <c r="F10" s="18">
        <v>66880273</v>
      </c>
      <c r="G10" s="18">
        <v>10880448</v>
      </c>
      <c r="H10" s="19">
        <f t="shared" si="0"/>
        <v>289114030</v>
      </c>
    </row>
    <row r="11" spans="1:16" x14ac:dyDescent="0.2">
      <c r="A11" s="31">
        <v>2006</v>
      </c>
      <c r="B11" s="18">
        <v>40805351</v>
      </c>
      <c r="C11" s="18">
        <v>20917679</v>
      </c>
      <c r="D11" s="18">
        <v>45339516</v>
      </c>
      <c r="E11" s="18">
        <v>107920946</v>
      </c>
      <c r="F11" s="18">
        <v>69600065</v>
      </c>
      <c r="G11" s="18">
        <v>11116566</v>
      </c>
      <c r="H11" s="19">
        <f t="shared" si="0"/>
        <v>295700123</v>
      </c>
    </row>
    <row r="12" spans="1:16" x14ac:dyDescent="0.2">
      <c r="A12" s="31">
        <v>2007</v>
      </c>
      <c r="B12" s="18">
        <v>33694060</v>
      </c>
      <c r="C12" s="18">
        <v>22524608</v>
      </c>
      <c r="D12" s="18">
        <v>30969342</v>
      </c>
      <c r="E12" s="18">
        <v>81709905</v>
      </c>
      <c r="F12" s="18">
        <v>54210532</v>
      </c>
      <c r="G12" s="18">
        <v>8856803</v>
      </c>
      <c r="H12" s="19">
        <f t="shared" si="0"/>
        <v>231965250</v>
      </c>
    </row>
    <row r="13" spans="1:16" x14ac:dyDescent="0.2">
      <c r="A13" s="31">
        <v>2008</v>
      </c>
      <c r="B13" s="18">
        <v>27251672.902679428</v>
      </c>
      <c r="C13" s="18">
        <v>19205897.266911473</v>
      </c>
      <c r="D13" s="18">
        <v>26974402.765211586</v>
      </c>
      <c r="E13" s="18">
        <v>71228200.936032727</v>
      </c>
      <c r="F13" s="18">
        <v>34662293.71552296</v>
      </c>
      <c r="G13" s="18">
        <v>9832010.3295555711</v>
      </c>
      <c r="H13" s="19">
        <f t="shared" si="0"/>
        <v>189154477.91591376</v>
      </c>
    </row>
    <row r="14" spans="1:16" x14ac:dyDescent="0.2">
      <c r="A14" s="31">
        <v>2009</v>
      </c>
      <c r="B14" s="18">
        <v>29205356.273600001</v>
      </c>
      <c r="C14" s="18">
        <v>18671677.196977776</v>
      </c>
      <c r="D14" s="18">
        <v>25468191.876477778</v>
      </c>
      <c r="E14" s="18">
        <v>49622577.441155553</v>
      </c>
      <c r="F14" s="18">
        <v>37463797.781211101</v>
      </c>
      <c r="G14" s="18">
        <v>7522696.9067222215</v>
      </c>
      <c r="H14" s="19">
        <f t="shared" si="0"/>
        <v>167954297.47614443</v>
      </c>
    </row>
    <row r="15" spans="1:16" x14ac:dyDescent="0.2">
      <c r="A15" s="31">
        <v>2010</v>
      </c>
      <c r="B15" s="18">
        <v>20538801.7566223</v>
      </c>
      <c r="C15" s="139">
        <v>17951131.065655597</v>
      </c>
      <c r="D15" s="139">
        <v>23996169.212899994</v>
      </c>
      <c r="E15" s="139">
        <v>42455081.08014445</v>
      </c>
      <c r="F15" s="139">
        <v>42962154.116900042</v>
      </c>
      <c r="G15" s="139">
        <v>6209597.1266888827</v>
      </c>
      <c r="H15" s="19">
        <f t="shared" si="0"/>
        <v>154112934.35891128</v>
      </c>
    </row>
    <row r="16" spans="1:16" x14ac:dyDescent="0.2">
      <c r="A16" s="31">
        <v>2011</v>
      </c>
      <c r="B16" s="18">
        <v>17666473.264861792</v>
      </c>
      <c r="C16" s="139">
        <v>17546391.222124755</v>
      </c>
      <c r="D16" s="139">
        <v>23156561.741297044</v>
      </c>
      <c r="E16" s="139">
        <v>37276536.78697595</v>
      </c>
      <c r="F16" s="139">
        <v>30418032.073982798</v>
      </c>
      <c r="G16" s="139">
        <v>4819422.2675473029</v>
      </c>
      <c r="H16" s="19">
        <f t="shared" si="0"/>
        <v>130883417.35678965</v>
      </c>
    </row>
    <row r="17" spans="1:8" x14ac:dyDescent="0.2">
      <c r="A17" s="31">
        <v>2012</v>
      </c>
      <c r="B17" s="18">
        <v>16485304.413880346</v>
      </c>
      <c r="C17" s="139">
        <v>15676263.181963259</v>
      </c>
      <c r="D17" s="139">
        <v>23385362.796893731</v>
      </c>
      <c r="E17" s="139">
        <v>35072898.164998531</v>
      </c>
      <c r="F17" s="139">
        <v>18925994.559096482</v>
      </c>
      <c r="G17" s="139">
        <f>[2]GENERAL!$F$331+[2]GENERAL!$F$351</f>
        <v>3654749.2570514004</v>
      </c>
      <c r="H17" s="19">
        <f t="shared" si="0"/>
        <v>113200572.37388374</v>
      </c>
    </row>
    <row r="18" spans="1:8" x14ac:dyDescent="0.2">
      <c r="A18" s="31">
        <v>2013</v>
      </c>
      <c r="B18" s="18">
        <v>13458044.052846666</v>
      </c>
      <c r="C18" s="139">
        <v>14196327.771529436</v>
      </c>
      <c r="D18" s="139">
        <v>20654515.657433603</v>
      </c>
      <c r="E18" s="139">
        <v>20905536.306107204</v>
      </c>
      <c r="F18" s="139">
        <v>20373318.802143626</v>
      </c>
      <c r="G18" s="139">
        <f>[3]GENERAL!$F$331+[3]GENERAL!$F$351</f>
        <v>2615386.7391434461</v>
      </c>
      <c r="H18" s="19">
        <f t="shared" si="0"/>
        <v>92203129.329203978</v>
      </c>
    </row>
    <row r="19" spans="1:8" x14ac:dyDescent="0.2">
      <c r="A19" s="31">
        <v>2014</v>
      </c>
      <c r="B19" s="18">
        <v>13730042.16526664</v>
      </c>
      <c r="C19" s="139">
        <v>9548639.2198223174</v>
      </c>
      <c r="D19" s="139">
        <v>18063191.031444501</v>
      </c>
      <c r="E19" s="139">
        <v>22197265.218200032</v>
      </c>
      <c r="F19" s="139">
        <v>19356955.962200202</v>
      </c>
      <c r="G19" s="139">
        <f>[4]GENERAL!$F$306+[4]GENERAL!$F$326</f>
        <v>3029008.0796666695</v>
      </c>
      <c r="H19" s="19">
        <f t="shared" si="0"/>
        <v>85925101.676600367</v>
      </c>
    </row>
    <row r="20" spans="1:8" x14ac:dyDescent="0.2">
      <c r="A20" s="31">
        <v>2015</v>
      </c>
      <c r="B20" s="18">
        <v>8999126.6574445516</v>
      </c>
      <c r="C20" s="18">
        <v>7979125.7458666647</v>
      </c>
      <c r="D20" s="18">
        <v>17913643.164033365</v>
      </c>
      <c r="E20" s="18">
        <v>21998392.527111132</v>
      </c>
      <c r="F20" s="18">
        <v>11065311.53093352</v>
      </c>
      <c r="G20" s="139">
        <f>[5]GENERAL!$F$306+[5]GENERAL!$F$326</f>
        <v>2411073.494899998</v>
      </c>
      <c r="H20" s="19">
        <f t="shared" si="0"/>
        <v>70366673.120289221</v>
      </c>
    </row>
    <row r="21" spans="1:8" x14ac:dyDescent="0.2">
      <c r="A21" s="31">
        <v>2016</v>
      </c>
      <c r="B21" s="18">
        <v>6470043.6060000062</v>
      </c>
      <c r="C21" s="18">
        <v>5877289.0647777412</v>
      </c>
      <c r="D21" s="18">
        <v>15272567.429000022</v>
      </c>
      <c r="E21" s="18">
        <v>12526134.809777822</v>
      </c>
      <c r="F21" s="18">
        <v>8575311.3800000716</v>
      </c>
      <c r="G21" s="18">
        <v>1907102.2403333345</v>
      </c>
      <c r="H21" s="19">
        <f t="shared" si="0"/>
        <v>50628448.529888995</v>
      </c>
    </row>
    <row r="22" spans="1:8" x14ac:dyDescent="0.2">
      <c r="A22" s="31">
        <v>2017</v>
      </c>
      <c r="B22" s="18">
        <v>5301214.3658888293</v>
      </c>
      <c r="C22" s="18">
        <v>5035090.1378888963</v>
      </c>
      <c r="D22" s="18">
        <v>15722500.22488891</v>
      </c>
      <c r="E22" s="18">
        <v>6716791.1404444668</v>
      </c>
      <c r="F22" s="18">
        <v>10392312.847888917</v>
      </c>
      <c r="G22" s="18">
        <v>1521207.3106666673</v>
      </c>
      <c r="H22" s="19">
        <f t="shared" si="0"/>
        <v>44689116.027666681</v>
      </c>
    </row>
    <row r="23" spans="1:8" x14ac:dyDescent="0.2">
      <c r="A23" s="31">
        <v>2018</v>
      </c>
      <c r="B23" s="18">
        <v>5215417</v>
      </c>
      <c r="C23" s="18">
        <v>3996444</v>
      </c>
      <c r="D23" s="18">
        <v>17257209</v>
      </c>
      <c r="E23" s="18">
        <v>4796361</v>
      </c>
      <c r="F23" s="18">
        <v>7782952</v>
      </c>
      <c r="G23" s="18">
        <f>674823+296197</f>
        <v>971020</v>
      </c>
      <c r="H23" s="19">
        <f t="shared" si="0"/>
        <v>40019403</v>
      </c>
    </row>
    <row r="24" spans="1:8" x14ac:dyDescent="0.2">
      <c r="A24" s="31">
        <v>2019</v>
      </c>
      <c r="B24" s="18">
        <v>3459395</v>
      </c>
      <c r="C24" s="18">
        <v>3087665</v>
      </c>
      <c r="D24" s="18">
        <v>13001994</v>
      </c>
      <c r="E24" s="18">
        <v>4178316</v>
      </c>
      <c r="F24" s="18">
        <v>6584666</v>
      </c>
      <c r="G24" s="18">
        <f>614467+235787</f>
        <v>850254</v>
      </c>
      <c r="H24" s="19">
        <f t="shared" si="0"/>
        <v>31162290</v>
      </c>
    </row>
    <row r="25" spans="1:8" x14ac:dyDescent="0.2">
      <c r="A25" s="31">
        <v>2020</v>
      </c>
      <c r="B25" s="18">
        <v>2277671.4352222728</v>
      </c>
      <c r="C25" s="18">
        <v>2413178.0230000401</v>
      </c>
      <c r="D25" s="18">
        <v>13734387.099444851</v>
      </c>
      <c r="E25" s="18">
        <v>2141385.4605555679</v>
      </c>
      <c r="F25" s="18">
        <v>4941830.3818888236</v>
      </c>
      <c r="G25" s="18">
        <v>197466.60755555739</v>
      </c>
      <c r="H25" s="19">
        <f>SUM(B25:G25)</f>
        <v>25705919.007667113</v>
      </c>
    </row>
    <row r="26" spans="1:8" x14ac:dyDescent="0.2">
      <c r="A26" s="31">
        <v>2021</v>
      </c>
      <c r="B26" s="18">
        <v>2457778.3902222151</v>
      </c>
      <c r="C26" s="18">
        <v>2054450.222333339</v>
      </c>
      <c r="D26" s="18">
        <v>11840001.60511113</v>
      </c>
      <c r="E26" s="18">
        <v>1279620.6349999977</v>
      </c>
      <c r="F26" s="18">
        <v>5055102.2492221771</v>
      </c>
      <c r="G26" s="18">
        <v>148379.268111112</v>
      </c>
      <c r="H26" s="19">
        <v>22835332.369999971</v>
      </c>
    </row>
    <row r="27" spans="1:8" x14ac:dyDescent="0.2">
      <c r="A27" s="31">
        <v>2022</v>
      </c>
      <c r="B27" s="18">
        <v>1476128.9475555567</v>
      </c>
      <c r="C27" s="18">
        <v>1265845.4221111089</v>
      </c>
      <c r="D27" s="18">
        <v>7887594.0942221908</v>
      </c>
      <c r="E27" s="18">
        <v>781298.20377777831</v>
      </c>
      <c r="F27" s="18">
        <v>3242356.1401110981</v>
      </c>
      <c r="G27" s="18">
        <v>241141</v>
      </c>
      <c r="H27" s="19">
        <v>14894363.807777734</v>
      </c>
    </row>
    <row r="28" spans="1:8" x14ac:dyDescent="0.2">
      <c r="A28" s="31"/>
      <c r="B28" s="18"/>
      <c r="C28" s="18"/>
      <c r="D28" s="18"/>
      <c r="E28" s="18"/>
      <c r="F28" s="18"/>
      <c r="G28" s="18"/>
      <c r="H28" s="19"/>
    </row>
    <row r="29" spans="1:8" x14ac:dyDescent="0.2">
      <c r="A29" s="29" t="s">
        <v>16</v>
      </c>
      <c r="B29" s="70"/>
      <c r="C29" s="70"/>
      <c r="D29" s="70"/>
      <c r="E29" s="70"/>
      <c r="F29" s="70"/>
      <c r="G29" s="70"/>
      <c r="H29" s="71"/>
    </row>
    <row r="30" spans="1:8" x14ac:dyDescent="0.2">
      <c r="A30" s="31">
        <v>2004</v>
      </c>
      <c r="B30" s="18">
        <v>9310713</v>
      </c>
      <c r="C30" s="18">
        <v>127783918</v>
      </c>
      <c r="D30" s="18">
        <v>165950309</v>
      </c>
      <c r="E30" s="18">
        <v>1157897</v>
      </c>
      <c r="F30" s="18">
        <v>67233701</v>
      </c>
      <c r="G30" s="18">
        <v>8717691</v>
      </c>
      <c r="H30" s="19">
        <f t="shared" ref="H30:H45" si="1">SUM(B30:G30)</f>
        <v>380154229</v>
      </c>
    </row>
    <row r="31" spans="1:8" x14ac:dyDescent="0.2">
      <c r="A31" s="31">
        <v>2005</v>
      </c>
      <c r="B31" s="18">
        <v>636390</v>
      </c>
      <c r="C31" s="18">
        <v>115428050</v>
      </c>
      <c r="D31" s="18">
        <v>205542380</v>
      </c>
      <c r="E31" s="18">
        <v>1320132</v>
      </c>
      <c r="F31" s="18">
        <v>71563651</v>
      </c>
      <c r="G31" s="18">
        <v>2021241</v>
      </c>
      <c r="H31" s="19">
        <f t="shared" si="1"/>
        <v>396511844</v>
      </c>
    </row>
    <row r="32" spans="1:8" x14ac:dyDescent="0.2">
      <c r="A32" s="31">
        <v>2006</v>
      </c>
      <c r="B32" s="18">
        <v>2155450</v>
      </c>
      <c r="C32" s="18">
        <v>103542639</v>
      </c>
      <c r="D32" s="18">
        <v>272098367</v>
      </c>
      <c r="E32" s="18">
        <v>1433464</v>
      </c>
      <c r="F32" s="18">
        <v>61150624</v>
      </c>
      <c r="G32" s="18">
        <v>2309158</v>
      </c>
      <c r="H32" s="19">
        <f t="shared" si="1"/>
        <v>442689702</v>
      </c>
    </row>
    <row r="33" spans="1:8" x14ac:dyDescent="0.2">
      <c r="A33" s="31">
        <v>2007</v>
      </c>
      <c r="B33" s="18">
        <v>2590109</v>
      </c>
      <c r="C33" s="18">
        <v>86211501</v>
      </c>
      <c r="D33" s="18">
        <v>283410176</v>
      </c>
      <c r="E33" s="18">
        <v>1458950</v>
      </c>
      <c r="F33" s="18">
        <v>55503920</v>
      </c>
      <c r="G33" s="18">
        <v>2063103</v>
      </c>
      <c r="H33" s="19">
        <f t="shared" si="1"/>
        <v>431237759</v>
      </c>
    </row>
    <row r="34" spans="1:8" x14ac:dyDescent="0.2">
      <c r="A34" s="31">
        <v>2008</v>
      </c>
      <c r="B34" s="18">
        <v>3012433.8477888815</v>
      </c>
      <c r="C34" s="18">
        <v>84953062.352157056</v>
      </c>
      <c r="D34" s="18">
        <v>256983009.48141035</v>
      </c>
      <c r="E34" s="18">
        <v>1574808.433133333</v>
      </c>
      <c r="F34" s="18">
        <v>39029561.098734677</v>
      </c>
      <c r="G34" s="18">
        <v>1730372.6661002636</v>
      </c>
      <c r="H34" s="19">
        <f t="shared" si="1"/>
        <v>387283247.87932456</v>
      </c>
    </row>
    <row r="35" spans="1:8" x14ac:dyDescent="0.2">
      <c r="A35" s="31">
        <v>2009</v>
      </c>
      <c r="B35" s="18">
        <v>5059280.0994444443</v>
      </c>
      <c r="C35" s="18">
        <v>82410376.013522238</v>
      </c>
      <c r="D35" s="18">
        <v>241228775.62376675</v>
      </c>
      <c r="E35" s="18">
        <v>568286.78367777774</v>
      </c>
      <c r="F35" s="18">
        <v>34073773.677166648</v>
      </c>
      <c r="G35" s="18">
        <v>1449229.7300666668</v>
      </c>
      <c r="H35" s="19">
        <f t="shared" si="1"/>
        <v>364789721.92764449</v>
      </c>
    </row>
    <row r="36" spans="1:8" x14ac:dyDescent="0.2">
      <c r="A36" s="31">
        <v>2010</v>
      </c>
      <c r="B36" s="18">
        <v>5077748.6144333184</v>
      </c>
      <c r="C36" s="18">
        <v>79078464.750689313</v>
      </c>
      <c r="D36" s="18">
        <v>224647389.27701116</v>
      </c>
      <c r="E36" s="18">
        <v>474811.128722222</v>
      </c>
      <c r="F36" s="18">
        <v>29856270.308177691</v>
      </c>
      <c r="G36" s="18">
        <v>1748664.8222111105</v>
      </c>
      <c r="H36" s="19">
        <f t="shared" si="1"/>
        <v>340883348.90124482</v>
      </c>
    </row>
    <row r="37" spans="1:8" x14ac:dyDescent="0.2">
      <c r="A37" s="31">
        <v>2011</v>
      </c>
      <c r="B37" s="18">
        <v>4421738.9911521003</v>
      </c>
      <c r="C37" s="18">
        <v>68318734.081069723</v>
      </c>
      <c r="D37" s="18">
        <v>199078399.00209385</v>
      </c>
      <c r="E37" s="18">
        <v>1124319.2336961003</v>
      </c>
      <c r="F37" s="18">
        <v>23591044.506015725</v>
      </c>
      <c r="G37" s="18">
        <v>1852532.0888810991</v>
      </c>
      <c r="H37" s="19">
        <f t="shared" si="1"/>
        <v>298386767.90290856</v>
      </c>
    </row>
    <row r="38" spans="1:8" x14ac:dyDescent="0.2">
      <c r="A38" s="31">
        <v>2012</v>
      </c>
      <c r="B38" s="18">
        <v>4899784.3841833072</v>
      </c>
      <c r="C38" s="18">
        <v>58210635.724077508</v>
      </c>
      <c r="D38" s="18">
        <v>182172833.12663874</v>
      </c>
      <c r="E38" s="18">
        <v>881639.54286360007</v>
      </c>
      <c r="F38" s="18">
        <v>19053531.97610243</v>
      </c>
      <c r="G38" s="18">
        <f>[2]GENERAL!$F$352+[2]GENERAL!$F$332</f>
        <v>2269973.535306701</v>
      </c>
      <c r="H38" s="19">
        <f t="shared" si="1"/>
        <v>267488398.28917229</v>
      </c>
    </row>
    <row r="39" spans="1:8" x14ac:dyDescent="0.2">
      <c r="A39" s="31">
        <v>2013</v>
      </c>
      <c r="B39" s="18">
        <v>4373304.6871505175</v>
      </c>
      <c r="C39" s="18">
        <v>50609065.085584</v>
      </c>
      <c r="D39" s="18">
        <v>165446397.71951771</v>
      </c>
      <c r="E39" s="18">
        <v>489567.38582186995</v>
      </c>
      <c r="F39" s="18">
        <v>13800875.615353877</v>
      </c>
      <c r="G39" s="18">
        <f>[3]GENERAL!$F$332+[3]GENERAL!$F$352</f>
        <v>1472891.36898098</v>
      </c>
      <c r="H39" s="19">
        <f t="shared" si="1"/>
        <v>236192101.86240897</v>
      </c>
    </row>
    <row r="40" spans="1:8" x14ac:dyDescent="0.2">
      <c r="A40" s="31">
        <v>2014</v>
      </c>
      <c r="B40" s="18">
        <v>3965764.1654444281</v>
      </c>
      <c r="C40" s="18">
        <v>41905712.171112135</v>
      </c>
      <c r="D40" s="18">
        <v>145061524.88474679</v>
      </c>
      <c r="E40" s="18">
        <v>1793726.8227333289</v>
      </c>
      <c r="F40" s="18">
        <v>9807591.6959446799</v>
      </c>
      <c r="G40" s="18">
        <f>[4]GENERAL!$F$307+[4]GENERAL!$F$327</f>
        <v>1819322.8190222241</v>
      </c>
      <c r="H40" s="19">
        <f t="shared" si="1"/>
        <v>204353642.55900359</v>
      </c>
    </row>
    <row r="41" spans="1:8" x14ac:dyDescent="0.2">
      <c r="A41" s="31">
        <v>2015</v>
      </c>
      <c r="B41" s="18">
        <v>3285014.4270000039</v>
      </c>
      <c r="C41" s="18">
        <v>38842497.683745161</v>
      </c>
      <c r="D41" s="18">
        <v>127711405.8155006</v>
      </c>
      <c r="E41" s="18">
        <v>481189.36397777701</v>
      </c>
      <c r="F41" s="18">
        <v>8138761.2175668199</v>
      </c>
      <c r="G41" s="18">
        <f>[5]GENERAL!$F$307+[5]GENERAL!$F$327</f>
        <v>1160524.4442666657</v>
      </c>
      <c r="H41" s="19">
        <f t="shared" si="1"/>
        <v>179619392.95205703</v>
      </c>
    </row>
    <row r="42" spans="1:8" x14ac:dyDescent="0.2">
      <c r="A42" s="31">
        <v>2016</v>
      </c>
      <c r="B42" s="18">
        <v>2612153.1242222213</v>
      </c>
      <c r="C42" s="18">
        <v>32382358.070889011</v>
      </c>
      <c r="D42" s="18">
        <v>120448195.5880021</v>
      </c>
      <c r="E42" s="18">
        <v>255294.969666666</v>
      </c>
      <c r="F42" s="18">
        <v>7348564.1172222504</v>
      </c>
      <c r="G42" s="18">
        <v>606623.90411111084</v>
      </c>
      <c r="H42" s="19">
        <f t="shared" si="1"/>
        <v>163653189.77411336</v>
      </c>
    </row>
    <row r="43" spans="1:8" x14ac:dyDescent="0.2">
      <c r="A43" s="31">
        <v>2017</v>
      </c>
      <c r="B43" s="18">
        <v>1523109.748000009</v>
      </c>
      <c r="C43" s="18">
        <v>25915898.593666632</v>
      </c>
      <c r="D43" s="18">
        <v>94918017.626999408</v>
      </c>
      <c r="E43" s="18">
        <v>238102.67100000023</v>
      </c>
      <c r="F43" s="18">
        <v>5377169.2317777295</v>
      </c>
      <c r="G43" s="18">
        <v>330752.31311111071</v>
      </c>
      <c r="H43" s="19">
        <f t="shared" si="1"/>
        <v>128303050.18455489</v>
      </c>
    </row>
    <row r="44" spans="1:8" x14ac:dyDescent="0.2">
      <c r="A44" s="31">
        <v>2018</v>
      </c>
      <c r="B44" s="18">
        <v>1177474</v>
      </c>
      <c r="C44" s="18">
        <v>20399295</v>
      </c>
      <c r="D44" s="18">
        <v>76963826</v>
      </c>
      <c r="E44" s="18">
        <v>147228</v>
      </c>
      <c r="F44" s="18">
        <v>3481808</v>
      </c>
      <c r="G44" s="18">
        <f>220096+40392</f>
        <v>260488</v>
      </c>
      <c r="H44" s="19">
        <f t="shared" si="1"/>
        <v>102430119</v>
      </c>
    </row>
    <row r="45" spans="1:8" x14ac:dyDescent="0.2">
      <c r="A45" s="31">
        <v>2019</v>
      </c>
      <c r="B45" s="18">
        <v>909714</v>
      </c>
      <c r="C45" s="18">
        <v>17367287</v>
      </c>
      <c r="D45" s="18">
        <v>71601544.148887694</v>
      </c>
      <c r="E45" s="18">
        <v>135097</v>
      </c>
      <c r="F45" s="18">
        <v>2604264</v>
      </c>
      <c r="G45" s="18">
        <v>173931.25488888909</v>
      </c>
      <c r="H45" s="19">
        <f t="shared" si="1"/>
        <v>92791837.403776586</v>
      </c>
    </row>
    <row r="46" spans="1:8" x14ac:dyDescent="0.2">
      <c r="A46" s="31">
        <v>2020</v>
      </c>
      <c r="B46" s="18">
        <v>498442.12599999667</v>
      </c>
      <c r="C46" s="18">
        <v>14432246.560555751</v>
      </c>
      <c r="D46" s="18">
        <v>50835954.517999917</v>
      </c>
      <c r="E46" s="18">
        <v>127491.64088888933</v>
      </c>
      <c r="F46" s="18">
        <v>1751416.816666665</v>
      </c>
      <c r="G46" s="18">
        <v>100330.07888888945</v>
      </c>
      <c r="H46" s="19">
        <f>SUM(B46:G46)</f>
        <v>67745881.741000116</v>
      </c>
    </row>
    <row r="47" spans="1:8" x14ac:dyDescent="0.2">
      <c r="A47" s="31">
        <v>2021</v>
      </c>
      <c r="B47" s="18">
        <v>467656.63555555604</v>
      </c>
      <c r="C47" s="18">
        <v>17402229.791333299</v>
      </c>
      <c r="D47" s="18">
        <v>48115742.392333299</v>
      </c>
      <c r="E47" s="18">
        <v>242584.8888888892</v>
      </c>
      <c r="F47" s="18">
        <v>1574005.995333334</v>
      </c>
      <c r="G47" s="18">
        <v>144446</v>
      </c>
      <c r="H47" s="19">
        <v>67946665.703444377</v>
      </c>
    </row>
    <row r="48" spans="1:8" x14ac:dyDescent="0.2">
      <c r="A48" s="31">
        <v>2022</v>
      </c>
      <c r="B48" s="18">
        <v>541953.33400000003</v>
      </c>
      <c r="C48" s="18">
        <v>13118733.645444309</v>
      </c>
      <c r="D48" s="18">
        <v>33995476.917777345</v>
      </c>
      <c r="E48" s="18">
        <v>151863.2000000003</v>
      </c>
      <c r="F48" s="18">
        <v>1318082.7167777801</v>
      </c>
      <c r="G48" s="18">
        <v>85897</v>
      </c>
      <c r="H48" s="19">
        <v>49212006.813999437</v>
      </c>
    </row>
    <row r="49" spans="1:8" ht="12" customHeight="1" x14ac:dyDescent="0.2">
      <c r="A49" s="31"/>
      <c r="B49" s="18"/>
      <c r="C49" s="18"/>
      <c r="D49" s="18"/>
      <c r="E49" s="18"/>
      <c r="F49" s="18"/>
      <c r="G49" s="18"/>
      <c r="H49" s="19"/>
    </row>
    <row r="50" spans="1:8" x14ac:dyDescent="0.2">
      <c r="A50" s="65" t="s">
        <v>34</v>
      </c>
      <c r="B50" s="66"/>
      <c r="C50" s="66"/>
      <c r="D50" s="66"/>
      <c r="E50" s="66"/>
      <c r="F50" s="66"/>
      <c r="G50" s="140"/>
      <c r="H50" s="69"/>
    </row>
    <row r="51" spans="1:8" x14ac:dyDescent="0.2">
      <c r="A51" s="67">
        <v>2004</v>
      </c>
      <c r="B51" s="82">
        <f t="shared" ref="B51:G51" si="2">SUM(B9+B30)</f>
        <v>41911879</v>
      </c>
      <c r="C51" s="82">
        <f t="shared" si="2"/>
        <v>140589838</v>
      </c>
      <c r="D51" s="82">
        <f t="shared" si="2"/>
        <v>195775936</v>
      </c>
      <c r="E51" s="82">
        <f t="shared" si="2"/>
        <v>125269131</v>
      </c>
      <c r="F51" s="82">
        <f t="shared" si="2"/>
        <v>131193943</v>
      </c>
      <c r="G51" s="82">
        <f t="shared" si="2"/>
        <v>15776624</v>
      </c>
      <c r="H51" s="83">
        <f t="shared" ref="H51:H69" si="3">SUM(B51:G51)</f>
        <v>650517351</v>
      </c>
    </row>
    <row r="52" spans="1:8" x14ac:dyDescent="0.2">
      <c r="A52" s="67">
        <v>2005</v>
      </c>
      <c r="B52" s="82">
        <v>33718544</v>
      </c>
      <c r="C52" s="82">
        <v>139032531</v>
      </c>
      <c r="D52" s="82">
        <v>247245429</v>
      </c>
      <c r="E52" s="82">
        <v>114283757</v>
      </c>
      <c r="F52" s="82">
        <v>138443924</v>
      </c>
      <c r="G52" s="82">
        <f>'[6]Segment B - genres hors film'!$G$4+'[6]Segment B - genres hors film'!$H$4</f>
        <v>12901688.888888888</v>
      </c>
      <c r="H52" s="83">
        <f t="shared" si="3"/>
        <v>685625873.88888884</v>
      </c>
    </row>
    <row r="53" spans="1:8" x14ac:dyDescent="0.2">
      <c r="A53" s="67">
        <v>2006</v>
      </c>
      <c r="B53" s="82">
        <v>42960801</v>
      </c>
      <c r="C53" s="82">
        <v>124460318</v>
      </c>
      <c r="D53" s="82">
        <v>317437883</v>
      </c>
      <c r="E53" s="82">
        <v>109354410</v>
      </c>
      <c r="F53" s="82">
        <v>130750689</v>
      </c>
      <c r="G53" s="82">
        <f>'[6]Segment B - genres hors film'!$G$5+'[6]Segment B - genres hors film'!$H$5</f>
        <v>13425724.127344439</v>
      </c>
      <c r="H53" s="83">
        <f t="shared" si="3"/>
        <v>738389825.12734449</v>
      </c>
    </row>
    <row r="54" spans="1:8" x14ac:dyDescent="0.2">
      <c r="A54" s="67">
        <v>2007</v>
      </c>
      <c r="B54" s="82">
        <v>36284169</v>
      </c>
      <c r="C54" s="82">
        <v>108736109</v>
      </c>
      <c r="D54" s="82">
        <v>314379518</v>
      </c>
      <c r="E54" s="82">
        <v>83168855</v>
      </c>
      <c r="F54" s="82">
        <v>109714452</v>
      </c>
      <c r="G54" s="82">
        <f>'[6]Segment B - genres hors film'!$G$6+'[6]Segment B - genres hors film'!$H$6</f>
        <v>10919968.009622216</v>
      </c>
      <c r="H54" s="83">
        <f t="shared" si="3"/>
        <v>663203071.00962222</v>
      </c>
    </row>
    <row r="55" spans="1:8" x14ac:dyDescent="0.2">
      <c r="A55" s="67">
        <v>2008</v>
      </c>
      <c r="B55" s="82">
        <v>30264106.750468303</v>
      </c>
      <c r="C55" s="82">
        <v>104158959.61906856</v>
      </c>
      <c r="D55" s="82">
        <v>283957412.24662191</v>
      </c>
      <c r="E55" s="82">
        <v>72803009.369166046</v>
      </c>
      <c r="F55" s="82">
        <v>73691854.814257637</v>
      </c>
      <c r="G55" s="82">
        <f>'[6]Segment B - genres hors film'!$G$7+'[6]Segment B - genres hors film'!$H$7</f>
        <v>11562382.995655537</v>
      </c>
      <c r="H55" s="83">
        <f t="shared" si="3"/>
        <v>576437725.79523802</v>
      </c>
    </row>
    <row r="56" spans="1:8" x14ac:dyDescent="0.2">
      <c r="A56" s="67">
        <v>2009</v>
      </c>
      <c r="B56" s="82">
        <v>34264636.373044446</v>
      </c>
      <c r="C56" s="82">
        <v>101082053.21050005</v>
      </c>
      <c r="D56" s="82">
        <v>266696967.50024444</v>
      </c>
      <c r="E56" s="82">
        <v>50190864.224833325</v>
      </c>
      <c r="F56" s="82">
        <v>71537571.458377779</v>
      </c>
      <c r="G56" s="82">
        <f>'[6]Segment B - genres hors film'!$G$8+'[6]Segment B - genres hors film'!$H$8</f>
        <v>8971926.636788886</v>
      </c>
      <c r="H56" s="83">
        <f t="shared" si="3"/>
        <v>532744019.40378892</v>
      </c>
    </row>
    <row r="57" spans="1:8" x14ac:dyDescent="0.2">
      <c r="A57" s="67">
        <v>2010</v>
      </c>
      <c r="B57" s="82">
        <v>25616550.371055674</v>
      </c>
      <c r="C57" s="82">
        <v>97029595.816343859</v>
      </c>
      <c r="D57" s="82">
        <v>248643558.48991123</v>
      </c>
      <c r="E57" s="82">
        <v>42929892.208866745</v>
      </c>
      <c r="F57" s="82">
        <v>72818424.425077572</v>
      </c>
      <c r="G57" s="82">
        <f>'[6]Segment B - genres hors film'!$G$9+'[6]Segment B - genres hors film'!$H$9</f>
        <v>7958261.9489000067</v>
      </c>
      <c r="H57" s="83">
        <f t="shared" si="3"/>
        <v>494996283.26015508</v>
      </c>
    </row>
    <row r="58" spans="1:8" x14ac:dyDescent="0.2">
      <c r="A58" s="67">
        <v>2011</v>
      </c>
      <c r="B58" s="82">
        <v>22088212.256013989</v>
      </c>
      <c r="C58" s="82">
        <v>85865125.303194255</v>
      </c>
      <c r="D58" s="82">
        <v>222234960.74338949</v>
      </c>
      <c r="E58" s="82">
        <v>38400856.020672046</v>
      </c>
      <c r="F58" s="82">
        <v>54009076.579999804</v>
      </c>
      <c r="G58" s="82">
        <f>'[6]Segment B - genres hors film'!$G$10+'[6]Segment B - genres hors film'!$H$10</f>
        <v>6671954.3564284109</v>
      </c>
      <c r="H58" s="83">
        <f>SUM(B58:G58)</f>
        <v>429270185.25969797</v>
      </c>
    </row>
    <row r="59" spans="1:8" x14ac:dyDescent="0.2">
      <c r="A59" s="67">
        <v>2012</v>
      </c>
      <c r="B59" s="82">
        <v>21385088.798063789</v>
      </c>
      <c r="C59" s="82">
        <v>73886898.906041026</v>
      </c>
      <c r="D59" s="82">
        <v>205558195.92353171</v>
      </c>
      <c r="E59" s="82">
        <v>35954537.707862154</v>
      </c>
      <c r="F59" s="82">
        <v>37979526.535199516</v>
      </c>
      <c r="G59" s="82">
        <f>'[6]Segment B - genres hors film'!$G$11+'[6]Segment B - genres hors film'!$H$11</f>
        <v>5924723.106623508</v>
      </c>
      <c r="H59" s="83">
        <f t="shared" si="3"/>
        <v>380688970.97732174</v>
      </c>
    </row>
    <row r="60" spans="1:8" x14ac:dyDescent="0.2">
      <c r="A60" s="31">
        <v>2013</v>
      </c>
      <c r="B60" s="18">
        <v>17831348.739997178</v>
      </c>
      <c r="C60" s="18">
        <v>64805392.85711401</v>
      </c>
      <c r="D60" s="18">
        <v>186100891.17695063</v>
      </c>
      <c r="E60" s="18">
        <v>21395103.691929057</v>
      </c>
      <c r="F60" s="18">
        <v>34174194.41749686</v>
      </c>
      <c r="G60" s="18">
        <f>'[6]Segment B - genres hors film'!$G$12+'[6]Segment B - genres hors film'!$H$12</f>
        <v>4088278.1081244284</v>
      </c>
      <c r="H60" s="83">
        <f t="shared" si="3"/>
        <v>328395208.99161214</v>
      </c>
    </row>
    <row r="61" spans="1:8" x14ac:dyDescent="0.2">
      <c r="A61" s="31">
        <v>2014</v>
      </c>
      <c r="B61" s="18">
        <v>17695806.330711029</v>
      </c>
      <c r="C61" s="18">
        <v>51454351.39093449</v>
      </c>
      <c r="D61" s="18">
        <v>163124715.9161908</v>
      </c>
      <c r="E61" s="18">
        <v>23990992.040933419</v>
      </c>
      <c r="F61" s="18">
        <v>29164547.658144191</v>
      </c>
      <c r="G61" s="18">
        <f>'[6]Segment B - genres hors film'!$G$13+'[6]Segment B - genres hors film'!$H$13</f>
        <v>4848330.8986888956</v>
      </c>
      <c r="H61" s="83">
        <f t="shared" si="3"/>
        <v>290278744.23560286</v>
      </c>
    </row>
    <row r="62" spans="1:8" x14ac:dyDescent="0.2">
      <c r="A62" s="31">
        <v>2015</v>
      </c>
      <c r="B62" s="18">
        <v>12284141.084444471</v>
      </c>
      <c r="C62" s="18">
        <v>46821623.429611698</v>
      </c>
      <c r="D62" s="18">
        <v>145625048.9795332</v>
      </c>
      <c r="E62" s="18">
        <v>22479581.891088929</v>
      </c>
      <c r="F62" s="18">
        <v>19204072.748500071</v>
      </c>
      <c r="G62" s="18">
        <f>'[6]Segment B - genres hors film'!$G$14+'[6]Segment B - genres hors film'!$H$14</f>
        <v>3571597.9391666837</v>
      </c>
      <c r="H62" s="83">
        <f t="shared" si="3"/>
        <v>249986066.07234508</v>
      </c>
    </row>
    <row r="63" spans="1:8" x14ac:dyDescent="0.2">
      <c r="A63" s="31">
        <v>2016</v>
      </c>
      <c r="B63" s="18">
        <v>9082196.7302222271</v>
      </c>
      <c r="C63" s="18">
        <v>38259647.13566675</v>
      </c>
      <c r="D63" s="18">
        <v>135720763.01700214</v>
      </c>
      <c r="E63" s="18">
        <v>12781429.779444488</v>
      </c>
      <c r="F63" s="18">
        <v>15923875.497222323</v>
      </c>
      <c r="G63" s="18">
        <v>2513726.1444444451</v>
      </c>
      <c r="H63" s="83">
        <f t="shared" si="3"/>
        <v>214281638.30400237</v>
      </c>
    </row>
    <row r="64" spans="1:8" x14ac:dyDescent="0.2">
      <c r="A64" s="31">
        <v>2017</v>
      </c>
      <c r="B64" s="18">
        <v>6799146.2585555287</v>
      </c>
      <c r="C64" s="18">
        <v>31651059.891333222</v>
      </c>
      <c r="D64" s="18">
        <v>110665695.70722079</v>
      </c>
      <c r="E64" s="18">
        <v>6954893.8114444492</v>
      </c>
      <c r="F64" s="18">
        <v>15769482.07966681</v>
      </c>
      <c r="G64" s="18">
        <v>1151905.1195555555</v>
      </c>
      <c r="H64" s="83">
        <f t="shared" si="3"/>
        <v>172992182.86777639</v>
      </c>
    </row>
    <row r="65" spans="1:8" x14ac:dyDescent="0.2">
      <c r="A65" s="31">
        <v>2018</v>
      </c>
      <c r="B65" s="18">
        <v>6392892</v>
      </c>
      <c r="C65" s="18">
        <v>24395738</v>
      </c>
      <c r="D65" s="18">
        <v>94221035</v>
      </c>
      <c r="E65" s="18">
        <v>4943590</v>
      </c>
      <c r="F65" s="18">
        <v>11264760</v>
      </c>
      <c r="G65" s="18">
        <f>336589+894919</f>
        <v>1231508</v>
      </c>
      <c r="H65" s="83">
        <f t="shared" si="3"/>
        <v>142449523</v>
      </c>
    </row>
    <row r="66" spans="1:8" x14ac:dyDescent="0.2">
      <c r="A66" s="31">
        <v>2019</v>
      </c>
      <c r="B66" s="18">
        <v>4369102.9204444662</v>
      </c>
      <c r="C66" s="18">
        <v>20833128.38744431</v>
      </c>
      <c r="D66" s="18">
        <v>84603544.7186656</v>
      </c>
      <c r="E66" s="18">
        <v>4313412.6987777893</v>
      </c>
      <c r="F66" s="18">
        <v>9188929.9978889301</v>
      </c>
      <c r="G66" s="18">
        <v>650712</v>
      </c>
      <c r="H66" s="83">
        <f t="shared" si="3"/>
        <v>123958830.72322109</v>
      </c>
    </row>
    <row r="67" spans="1:8" x14ac:dyDescent="0.2">
      <c r="A67" s="31">
        <v>2020</v>
      </c>
      <c r="B67" s="18">
        <v>2776113.5612222692</v>
      </c>
      <c r="C67" s="18">
        <v>16845424.583555792</v>
      </c>
      <c r="D67" s="18">
        <v>64569709.650778919</v>
      </c>
      <c r="E67" s="18">
        <v>2267532.8125555608</v>
      </c>
      <c r="F67" s="18">
        <v>6691599.8874444179</v>
      </c>
      <c r="G67" s="18">
        <v>297796.68644444685</v>
      </c>
      <c r="H67" s="83">
        <f t="shared" si="3"/>
        <v>93448177.182001412</v>
      </c>
    </row>
    <row r="68" spans="1:8" x14ac:dyDescent="0.2">
      <c r="A68" s="31">
        <v>2021</v>
      </c>
      <c r="B68" s="18">
        <v>2925435.0257777572</v>
      </c>
      <c r="C68" s="18">
        <v>19456680.013666689</v>
      </c>
      <c r="D68" s="18">
        <v>59955743.997444898</v>
      </c>
      <c r="E68" s="18">
        <v>1522205.5238888902</v>
      </c>
      <c r="F68" s="18">
        <v>6629108.2445555301</v>
      </c>
      <c r="G68" s="18">
        <v>486650</v>
      </c>
      <c r="H68" s="83">
        <f t="shared" si="3"/>
        <v>90975822.805333763</v>
      </c>
    </row>
    <row r="69" spans="1:8" x14ac:dyDescent="0.2">
      <c r="A69" s="31">
        <v>2022</v>
      </c>
      <c r="B69" s="18">
        <v>2018082.281555559</v>
      </c>
      <c r="C69" s="18">
        <v>14384579.06755534</v>
      </c>
      <c r="D69" s="18">
        <v>41883071.011999428</v>
      </c>
      <c r="E69" s="18">
        <v>933161.40377777873</v>
      </c>
      <c r="F69" s="18">
        <v>4560438.8568888288</v>
      </c>
      <c r="G69" s="18">
        <v>327038</v>
      </c>
      <c r="H69" s="83">
        <f t="shared" si="3"/>
        <v>64106370.621776938</v>
      </c>
    </row>
    <row r="70" spans="1:8" x14ac:dyDescent="0.2">
      <c r="A70" s="31"/>
      <c r="B70" s="18"/>
      <c r="C70" s="18"/>
      <c r="D70" s="18"/>
      <c r="E70" s="18"/>
      <c r="F70" s="18"/>
      <c r="G70" s="18"/>
      <c r="H70" s="83"/>
    </row>
    <row r="71" spans="1:8" s="1" customFormat="1" x14ac:dyDescent="0.2">
      <c r="A71" s="64" t="s">
        <v>35</v>
      </c>
      <c r="B71" s="16" t="s">
        <v>10</v>
      </c>
      <c r="C71" s="16" t="s">
        <v>13</v>
      </c>
      <c r="D71" s="16" t="s">
        <v>8</v>
      </c>
      <c r="E71" s="16" t="s">
        <v>12</v>
      </c>
      <c r="F71" s="16" t="s">
        <v>11</v>
      </c>
      <c r="G71" s="16" t="s">
        <v>14</v>
      </c>
      <c r="H71" s="16" t="s">
        <v>2</v>
      </c>
    </row>
    <row r="72" spans="1:8" x14ac:dyDescent="0.2">
      <c r="A72" s="29" t="s">
        <v>15</v>
      </c>
    </row>
    <row r="73" spans="1:8" x14ac:dyDescent="0.2">
      <c r="A73" s="31">
        <v>2004</v>
      </c>
      <c r="B73" s="51">
        <f t="shared" ref="B73:B91" si="4">B9/$B51*100</f>
        <v>77.785026054307892</v>
      </c>
      <c r="C73" s="51">
        <f t="shared" ref="C73:C91" si="5">C9/$C51*100</f>
        <v>9.1087095498324704</v>
      </c>
      <c r="D73" s="51">
        <f t="shared" ref="D73:D91" si="6">D9/$D51*100</f>
        <v>15.234572547261374</v>
      </c>
      <c r="E73" s="51">
        <f t="shared" ref="E73:E91" si="7">E9/$E51*100</f>
        <v>99.075672521429084</v>
      </c>
      <c r="F73" s="51">
        <f t="shared" ref="F73:F91" si="8">F9/$F51*100</f>
        <v>48.752435163870331</v>
      </c>
      <c r="G73" s="51">
        <f t="shared" ref="G73:G91" si="9">G9/$G51*100</f>
        <v>44.742988106961285</v>
      </c>
      <c r="H73" s="28">
        <f t="shared" ref="H73:H91" si="10">H9/$H51*100</f>
        <v>41.561246842130736</v>
      </c>
    </row>
    <row r="74" spans="1:8" x14ac:dyDescent="0.2">
      <c r="A74" s="31">
        <v>2005</v>
      </c>
      <c r="B74" s="51">
        <f t="shared" si="4"/>
        <v>98.112640925420749</v>
      </c>
      <c r="C74" s="51">
        <f t="shared" si="5"/>
        <v>16.977667622263169</v>
      </c>
      <c r="D74" s="51">
        <f t="shared" si="6"/>
        <v>16.867065720353519</v>
      </c>
      <c r="E74" s="51">
        <f t="shared" si="7"/>
        <v>98.84486471686435</v>
      </c>
      <c r="F74" s="51">
        <f t="shared" si="8"/>
        <v>48.308564989822159</v>
      </c>
      <c r="G74" s="51">
        <f t="shared" si="9"/>
        <v>84.333517058920805</v>
      </c>
      <c r="H74" s="28">
        <f t="shared" si="10"/>
        <v>42.167899580588646</v>
      </c>
    </row>
    <row r="75" spans="1:8" x14ac:dyDescent="0.2">
      <c r="A75" s="31">
        <v>2006</v>
      </c>
      <c r="B75" s="51">
        <f t="shared" si="4"/>
        <v>94.982751834631756</v>
      </c>
      <c r="C75" s="51">
        <f t="shared" si="5"/>
        <v>16.806705411117463</v>
      </c>
      <c r="D75" s="51">
        <f t="shared" si="6"/>
        <v>14.282956895853543</v>
      </c>
      <c r="E75" s="51">
        <f t="shared" si="7"/>
        <v>98.68915757489799</v>
      </c>
      <c r="F75" s="51">
        <f t="shared" si="8"/>
        <v>53.231126759110239</v>
      </c>
      <c r="G75" s="51">
        <f t="shared" si="9"/>
        <v>82.800494740977655</v>
      </c>
      <c r="H75" s="28">
        <f t="shared" si="10"/>
        <v>40.046613988620827</v>
      </c>
    </row>
    <row r="76" spans="1:8" x14ac:dyDescent="0.2">
      <c r="A76" s="31">
        <v>2007</v>
      </c>
      <c r="B76" s="51">
        <f t="shared" si="4"/>
        <v>92.861600330436119</v>
      </c>
      <c r="C76" s="51">
        <f t="shared" si="5"/>
        <v>20.714929205347968</v>
      </c>
      <c r="D76" s="51">
        <f t="shared" si="6"/>
        <v>9.8509413708052058</v>
      </c>
      <c r="E76" s="51">
        <f t="shared" si="7"/>
        <v>98.245797660674782</v>
      </c>
      <c r="F76" s="51">
        <f t="shared" si="8"/>
        <v>49.410566257943849</v>
      </c>
      <c r="G76" s="51">
        <f t="shared" si="9"/>
        <v>81.106492181989523</v>
      </c>
      <c r="H76" s="28">
        <f t="shared" si="10"/>
        <v>34.976504202079376</v>
      </c>
    </row>
    <row r="77" spans="1:8" x14ac:dyDescent="0.2">
      <c r="A77" s="31">
        <v>2008</v>
      </c>
      <c r="B77" s="51">
        <f t="shared" si="4"/>
        <v>90.0461828507717</v>
      </c>
      <c r="C77" s="51">
        <f t="shared" si="5"/>
        <v>18.439025636538151</v>
      </c>
      <c r="D77" s="51">
        <f t="shared" si="6"/>
        <v>9.4994536510932335</v>
      </c>
      <c r="E77" s="51">
        <f t="shared" si="7"/>
        <v>97.836891020331521</v>
      </c>
      <c r="F77" s="51">
        <f t="shared" si="8"/>
        <v>47.036804546296516</v>
      </c>
      <c r="G77" s="51">
        <f t="shared" si="9"/>
        <v>85.034463339000808</v>
      </c>
      <c r="H77" s="28">
        <f t="shared" si="10"/>
        <v>32.814382100852498</v>
      </c>
    </row>
    <row r="78" spans="1:8" x14ac:dyDescent="0.2">
      <c r="A78" s="31">
        <v>2009</v>
      </c>
      <c r="B78" s="51">
        <f t="shared" si="4"/>
        <v>85.234689070202663</v>
      </c>
      <c r="C78" s="51">
        <f t="shared" si="5"/>
        <v>18.471802465364075</v>
      </c>
      <c r="D78" s="51">
        <f t="shared" si="6"/>
        <v>9.5494868633834145</v>
      </c>
      <c r="E78" s="51">
        <f t="shared" si="7"/>
        <v>98.867748558518358</v>
      </c>
      <c r="F78" s="51">
        <f t="shared" si="8"/>
        <v>52.369401165663568</v>
      </c>
      <c r="G78" s="51">
        <f t="shared" si="9"/>
        <v>83.847062189249527</v>
      </c>
      <c r="H78" s="28">
        <f t="shared" si="10"/>
        <v>31.526266153885224</v>
      </c>
    </row>
    <row r="79" spans="1:8" x14ac:dyDescent="0.2">
      <c r="A79" s="31">
        <v>2010</v>
      </c>
      <c r="B79" s="51">
        <f t="shared" si="4"/>
        <v>80.177859466312995</v>
      </c>
      <c r="C79" s="51">
        <f t="shared" si="5"/>
        <v>18.500675917101855</v>
      </c>
      <c r="D79" s="51">
        <f t="shared" si="6"/>
        <v>9.6508308353677474</v>
      </c>
      <c r="E79" s="51">
        <f t="shared" si="7"/>
        <v>98.893984810368977</v>
      </c>
      <c r="F79" s="51">
        <f t="shared" si="8"/>
        <v>58.999016328763801</v>
      </c>
      <c r="G79" s="51">
        <f t="shared" si="9"/>
        <v>78.027051214960011</v>
      </c>
      <c r="H79" s="28">
        <f t="shared" si="10"/>
        <v>31.134159905987453</v>
      </c>
    </row>
    <row r="80" spans="1:8" x14ac:dyDescent="0.2">
      <c r="A80" s="31">
        <v>2011</v>
      </c>
      <c r="B80" s="51">
        <f t="shared" si="4"/>
        <v>79.981453727889246</v>
      </c>
      <c r="C80" s="51">
        <f t="shared" si="5"/>
        <v>20.43482864570165</v>
      </c>
      <c r="D80" s="51">
        <f t="shared" si="6"/>
        <v>10.419855482610357</v>
      </c>
      <c r="E80" s="51">
        <f t="shared" si="7"/>
        <v>97.072150597135519</v>
      </c>
      <c r="F80" s="51">
        <f t="shared" si="8"/>
        <v>56.320222451733152</v>
      </c>
      <c r="G80" s="51">
        <f t="shared" si="9"/>
        <v>72.234041333088584</v>
      </c>
      <c r="H80" s="28">
        <f t="shared" si="10"/>
        <v>30.489752573337555</v>
      </c>
    </row>
    <row r="81" spans="1:8" x14ac:dyDescent="0.2">
      <c r="A81" s="31">
        <v>2012</v>
      </c>
      <c r="B81" s="51">
        <f t="shared" si="4"/>
        <v>77.087846440800988</v>
      </c>
      <c r="C81" s="51">
        <f t="shared" si="5"/>
        <v>21.216566690528083</v>
      </c>
      <c r="D81" s="51">
        <f t="shared" si="6"/>
        <v>11.376516850533733</v>
      </c>
      <c r="E81" s="51">
        <f t="shared" si="7"/>
        <v>97.547904662195577</v>
      </c>
      <c r="F81" s="51">
        <f t="shared" si="8"/>
        <v>49.832097147277032</v>
      </c>
      <c r="G81" s="51">
        <f t="shared" si="9"/>
        <v>61.686414559451663</v>
      </c>
      <c r="H81" s="28">
        <f t="shared" si="10"/>
        <v>29.735711040766471</v>
      </c>
    </row>
    <row r="82" spans="1:8" x14ac:dyDescent="0.2">
      <c r="A82" s="31">
        <v>2013</v>
      </c>
      <c r="B82" s="51">
        <f t="shared" si="4"/>
        <v>75.474066763436525</v>
      </c>
      <c r="C82" s="51">
        <f t="shared" si="5"/>
        <v>21.90609013485987</v>
      </c>
      <c r="D82" s="51">
        <f t="shared" si="6"/>
        <v>11.098558167459087</v>
      </c>
      <c r="E82" s="51">
        <f t="shared" si="7"/>
        <v>97.711778391583422</v>
      </c>
      <c r="F82" s="51">
        <f t="shared" si="8"/>
        <v>59.616090882050699</v>
      </c>
      <c r="G82" s="51">
        <f t="shared" si="9"/>
        <v>63.972818628606021</v>
      </c>
      <c r="H82" s="28">
        <f t="shared" si="10"/>
        <v>28.076880175057312</v>
      </c>
    </row>
    <row r="83" spans="1:8" x14ac:dyDescent="0.2">
      <c r="A83" s="31">
        <v>2014</v>
      </c>
      <c r="B83" s="51">
        <f t="shared" si="4"/>
        <v>77.589242946438588</v>
      </c>
      <c r="C83" s="51">
        <f t="shared" si="5"/>
        <v>18.557496036194614</v>
      </c>
      <c r="D83" s="51">
        <f t="shared" si="6"/>
        <v>11.073239839832056</v>
      </c>
      <c r="E83" s="51">
        <f t="shared" si="7"/>
        <v>92.523332008643365</v>
      </c>
      <c r="F83" s="51">
        <f t="shared" si="8"/>
        <v>66.371528161846115</v>
      </c>
      <c r="G83" s="51">
        <f t="shared" si="9"/>
        <v>62.475275367153372</v>
      </c>
      <c r="H83" s="28">
        <f t="shared" si="10"/>
        <v>29.600893411217122</v>
      </c>
    </row>
    <row r="84" spans="1:8" x14ac:dyDescent="0.2">
      <c r="A84" s="31">
        <v>2015</v>
      </c>
      <c r="B84" s="51">
        <f t="shared" si="4"/>
        <v>73.258086141978907</v>
      </c>
      <c r="C84" s="51">
        <f t="shared" si="5"/>
        <v>17.041540129128403</v>
      </c>
      <c r="D84" s="51">
        <f t="shared" si="6"/>
        <v>12.301210052503418</v>
      </c>
      <c r="E84" s="51">
        <f t="shared" si="7"/>
        <v>97.859438105614657</v>
      </c>
      <c r="F84" s="51">
        <f t="shared" si="8"/>
        <v>57.619608485381171</v>
      </c>
      <c r="G84" s="51">
        <f t="shared" si="9"/>
        <v>67.506856481794912</v>
      </c>
      <c r="H84" s="28">
        <f t="shared" si="10"/>
        <v>28.148238110169448</v>
      </c>
    </row>
    <row r="85" spans="1:8" x14ac:dyDescent="0.2">
      <c r="A85" s="31">
        <v>2016</v>
      </c>
      <c r="B85" s="51">
        <f t="shared" si="4"/>
        <v>71.238752013266449</v>
      </c>
      <c r="C85" s="51">
        <f t="shared" si="5"/>
        <v>15.361587219916522</v>
      </c>
      <c r="D85" s="51">
        <f t="shared" si="6"/>
        <v>11.252933662837412</v>
      </c>
      <c r="E85" s="51">
        <f t="shared" si="7"/>
        <v>98.002610239448813</v>
      </c>
      <c r="F85" s="51">
        <f t="shared" si="8"/>
        <v>53.851911750351874</v>
      </c>
      <c r="G85" s="51">
        <f t="shared" si="9"/>
        <v>75.867542076856594</v>
      </c>
      <c r="H85" s="28">
        <f t="shared" si="10"/>
        <v>23.627058730091552</v>
      </c>
    </row>
    <row r="86" spans="1:8" x14ac:dyDescent="0.2">
      <c r="A86" s="31">
        <v>2017</v>
      </c>
      <c r="B86" s="51">
        <f t="shared" si="4"/>
        <v>77.968823794872549</v>
      </c>
      <c r="C86" s="51">
        <f t="shared" si="5"/>
        <v>15.908124894318684</v>
      </c>
      <c r="D86" s="51">
        <f t="shared" si="6"/>
        <v>14.207203166629565</v>
      </c>
      <c r="E86" s="51">
        <f t="shared" si="7"/>
        <v>96.576472949045197</v>
      </c>
      <c r="F86" s="51">
        <f t="shared" si="8"/>
        <v>65.901421463224708</v>
      </c>
      <c r="G86" s="51">
        <f t="shared" si="9"/>
        <v>132.06012238695504</v>
      </c>
      <c r="H86" s="28">
        <f t="shared" si="10"/>
        <v>25.833026259818944</v>
      </c>
    </row>
    <row r="87" spans="1:8" x14ac:dyDescent="0.2">
      <c r="A87" s="31">
        <v>2018</v>
      </c>
      <c r="B87" s="51">
        <f t="shared" si="4"/>
        <v>81.581497075189134</v>
      </c>
      <c r="C87" s="51">
        <f t="shared" si="5"/>
        <v>16.381730284199641</v>
      </c>
      <c r="D87" s="51">
        <f t="shared" si="6"/>
        <v>18.315664861885672</v>
      </c>
      <c r="E87" s="51">
        <f t="shared" si="7"/>
        <v>97.021820175216803</v>
      </c>
      <c r="F87" s="51">
        <f t="shared" si="8"/>
        <v>69.09114796941968</v>
      </c>
      <c r="G87" s="51">
        <f t="shared" si="9"/>
        <v>78.848046460112315</v>
      </c>
      <c r="H87" s="28">
        <f t="shared" si="10"/>
        <v>28.093743072765502</v>
      </c>
    </row>
    <row r="88" spans="1:8" x14ac:dyDescent="0.2">
      <c r="A88" s="31">
        <v>2019</v>
      </c>
      <c r="B88" s="51">
        <f t="shared" si="4"/>
        <v>79.178610872551332</v>
      </c>
      <c r="C88" s="51">
        <f t="shared" si="5"/>
        <v>14.820937799533127</v>
      </c>
      <c r="D88" s="51">
        <f t="shared" si="6"/>
        <v>15.368143312713284</v>
      </c>
      <c r="E88" s="51">
        <f t="shared" si="7"/>
        <v>96.86798578730783</v>
      </c>
      <c r="F88" s="51">
        <f t="shared" si="8"/>
        <v>71.658680624542413</v>
      </c>
      <c r="G88" s="51">
        <f t="shared" si="9"/>
        <v>130.66517906539298</v>
      </c>
      <c r="H88" s="28">
        <f t="shared" si="10"/>
        <v>25.139225513977358</v>
      </c>
    </row>
    <row r="89" spans="1:8" x14ac:dyDescent="0.2">
      <c r="A89" s="31">
        <v>2020</v>
      </c>
      <c r="B89" s="51">
        <f t="shared" si="4"/>
        <v>82.045326496638623</v>
      </c>
      <c r="C89" s="51">
        <f t="shared" si="5"/>
        <v>14.32542119096091</v>
      </c>
      <c r="D89" s="51">
        <f t="shared" si="6"/>
        <v>21.270634750762227</v>
      </c>
      <c r="E89" s="51">
        <f t="shared" si="7"/>
        <v>94.436801474205694</v>
      </c>
      <c r="F89" s="51">
        <f t="shared" si="8"/>
        <v>73.851253287891268</v>
      </c>
      <c r="G89" s="51">
        <f t="shared" si="9"/>
        <v>66.309202400206772</v>
      </c>
      <c r="H89" s="28">
        <f t="shared" si="10"/>
        <v>27.508208060176269</v>
      </c>
    </row>
    <row r="90" spans="1:8" x14ac:dyDescent="0.2">
      <c r="A90" s="31">
        <v>2021</v>
      </c>
      <c r="B90" s="51">
        <f t="shared" si="4"/>
        <v>84.014116484053147</v>
      </c>
      <c r="C90" s="51">
        <f t="shared" si="5"/>
        <v>10.55909960430176</v>
      </c>
      <c r="D90" s="51">
        <f t="shared" si="6"/>
        <v>19.747902061920385</v>
      </c>
      <c r="E90" s="51">
        <f t="shared" si="7"/>
        <v>84.063591605610327</v>
      </c>
      <c r="F90" s="51">
        <f t="shared" si="8"/>
        <v>76.256142798300502</v>
      </c>
      <c r="G90" s="51">
        <f t="shared" si="9"/>
        <v>30.489934883614918</v>
      </c>
      <c r="H90" s="28">
        <f t="shared" si="10"/>
        <v>25.100440607019355</v>
      </c>
    </row>
    <row r="91" spans="1:8" x14ac:dyDescent="0.2">
      <c r="A91" s="31">
        <v>2022</v>
      </c>
      <c r="B91" s="51">
        <f t="shared" si="4"/>
        <v>73.145131942674851</v>
      </c>
      <c r="C91" s="51">
        <f t="shared" si="5"/>
        <v>8.8000171306106871</v>
      </c>
      <c r="D91" s="51">
        <f t="shared" si="6"/>
        <v>18.832415827297879</v>
      </c>
      <c r="E91" s="51">
        <f t="shared" si="7"/>
        <v>83.725945009598263</v>
      </c>
      <c r="F91" s="51">
        <f t="shared" si="8"/>
        <v>71.097458859980449</v>
      </c>
      <c r="G91" s="51">
        <f t="shared" si="9"/>
        <v>73.734856499856278</v>
      </c>
      <c r="H91" s="28">
        <f t="shared" si="10"/>
        <v>23.233827875942985</v>
      </c>
    </row>
    <row r="92" spans="1:8" x14ac:dyDescent="0.2">
      <c r="A92" s="31"/>
      <c r="B92" s="51"/>
      <c r="C92" s="51"/>
      <c r="D92" s="51"/>
      <c r="E92" s="51"/>
      <c r="F92" s="51"/>
      <c r="G92" s="51"/>
      <c r="H92" s="28"/>
    </row>
    <row r="93" spans="1:8" x14ac:dyDescent="0.2">
      <c r="A93" s="29" t="s">
        <v>16</v>
      </c>
      <c r="B93" s="70"/>
      <c r="C93" s="70"/>
      <c r="D93" s="70"/>
      <c r="E93" s="70"/>
      <c r="F93" s="70"/>
      <c r="G93" s="70"/>
      <c r="H93" s="71"/>
    </row>
    <row r="94" spans="1:8" x14ac:dyDescent="0.2">
      <c r="A94" s="31">
        <v>2004</v>
      </c>
      <c r="B94" s="51">
        <f t="shared" ref="B94:B112" si="11">B30/$B51*100</f>
        <v>22.214973945692105</v>
      </c>
      <c r="C94" s="51">
        <f t="shared" ref="C94:C112" si="12">C30/$C51*100</f>
        <v>90.891290450167531</v>
      </c>
      <c r="D94" s="51">
        <f t="shared" ref="D94:D112" si="13">D30/$D51*100</f>
        <v>84.765427452738635</v>
      </c>
      <c r="E94" s="51">
        <f t="shared" ref="E94:E112" si="14">E30/$E51*100</f>
        <v>0.9243274785709179</v>
      </c>
      <c r="F94" s="51">
        <f t="shared" ref="F94:F112" si="15">F30/$F51*100</f>
        <v>51.247564836129669</v>
      </c>
      <c r="G94" s="51">
        <f t="shared" ref="G94:G112" si="16">G30/$G51*100</f>
        <v>55.257011893038708</v>
      </c>
      <c r="H94" s="28">
        <f t="shared" ref="H94:H112" si="17">H30/$H51*100</f>
        <v>58.438753157869257</v>
      </c>
    </row>
    <row r="95" spans="1:8" x14ac:dyDescent="0.2">
      <c r="A95" s="31">
        <v>2005</v>
      </c>
      <c r="B95" s="51">
        <f t="shared" si="11"/>
        <v>1.8873590745792583</v>
      </c>
      <c r="C95" s="51">
        <f t="shared" si="12"/>
        <v>83.022332377736831</v>
      </c>
      <c r="D95" s="51">
        <f t="shared" si="13"/>
        <v>83.132934279646477</v>
      </c>
      <c r="E95" s="51">
        <f t="shared" si="14"/>
        <v>1.1551352831356427</v>
      </c>
      <c r="F95" s="51">
        <f t="shared" si="15"/>
        <v>51.691435010177841</v>
      </c>
      <c r="G95" s="51">
        <f t="shared" si="16"/>
        <v>15.666483802292896</v>
      </c>
      <c r="H95" s="28">
        <f t="shared" si="17"/>
        <v>57.83210043561715</v>
      </c>
    </row>
    <row r="96" spans="1:8" x14ac:dyDescent="0.2">
      <c r="A96" s="31">
        <v>2006</v>
      </c>
      <c r="B96" s="51">
        <f t="shared" si="11"/>
        <v>5.0172481653682395</v>
      </c>
      <c r="C96" s="51">
        <f t="shared" si="12"/>
        <v>83.193294588882537</v>
      </c>
      <c r="D96" s="51">
        <f t="shared" si="13"/>
        <v>85.717043104146455</v>
      </c>
      <c r="E96" s="51">
        <f t="shared" si="14"/>
        <v>1.3108424251020145</v>
      </c>
      <c r="F96" s="51">
        <f t="shared" si="15"/>
        <v>46.768873240889768</v>
      </c>
      <c r="G96" s="51">
        <f t="shared" si="16"/>
        <v>17.199504310511578</v>
      </c>
      <c r="H96" s="28">
        <f t="shared" si="17"/>
        <v>59.953385994132937</v>
      </c>
    </row>
    <row r="97" spans="1:8" x14ac:dyDescent="0.2">
      <c r="A97" s="31">
        <v>2007</v>
      </c>
      <c r="B97" s="51">
        <f t="shared" si="11"/>
        <v>7.1383996695638805</v>
      </c>
      <c r="C97" s="51">
        <f t="shared" si="12"/>
        <v>79.285070794652029</v>
      </c>
      <c r="D97" s="51">
        <f t="shared" si="13"/>
        <v>90.149058629194784</v>
      </c>
      <c r="E97" s="51">
        <f t="shared" si="14"/>
        <v>1.7542023393252197</v>
      </c>
      <c r="F97" s="51">
        <f t="shared" si="15"/>
        <v>50.589433742056158</v>
      </c>
      <c r="G97" s="51">
        <f t="shared" si="16"/>
        <v>18.892939962663633</v>
      </c>
      <c r="H97" s="28">
        <f t="shared" si="17"/>
        <v>65.023486447900254</v>
      </c>
    </row>
    <row r="98" spans="1:8" x14ac:dyDescent="0.2">
      <c r="A98" s="31">
        <v>2008</v>
      </c>
      <c r="B98" s="51">
        <f t="shared" si="11"/>
        <v>9.9538171492283265</v>
      </c>
      <c r="C98" s="51">
        <f t="shared" si="12"/>
        <v>81.56097436346181</v>
      </c>
      <c r="D98" s="51">
        <f t="shared" si="13"/>
        <v>90.500546348906781</v>
      </c>
      <c r="E98" s="51">
        <f t="shared" si="14"/>
        <v>2.1631089796685039</v>
      </c>
      <c r="F98" s="51">
        <f t="shared" si="15"/>
        <v>52.963195453703491</v>
      </c>
      <c r="G98" s="51">
        <f t="shared" si="16"/>
        <v>14.965536661001765</v>
      </c>
      <c r="H98" s="28">
        <f t="shared" si="17"/>
        <v>67.185617899147559</v>
      </c>
    </row>
    <row r="99" spans="1:8" x14ac:dyDescent="0.2">
      <c r="A99" s="31">
        <v>2009</v>
      </c>
      <c r="B99" s="51">
        <f t="shared" si="11"/>
        <v>14.765310929797334</v>
      </c>
      <c r="C99" s="51">
        <f t="shared" si="12"/>
        <v>81.528197534635893</v>
      </c>
      <c r="D99" s="51">
        <f t="shared" si="13"/>
        <v>90.450513136616621</v>
      </c>
      <c r="E99" s="51">
        <f t="shared" si="14"/>
        <v>1.1322514414816593</v>
      </c>
      <c r="F99" s="51">
        <f t="shared" si="15"/>
        <v>47.630598834336389</v>
      </c>
      <c r="G99" s="51">
        <f t="shared" si="16"/>
        <v>16.152937810750494</v>
      </c>
      <c r="H99" s="28">
        <f t="shared" si="17"/>
        <v>68.473733846114783</v>
      </c>
    </row>
    <row r="100" spans="1:8" x14ac:dyDescent="0.2">
      <c r="A100" s="31">
        <v>2010</v>
      </c>
      <c r="B100" s="51">
        <f t="shared" si="11"/>
        <v>19.822140533686785</v>
      </c>
      <c r="C100" s="51">
        <f t="shared" si="12"/>
        <v>81.499324082899221</v>
      </c>
      <c r="D100" s="51">
        <f t="shared" si="13"/>
        <v>90.349169164632229</v>
      </c>
      <c r="E100" s="51">
        <f t="shared" si="14"/>
        <v>1.1060151896308614</v>
      </c>
      <c r="F100" s="51">
        <f t="shared" si="15"/>
        <v>41.000983671236426</v>
      </c>
      <c r="G100" s="51">
        <f t="shared" si="16"/>
        <v>21.972948785039822</v>
      </c>
      <c r="H100" s="28">
        <f t="shared" si="17"/>
        <v>68.865840094012754</v>
      </c>
    </row>
    <row r="101" spans="1:8" x14ac:dyDescent="0.2">
      <c r="A101" s="31">
        <v>2011</v>
      </c>
      <c r="B101" s="51">
        <f t="shared" si="11"/>
        <v>20.018546272110306</v>
      </c>
      <c r="C101" s="51">
        <f t="shared" si="12"/>
        <v>79.565171354298613</v>
      </c>
      <c r="D101" s="51">
        <f t="shared" si="13"/>
        <v>89.580144517390281</v>
      </c>
      <c r="E101" s="51">
        <f t="shared" si="14"/>
        <v>2.927849402864493</v>
      </c>
      <c r="F101" s="51">
        <f t="shared" si="15"/>
        <v>43.679777548264482</v>
      </c>
      <c r="G101" s="51">
        <f t="shared" si="16"/>
        <v>27.765958666911285</v>
      </c>
      <c r="H101" s="28">
        <f t="shared" si="17"/>
        <v>69.510247426662502</v>
      </c>
    </row>
    <row r="102" spans="1:8" x14ac:dyDescent="0.2">
      <c r="A102" s="31">
        <v>2012</v>
      </c>
      <c r="B102" s="51">
        <f t="shared" si="11"/>
        <v>22.912153559198384</v>
      </c>
      <c r="C102" s="51">
        <f t="shared" si="12"/>
        <v>78.783433309471562</v>
      </c>
      <c r="D102" s="51">
        <f t="shared" si="13"/>
        <v>88.623483149466637</v>
      </c>
      <c r="E102" s="51">
        <f t="shared" si="14"/>
        <v>2.4520953378043644</v>
      </c>
      <c r="F102" s="51">
        <f t="shared" si="15"/>
        <v>50.167902852721383</v>
      </c>
      <c r="G102" s="51">
        <f t="shared" si="16"/>
        <v>38.313580136242962</v>
      </c>
      <c r="H102" s="28">
        <f t="shared" si="17"/>
        <v>70.26428887668169</v>
      </c>
    </row>
    <row r="103" spans="1:8" x14ac:dyDescent="0.2">
      <c r="A103" s="31">
        <v>2013</v>
      </c>
      <c r="B103" s="51">
        <f t="shared" si="11"/>
        <v>24.525933236563517</v>
      </c>
      <c r="C103" s="51">
        <f t="shared" si="12"/>
        <v>78.093909865139238</v>
      </c>
      <c r="D103" s="51">
        <f t="shared" si="13"/>
        <v>88.901453761554549</v>
      </c>
      <c r="E103" s="51">
        <f t="shared" si="14"/>
        <v>2.288221608416654</v>
      </c>
      <c r="F103" s="51">
        <f t="shared" si="15"/>
        <v>40.383909117951177</v>
      </c>
      <c r="G103" s="51">
        <f t="shared" si="16"/>
        <v>36.027181371393922</v>
      </c>
      <c r="H103" s="28">
        <f t="shared" si="17"/>
        <v>71.923126585090273</v>
      </c>
    </row>
    <row r="104" spans="1:8" x14ac:dyDescent="0.2">
      <c r="A104" s="31">
        <v>2014</v>
      </c>
      <c r="B104" s="51">
        <f t="shared" si="11"/>
        <v>22.410757053561632</v>
      </c>
      <c r="C104" s="51">
        <f t="shared" si="12"/>
        <v>81.442503963805308</v>
      </c>
      <c r="D104" s="51">
        <f t="shared" si="13"/>
        <v>88.926760160168243</v>
      </c>
      <c r="E104" s="51">
        <f t="shared" si="14"/>
        <v>7.4766679913563934</v>
      </c>
      <c r="F104" s="51">
        <f t="shared" si="15"/>
        <v>33.628471838156258</v>
      </c>
      <c r="G104" s="51">
        <f t="shared" si="16"/>
        <v>37.524724632846578</v>
      </c>
      <c r="H104" s="28">
        <f t="shared" si="17"/>
        <v>70.399106588783255</v>
      </c>
    </row>
    <row r="105" spans="1:8" x14ac:dyDescent="0.2">
      <c r="A105" s="31">
        <v>2015</v>
      </c>
      <c r="B105" s="51">
        <f t="shared" si="11"/>
        <v>26.741913858021789</v>
      </c>
      <c r="C105" s="51">
        <f t="shared" si="12"/>
        <v>82.958459870871877</v>
      </c>
      <c r="D105" s="51">
        <f t="shared" si="13"/>
        <v>87.698789947497119</v>
      </c>
      <c r="E105" s="51">
        <f t="shared" si="14"/>
        <v>2.1405618943852511</v>
      </c>
      <c r="F105" s="51">
        <f t="shared" si="15"/>
        <v>42.380391514620229</v>
      </c>
      <c r="G105" s="51">
        <f t="shared" si="16"/>
        <v>32.493143518204526</v>
      </c>
      <c r="H105" s="28">
        <f t="shared" si="17"/>
        <v>71.851761889831025</v>
      </c>
    </row>
    <row r="106" spans="1:8" x14ac:dyDescent="0.2">
      <c r="A106" s="31">
        <v>2016</v>
      </c>
      <c r="B106" s="51">
        <f t="shared" si="11"/>
        <v>28.761247986733558</v>
      </c>
      <c r="C106" s="51">
        <f t="shared" si="12"/>
        <v>84.638412780083485</v>
      </c>
      <c r="D106" s="51">
        <f t="shared" si="13"/>
        <v>88.747066337162579</v>
      </c>
      <c r="E106" s="51">
        <f t="shared" si="14"/>
        <v>1.9973897605511999</v>
      </c>
      <c r="F106" s="51">
        <f t="shared" si="15"/>
        <v>46.148088249648119</v>
      </c>
      <c r="G106" s="51">
        <f t="shared" si="16"/>
        <v>24.132457923143409</v>
      </c>
      <c r="H106" s="28">
        <f t="shared" si="17"/>
        <v>76.372941269908438</v>
      </c>
    </row>
    <row r="107" spans="1:8" x14ac:dyDescent="0.2">
      <c r="A107" s="31">
        <v>2017</v>
      </c>
      <c r="B107" s="51">
        <f t="shared" si="11"/>
        <v>22.401485275940981</v>
      </c>
      <c r="C107" s="51">
        <f t="shared" si="12"/>
        <v>81.88003397877678</v>
      </c>
      <c r="D107" s="51">
        <f t="shared" si="13"/>
        <v>85.770045559661284</v>
      </c>
      <c r="E107" s="51">
        <f t="shared" si="14"/>
        <v>3.4235270509550615</v>
      </c>
      <c r="F107" s="51">
        <f t="shared" si="15"/>
        <v>34.098578536774255</v>
      </c>
      <c r="G107" s="51">
        <f t="shared" si="16"/>
        <v>28.713503177998401</v>
      </c>
      <c r="H107" s="28">
        <f t="shared" si="17"/>
        <v>74.166964112257673</v>
      </c>
    </row>
    <row r="108" spans="1:8" x14ac:dyDescent="0.2">
      <c r="A108" s="31">
        <v>2018</v>
      </c>
      <c r="B108" s="51">
        <f t="shared" si="11"/>
        <v>18.418487282438058</v>
      </c>
      <c r="C108" s="51">
        <f t="shared" si="12"/>
        <v>83.618273814877014</v>
      </c>
      <c r="D108" s="51">
        <f t="shared" si="13"/>
        <v>81.684335138114335</v>
      </c>
      <c r="E108" s="51">
        <f t="shared" si="14"/>
        <v>2.9781595965684855</v>
      </c>
      <c r="F108" s="51">
        <f t="shared" si="15"/>
        <v>30.908852030580324</v>
      </c>
      <c r="G108" s="51">
        <f t="shared" si="16"/>
        <v>21.151953539887682</v>
      </c>
      <c r="H108" s="28">
        <f t="shared" si="17"/>
        <v>71.906256225231445</v>
      </c>
    </row>
    <row r="109" spans="1:8" x14ac:dyDescent="0.2">
      <c r="A109" s="31">
        <v>2019</v>
      </c>
      <c r="B109" s="51">
        <f t="shared" si="11"/>
        <v>20.821528276277256</v>
      </c>
      <c r="C109" s="51">
        <f t="shared" si="12"/>
        <v>83.363797683246162</v>
      </c>
      <c r="D109" s="51">
        <f t="shared" si="13"/>
        <v>84.631848921917168</v>
      </c>
      <c r="E109" s="51">
        <f t="shared" si="14"/>
        <v>3.1320211960770625</v>
      </c>
      <c r="F109" s="51">
        <f t="shared" si="15"/>
        <v>28.341319398431647</v>
      </c>
      <c r="G109" s="51">
        <f t="shared" si="16"/>
        <v>26.729375651423226</v>
      </c>
      <c r="H109" s="28">
        <f t="shared" si="17"/>
        <v>74.856980226737463</v>
      </c>
    </row>
    <row r="110" spans="1:8" x14ac:dyDescent="0.2">
      <c r="A110" s="31">
        <v>2020</v>
      </c>
      <c r="B110" s="51">
        <f t="shared" si="11"/>
        <v>17.954673503361377</v>
      </c>
      <c r="C110" s="51">
        <f t="shared" si="12"/>
        <v>85.674578809039076</v>
      </c>
      <c r="D110" s="51">
        <f t="shared" si="13"/>
        <v>78.730343984730425</v>
      </c>
      <c r="E110" s="51">
        <f t="shared" si="14"/>
        <v>5.6224827346689361</v>
      </c>
      <c r="F110" s="51">
        <f t="shared" si="15"/>
        <v>26.173364309376645</v>
      </c>
      <c r="G110" s="51">
        <f t="shared" si="16"/>
        <v>33.690797599793221</v>
      </c>
      <c r="H110" s="28">
        <f t="shared" si="17"/>
        <v>72.495669561383707</v>
      </c>
    </row>
    <row r="111" spans="1:8" x14ac:dyDescent="0.2">
      <c r="A111" s="31">
        <v>2021</v>
      </c>
      <c r="B111" s="51">
        <f t="shared" si="11"/>
        <v>15.98588351594733</v>
      </c>
      <c r="C111" s="51">
        <f t="shared" si="12"/>
        <v>89.44090039569798</v>
      </c>
      <c r="D111" s="51">
        <f t="shared" si="13"/>
        <v>80.252097938078819</v>
      </c>
      <c r="E111" s="51">
        <f t="shared" si="14"/>
        <v>15.936408394389462</v>
      </c>
      <c r="F111" s="51">
        <f t="shared" si="15"/>
        <v>23.743857201699203</v>
      </c>
      <c r="G111" s="51">
        <f t="shared" si="16"/>
        <v>29.681701428131102</v>
      </c>
      <c r="H111" s="28">
        <f t="shared" si="17"/>
        <v>74.686508578035941</v>
      </c>
    </row>
    <row r="112" spans="1:8" x14ac:dyDescent="0.2">
      <c r="A112" s="31">
        <v>2022</v>
      </c>
      <c r="B112" s="51">
        <f t="shared" si="11"/>
        <v>26.854868057325032</v>
      </c>
      <c r="C112" s="51">
        <f t="shared" si="12"/>
        <v>91.199982869389856</v>
      </c>
      <c r="D112" s="51">
        <f t="shared" si="13"/>
        <v>81.167584172702377</v>
      </c>
      <c r="E112" s="51">
        <f t="shared" si="14"/>
        <v>16.274054990401716</v>
      </c>
      <c r="F112" s="51">
        <f t="shared" si="15"/>
        <v>28.902541140020627</v>
      </c>
      <c r="G112" s="51">
        <f t="shared" si="16"/>
        <v>26.265143500143711</v>
      </c>
      <c r="H112" s="28">
        <f t="shared" si="17"/>
        <v>76.766172124057377</v>
      </c>
    </row>
    <row r="113" spans="1:8" x14ac:dyDescent="0.2">
      <c r="A113" s="31"/>
      <c r="B113" s="51"/>
      <c r="C113" s="51"/>
      <c r="D113" s="51"/>
      <c r="E113" s="51"/>
      <c r="F113" s="51"/>
      <c r="G113" s="51"/>
      <c r="H113" s="28"/>
    </row>
    <row r="114" spans="1:8" x14ac:dyDescent="0.2">
      <c r="A114" s="65" t="s">
        <v>34</v>
      </c>
      <c r="B114" s="66"/>
      <c r="C114" s="66"/>
      <c r="D114" s="66"/>
      <c r="E114" s="66"/>
      <c r="F114" s="66"/>
      <c r="G114" s="66"/>
      <c r="H114" s="69"/>
    </row>
    <row r="115" spans="1:8" x14ac:dyDescent="0.2">
      <c r="A115" s="59">
        <v>2004</v>
      </c>
      <c r="B115" s="62">
        <f t="shared" ref="B115:B133" si="18">B51/$B51*100</f>
        <v>100</v>
      </c>
      <c r="C115" s="62">
        <f t="shared" ref="C115:C133" si="19">C51/$C51*100</f>
        <v>100</v>
      </c>
      <c r="D115" s="62">
        <f t="shared" ref="D115:D133" si="20">D51/$D51*100</f>
        <v>100</v>
      </c>
      <c r="E115" s="62">
        <f t="shared" ref="E115:E133" si="21">E51/$E51*100</f>
        <v>100</v>
      </c>
      <c r="F115" s="62">
        <f t="shared" ref="F115:F133" si="22">F51/$F51*100</f>
        <v>100</v>
      </c>
      <c r="G115" s="62">
        <f t="shared" ref="G115:G133" si="23">G51/$G51*100</f>
        <v>100</v>
      </c>
      <c r="H115" s="63">
        <f t="shared" ref="H115:H133" si="24">H51/$H51*100</f>
        <v>100</v>
      </c>
    </row>
    <row r="116" spans="1:8" x14ac:dyDescent="0.2">
      <c r="A116" s="59">
        <v>2005</v>
      </c>
      <c r="B116" s="62">
        <f t="shared" si="18"/>
        <v>100</v>
      </c>
      <c r="C116" s="62">
        <f t="shared" si="19"/>
        <v>100</v>
      </c>
      <c r="D116" s="62">
        <f t="shared" si="20"/>
        <v>100</v>
      </c>
      <c r="E116" s="62">
        <f t="shared" si="21"/>
        <v>100</v>
      </c>
      <c r="F116" s="62">
        <f t="shared" si="22"/>
        <v>100</v>
      </c>
      <c r="G116" s="62">
        <f t="shared" si="23"/>
        <v>100</v>
      </c>
      <c r="H116" s="63">
        <f t="shared" si="24"/>
        <v>100</v>
      </c>
    </row>
    <row r="117" spans="1:8" x14ac:dyDescent="0.2">
      <c r="A117" s="59">
        <v>2006</v>
      </c>
      <c r="B117" s="62">
        <f t="shared" si="18"/>
        <v>100</v>
      </c>
      <c r="C117" s="62">
        <f t="shared" si="19"/>
        <v>100</v>
      </c>
      <c r="D117" s="62">
        <f t="shared" si="20"/>
        <v>100</v>
      </c>
      <c r="E117" s="62">
        <f t="shared" si="21"/>
        <v>100</v>
      </c>
      <c r="F117" s="62">
        <f t="shared" si="22"/>
        <v>100</v>
      </c>
      <c r="G117" s="62">
        <f t="shared" si="23"/>
        <v>100</v>
      </c>
      <c r="H117" s="63">
        <f t="shared" si="24"/>
        <v>100</v>
      </c>
    </row>
    <row r="118" spans="1:8" x14ac:dyDescent="0.2">
      <c r="A118" s="59">
        <v>2007</v>
      </c>
      <c r="B118" s="62">
        <f t="shared" si="18"/>
        <v>100</v>
      </c>
      <c r="C118" s="62">
        <f t="shared" si="19"/>
        <v>100</v>
      </c>
      <c r="D118" s="62">
        <f t="shared" si="20"/>
        <v>100</v>
      </c>
      <c r="E118" s="62">
        <f t="shared" si="21"/>
        <v>100</v>
      </c>
      <c r="F118" s="62">
        <f t="shared" si="22"/>
        <v>100</v>
      </c>
      <c r="G118" s="62">
        <f t="shared" si="23"/>
        <v>100</v>
      </c>
      <c r="H118" s="63">
        <f t="shared" si="24"/>
        <v>100</v>
      </c>
    </row>
    <row r="119" spans="1:8" x14ac:dyDescent="0.2">
      <c r="A119" s="67">
        <v>2008</v>
      </c>
      <c r="B119" s="62">
        <f t="shared" si="18"/>
        <v>100</v>
      </c>
      <c r="C119" s="62">
        <f t="shared" si="19"/>
        <v>100</v>
      </c>
      <c r="D119" s="62">
        <f t="shared" si="20"/>
        <v>100</v>
      </c>
      <c r="E119" s="62">
        <f t="shared" si="21"/>
        <v>100</v>
      </c>
      <c r="F119" s="62">
        <f t="shared" si="22"/>
        <v>100</v>
      </c>
      <c r="G119" s="62">
        <f t="shared" si="23"/>
        <v>100</v>
      </c>
      <c r="H119" s="63">
        <f t="shared" si="24"/>
        <v>100</v>
      </c>
    </row>
    <row r="120" spans="1:8" x14ac:dyDescent="0.2">
      <c r="A120" s="59">
        <v>2009</v>
      </c>
      <c r="B120" s="62">
        <f t="shared" si="18"/>
        <v>100</v>
      </c>
      <c r="C120" s="62">
        <f t="shared" si="19"/>
        <v>100</v>
      </c>
      <c r="D120" s="62">
        <f t="shared" si="20"/>
        <v>100</v>
      </c>
      <c r="E120" s="62">
        <f t="shared" si="21"/>
        <v>100</v>
      </c>
      <c r="F120" s="62">
        <f t="shared" si="22"/>
        <v>100</v>
      </c>
      <c r="G120" s="62">
        <f t="shared" si="23"/>
        <v>100</v>
      </c>
      <c r="H120" s="63">
        <f t="shared" si="24"/>
        <v>100</v>
      </c>
    </row>
    <row r="121" spans="1:8" x14ac:dyDescent="0.2">
      <c r="A121" s="59">
        <v>2010</v>
      </c>
      <c r="B121" s="62">
        <f t="shared" si="18"/>
        <v>100</v>
      </c>
      <c r="C121" s="62">
        <f t="shared" si="19"/>
        <v>100</v>
      </c>
      <c r="D121" s="62">
        <f t="shared" si="20"/>
        <v>100</v>
      </c>
      <c r="E121" s="62">
        <f t="shared" si="21"/>
        <v>100</v>
      </c>
      <c r="F121" s="62">
        <f t="shared" si="22"/>
        <v>100</v>
      </c>
      <c r="G121" s="62">
        <f t="shared" si="23"/>
        <v>100</v>
      </c>
      <c r="H121" s="63">
        <f t="shared" si="24"/>
        <v>100</v>
      </c>
    </row>
    <row r="122" spans="1:8" x14ac:dyDescent="0.2">
      <c r="A122" s="59">
        <v>2011</v>
      </c>
      <c r="B122" s="62">
        <f t="shared" si="18"/>
        <v>100</v>
      </c>
      <c r="C122" s="62">
        <f t="shared" si="19"/>
        <v>100</v>
      </c>
      <c r="D122" s="62">
        <f t="shared" si="20"/>
        <v>100</v>
      </c>
      <c r="E122" s="62">
        <f t="shared" si="21"/>
        <v>100</v>
      </c>
      <c r="F122" s="62">
        <f t="shared" si="22"/>
        <v>100</v>
      </c>
      <c r="G122" s="62">
        <f t="shared" si="23"/>
        <v>100</v>
      </c>
      <c r="H122" s="63">
        <f t="shared" si="24"/>
        <v>100</v>
      </c>
    </row>
    <row r="123" spans="1:8" x14ac:dyDescent="0.2">
      <c r="A123" s="59">
        <v>2012</v>
      </c>
      <c r="B123" s="62">
        <f t="shared" si="18"/>
        <v>100</v>
      </c>
      <c r="C123" s="62">
        <f t="shared" si="19"/>
        <v>100</v>
      </c>
      <c r="D123" s="62">
        <f t="shared" si="20"/>
        <v>100</v>
      </c>
      <c r="E123" s="62">
        <f t="shared" si="21"/>
        <v>100</v>
      </c>
      <c r="F123" s="62">
        <f t="shared" si="22"/>
        <v>100</v>
      </c>
      <c r="G123" s="62">
        <f t="shared" si="23"/>
        <v>100</v>
      </c>
      <c r="H123" s="63">
        <f t="shared" si="24"/>
        <v>100</v>
      </c>
    </row>
    <row r="124" spans="1:8" x14ac:dyDescent="0.2">
      <c r="A124" s="31">
        <v>2013</v>
      </c>
      <c r="B124" s="62">
        <f t="shared" si="18"/>
        <v>100</v>
      </c>
      <c r="C124" s="62">
        <f t="shared" si="19"/>
        <v>100</v>
      </c>
      <c r="D124" s="62">
        <f t="shared" si="20"/>
        <v>100</v>
      </c>
      <c r="E124" s="62">
        <f t="shared" si="21"/>
        <v>100</v>
      </c>
      <c r="F124" s="62">
        <f t="shared" si="22"/>
        <v>100</v>
      </c>
      <c r="G124" s="62">
        <f t="shared" si="23"/>
        <v>100</v>
      </c>
      <c r="H124" s="63">
        <f t="shared" si="24"/>
        <v>100</v>
      </c>
    </row>
    <row r="125" spans="1:8" x14ac:dyDescent="0.2">
      <c r="A125" s="31">
        <v>2014</v>
      </c>
      <c r="B125" s="62">
        <f t="shared" si="18"/>
        <v>100</v>
      </c>
      <c r="C125" s="62">
        <f t="shared" si="19"/>
        <v>100</v>
      </c>
      <c r="D125" s="62">
        <f t="shared" si="20"/>
        <v>100</v>
      </c>
      <c r="E125" s="62">
        <f t="shared" si="21"/>
        <v>100</v>
      </c>
      <c r="F125" s="62">
        <f t="shared" si="22"/>
        <v>100</v>
      </c>
      <c r="G125" s="62">
        <f t="shared" si="23"/>
        <v>100</v>
      </c>
      <c r="H125" s="63">
        <f t="shared" si="24"/>
        <v>100</v>
      </c>
    </row>
    <row r="126" spans="1:8" x14ac:dyDescent="0.2">
      <c r="A126" s="31">
        <v>2015</v>
      </c>
      <c r="B126" s="62">
        <f t="shared" si="18"/>
        <v>100</v>
      </c>
      <c r="C126" s="62">
        <f t="shared" si="19"/>
        <v>100</v>
      </c>
      <c r="D126" s="62">
        <f t="shared" si="20"/>
        <v>100</v>
      </c>
      <c r="E126" s="62">
        <f t="shared" si="21"/>
        <v>100</v>
      </c>
      <c r="F126" s="62">
        <f t="shared" si="22"/>
        <v>100</v>
      </c>
      <c r="G126" s="62">
        <f t="shared" si="23"/>
        <v>100</v>
      </c>
      <c r="H126" s="63">
        <f t="shared" si="24"/>
        <v>100</v>
      </c>
    </row>
    <row r="127" spans="1:8" x14ac:dyDescent="0.2">
      <c r="A127" s="31">
        <v>2016</v>
      </c>
      <c r="B127" s="62">
        <f t="shared" si="18"/>
        <v>100</v>
      </c>
      <c r="C127" s="62">
        <f t="shared" si="19"/>
        <v>100</v>
      </c>
      <c r="D127" s="62">
        <f t="shared" si="20"/>
        <v>100</v>
      </c>
      <c r="E127" s="62">
        <f t="shared" si="21"/>
        <v>100</v>
      </c>
      <c r="F127" s="62">
        <f t="shared" si="22"/>
        <v>100</v>
      </c>
      <c r="G127" s="62">
        <f t="shared" si="23"/>
        <v>100</v>
      </c>
      <c r="H127" s="63">
        <f t="shared" si="24"/>
        <v>100</v>
      </c>
    </row>
    <row r="128" spans="1:8" x14ac:dyDescent="0.2">
      <c r="A128" s="31">
        <v>2017</v>
      </c>
      <c r="B128" s="62">
        <f t="shared" si="18"/>
        <v>100</v>
      </c>
      <c r="C128" s="62">
        <f t="shared" si="19"/>
        <v>100</v>
      </c>
      <c r="D128" s="62">
        <f t="shared" si="20"/>
        <v>100</v>
      </c>
      <c r="E128" s="62">
        <f t="shared" si="21"/>
        <v>100</v>
      </c>
      <c r="F128" s="62">
        <f t="shared" si="22"/>
        <v>100</v>
      </c>
      <c r="G128" s="62">
        <f t="shared" si="23"/>
        <v>100</v>
      </c>
      <c r="H128" s="63">
        <f t="shared" si="24"/>
        <v>100</v>
      </c>
    </row>
    <row r="129" spans="1:8" x14ac:dyDescent="0.2">
      <c r="A129" s="31">
        <v>2018</v>
      </c>
      <c r="B129" s="62">
        <f t="shared" si="18"/>
        <v>100</v>
      </c>
      <c r="C129" s="62">
        <f t="shared" si="19"/>
        <v>100</v>
      </c>
      <c r="D129" s="62">
        <f t="shared" si="20"/>
        <v>100</v>
      </c>
      <c r="E129" s="62">
        <f t="shared" si="21"/>
        <v>100</v>
      </c>
      <c r="F129" s="62">
        <f t="shared" si="22"/>
        <v>100</v>
      </c>
      <c r="G129" s="62">
        <f t="shared" si="23"/>
        <v>100</v>
      </c>
      <c r="H129" s="63">
        <f t="shared" si="24"/>
        <v>100</v>
      </c>
    </row>
    <row r="130" spans="1:8" x14ac:dyDescent="0.2">
      <c r="A130" s="31">
        <v>2019</v>
      </c>
      <c r="B130" s="62">
        <f t="shared" si="18"/>
        <v>100</v>
      </c>
      <c r="C130" s="62">
        <f t="shared" si="19"/>
        <v>100</v>
      </c>
      <c r="D130" s="62">
        <f t="shared" si="20"/>
        <v>100</v>
      </c>
      <c r="E130" s="62">
        <f t="shared" si="21"/>
        <v>100</v>
      </c>
      <c r="F130" s="62">
        <f t="shared" si="22"/>
        <v>100</v>
      </c>
      <c r="G130" s="62">
        <f t="shared" si="23"/>
        <v>100</v>
      </c>
      <c r="H130" s="63">
        <f t="shared" si="24"/>
        <v>100</v>
      </c>
    </row>
    <row r="131" spans="1:8" x14ac:dyDescent="0.2">
      <c r="A131" s="31">
        <v>2020</v>
      </c>
      <c r="B131" s="62">
        <f t="shared" si="18"/>
        <v>100</v>
      </c>
      <c r="C131" s="62">
        <f t="shared" si="19"/>
        <v>100</v>
      </c>
      <c r="D131" s="62">
        <f t="shared" si="20"/>
        <v>100</v>
      </c>
      <c r="E131" s="62">
        <f t="shared" si="21"/>
        <v>100</v>
      </c>
      <c r="F131" s="62">
        <f t="shared" si="22"/>
        <v>100</v>
      </c>
      <c r="G131" s="62">
        <f t="shared" si="23"/>
        <v>100</v>
      </c>
      <c r="H131" s="63">
        <f t="shared" si="24"/>
        <v>100</v>
      </c>
    </row>
    <row r="132" spans="1:8" x14ac:dyDescent="0.2">
      <c r="A132" s="31">
        <v>2021</v>
      </c>
      <c r="B132" s="62">
        <f t="shared" si="18"/>
        <v>100</v>
      </c>
      <c r="C132" s="62">
        <f t="shared" si="19"/>
        <v>100</v>
      </c>
      <c r="D132" s="62">
        <f t="shared" si="20"/>
        <v>100</v>
      </c>
      <c r="E132" s="62">
        <f t="shared" si="21"/>
        <v>100</v>
      </c>
      <c r="F132" s="62">
        <f t="shared" si="22"/>
        <v>100</v>
      </c>
      <c r="G132" s="62">
        <f t="shared" si="23"/>
        <v>100</v>
      </c>
      <c r="H132" s="63">
        <f t="shared" si="24"/>
        <v>100</v>
      </c>
    </row>
    <row r="133" spans="1:8" x14ac:dyDescent="0.2">
      <c r="A133" s="31">
        <v>2022</v>
      </c>
      <c r="B133" s="62">
        <f t="shared" si="18"/>
        <v>100</v>
      </c>
      <c r="C133" s="62">
        <f t="shared" si="19"/>
        <v>100</v>
      </c>
      <c r="D133" s="62">
        <f t="shared" si="20"/>
        <v>100</v>
      </c>
      <c r="E133" s="62">
        <f t="shared" si="21"/>
        <v>100</v>
      </c>
      <c r="F133" s="62">
        <f t="shared" si="22"/>
        <v>100</v>
      </c>
      <c r="G133" s="62">
        <f t="shared" si="23"/>
        <v>100</v>
      </c>
      <c r="H133" s="63">
        <f t="shared" si="24"/>
        <v>100</v>
      </c>
    </row>
    <row r="134" spans="1:8" x14ac:dyDescent="0.2">
      <c r="A134" s="31"/>
      <c r="B134" s="62"/>
      <c r="C134" s="62"/>
      <c r="D134" s="62"/>
      <c r="E134" s="62"/>
      <c r="F134" s="62"/>
      <c r="G134" s="62"/>
      <c r="H134" s="63"/>
    </row>
    <row r="135" spans="1:8" s="1" customFormat="1" x14ac:dyDescent="0.2">
      <c r="A135" s="64" t="s">
        <v>36</v>
      </c>
      <c r="B135" s="16" t="s">
        <v>10</v>
      </c>
      <c r="C135" s="16" t="s">
        <v>13</v>
      </c>
      <c r="D135" s="16" t="s">
        <v>8</v>
      </c>
      <c r="E135" s="16" t="s">
        <v>12</v>
      </c>
      <c r="F135" s="16" t="s">
        <v>11</v>
      </c>
      <c r="G135" s="16" t="s">
        <v>14</v>
      </c>
      <c r="H135" s="16" t="s">
        <v>2</v>
      </c>
    </row>
    <row r="136" spans="1:8" x14ac:dyDescent="0.2">
      <c r="A136" s="29" t="s">
        <v>15</v>
      </c>
    </row>
    <row r="137" spans="1:8" x14ac:dyDescent="0.2">
      <c r="A137" s="31">
        <v>2004</v>
      </c>
      <c r="B137" s="51">
        <f t="shared" ref="B137:H146" si="25">B9/$H9*100</f>
        <v>12.058288778008711</v>
      </c>
      <c r="C137" s="51">
        <f t="shared" si="25"/>
        <v>4.7365631470996252</v>
      </c>
      <c r="D137" s="51">
        <f t="shared" si="25"/>
        <v>11.031692036756404</v>
      </c>
      <c r="E137" s="51">
        <f t="shared" si="25"/>
        <v>45.905385720468196</v>
      </c>
      <c r="F137" s="51">
        <f t="shared" si="25"/>
        <v>23.657162088844348</v>
      </c>
      <c r="G137" s="51">
        <f t="shared" si="25"/>
        <v>2.6109082288227161</v>
      </c>
      <c r="H137" s="28">
        <f t="shared" si="25"/>
        <v>100</v>
      </c>
    </row>
    <row r="138" spans="1:8" x14ac:dyDescent="0.2">
      <c r="A138" s="31">
        <v>2005</v>
      </c>
      <c r="B138" s="51">
        <f t="shared" si="25"/>
        <v>11.442597234039456</v>
      </c>
      <c r="C138" s="51">
        <f t="shared" si="25"/>
        <v>8.1644190702194557</v>
      </c>
      <c r="D138" s="51">
        <f t="shared" si="25"/>
        <v>14.424429350592222</v>
      </c>
      <c r="E138" s="51">
        <f t="shared" si="25"/>
        <v>39.072342839951418</v>
      </c>
      <c r="F138" s="51">
        <f t="shared" si="25"/>
        <v>23.132835511303274</v>
      </c>
      <c r="G138" s="51">
        <f t="shared" si="25"/>
        <v>3.763375993894174</v>
      </c>
      <c r="H138" s="28">
        <f t="shared" si="25"/>
        <v>100</v>
      </c>
    </row>
    <row r="139" spans="1:8" x14ac:dyDescent="0.2">
      <c r="A139" s="31">
        <v>2006</v>
      </c>
      <c r="B139" s="51">
        <f t="shared" si="25"/>
        <v>13.799571872345822</v>
      </c>
      <c r="C139" s="51">
        <f t="shared" si="25"/>
        <v>7.0739500504029218</v>
      </c>
      <c r="D139" s="51">
        <f t="shared" si="25"/>
        <v>15.332937822281528</v>
      </c>
      <c r="E139" s="51">
        <f t="shared" si="25"/>
        <v>36.496753841390863</v>
      </c>
      <c r="F139" s="51">
        <f t="shared" si="25"/>
        <v>23.537381146101179</v>
      </c>
      <c r="G139" s="51">
        <f t="shared" si="25"/>
        <v>3.7594052674776868</v>
      </c>
      <c r="H139" s="28">
        <f t="shared" si="25"/>
        <v>100</v>
      </c>
    </row>
    <row r="140" spans="1:8" x14ac:dyDescent="0.2">
      <c r="A140" s="31">
        <v>2007</v>
      </c>
      <c r="B140" s="51">
        <f t="shared" si="25"/>
        <v>14.525477415259397</v>
      </c>
      <c r="C140" s="51">
        <f t="shared" si="25"/>
        <v>9.7103372164580684</v>
      </c>
      <c r="D140" s="51">
        <f t="shared" si="25"/>
        <v>13.350854061114759</v>
      </c>
      <c r="E140" s="51">
        <f t="shared" si="25"/>
        <v>35.225062805743534</v>
      </c>
      <c r="F140" s="51">
        <f t="shared" si="25"/>
        <v>23.370109100393272</v>
      </c>
      <c r="G140" s="51">
        <f t="shared" si="25"/>
        <v>3.818159401030973</v>
      </c>
      <c r="H140" s="28">
        <f t="shared" si="25"/>
        <v>100</v>
      </c>
    </row>
    <row r="141" spans="1:8" x14ac:dyDescent="0.2">
      <c r="A141" s="31">
        <v>2008</v>
      </c>
      <c r="B141" s="51">
        <f t="shared" si="25"/>
        <v>14.407099003383795</v>
      </c>
      <c r="C141" s="51">
        <f t="shared" si="25"/>
        <v>10.153551466780085</v>
      </c>
      <c r="D141" s="51">
        <f t="shared" si="25"/>
        <v>14.260515036394072</v>
      </c>
      <c r="E141" s="51">
        <f t="shared" si="25"/>
        <v>37.656100833994707</v>
      </c>
      <c r="F141" s="51">
        <f t="shared" si="25"/>
        <v>18.324860239857312</v>
      </c>
      <c r="G141" s="51">
        <f t="shared" si="25"/>
        <v>5.197873419590028</v>
      </c>
      <c r="H141" s="28">
        <f t="shared" si="25"/>
        <v>100</v>
      </c>
    </row>
    <row r="142" spans="1:8" x14ac:dyDescent="0.2">
      <c r="A142" s="31">
        <v>2009</v>
      </c>
      <c r="B142" s="51">
        <f t="shared" si="25"/>
        <v>17.388871087236225</v>
      </c>
      <c r="C142" s="51">
        <f t="shared" si="25"/>
        <v>11.117117857392026</v>
      </c>
      <c r="D142" s="51">
        <f t="shared" si="25"/>
        <v>15.163763154137321</v>
      </c>
      <c r="E142" s="51">
        <f t="shared" si="25"/>
        <v>29.545285941971056</v>
      </c>
      <c r="F142" s="51">
        <f t="shared" si="25"/>
        <v>22.305947715647058</v>
      </c>
      <c r="G142" s="51">
        <f t="shared" si="25"/>
        <v>4.4790142436163123</v>
      </c>
      <c r="H142" s="28">
        <f t="shared" si="25"/>
        <v>100</v>
      </c>
    </row>
    <row r="143" spans="1:8" x14ac:dyDescent="0.2">
      <c r="A143" s="31">
        <v>2010</v>
      </c>
      <c r="B143" s="51">
        <f t="shared" si="25"/>
        <v>13.32711095409409</v>
      </c>
      <c r="C143" s="51">
        <f t="shared" si="25"/>
        <v>11.648036642952681</v>
      </c>
      <c r="D143" s="51">
        <f t="shared" si="25"/>
        <v>15.570509582937198</v>
      </c>
      <c r="E143" s="51">
        <f t="shared" si="25"/>
        <v>27.548032393745391</v>
      </c>
      <c r="F143" s="51">
        <f t="shared" si="25"/>
        <v>27.87705931083379</v>
      </c>
      <c r="G143" s="51">
        <f t="shared" si="25"/>
        <v>4.0292511154368427</v>
      </c>
      <c r="H143" s="28">
        <f t="shared" si="25"/>
        <v>100</v>
      </c>
    </row>
    <row r="144" spans="1:8" x14ac:dyDescent="0.2">
      <c r="A144" s="31">
        <v>2011</v>
      </c>
      <c r="B144" s="51">
        <f t="shared" si="25"/>
        <v>13.497869800192328</v>
      </c>
      <c r="C144" s="51">
        <f t="shared" si="25"/>
        <v>13.406122468741092</v>
      </c>
      <c r="D144" s="51">
        <f t="shared" si="25"/>
        <v>17.692510028349886</v>
      </c>
      <c r="E144" s="51">
        <f t="shared" si="25"/>
        <v>28.480717832542297</v>
      </c>
      <c r="F144" s="51">
        <f t="shared" si="25"/>
        <v>23.24055460063585</v>
      </c>
      <c r="G144" s="51">
        <f t="shared" si="25"/>
        <v>3.6822252695385425</v>
      </c>
      <c r="H144" s="28">
        <f t="shared" si="25"/>
        <v>100</v>
      </c>
    </row>
    <row r="145" spans="1:8" x14ac:dyDescent="0.2">
      <c r="A145" s="31">
        <v>2012</v>
      </c>
      <c r="B145" s="51">
        <f t="shared" si="25"/>
        <v>14.562916130346029</v>
      </c>
      <c r="C145" s="51">
        <f t="shared" si="25"/>
        <v>13.848219009164564</v>
      </c>
      <c r="D145" s="51">
        <f t="shared" si="25"/>
        <v>20.658343245523128</v>
      </c>
      <c r="E145" s="51">
        <f t="shared" si="25"/>
        <v>30.982968928070655</v>
      </c>
      <c r="F145" s="51">
        <f t="shared" si="25"/>
        <v>16.718991929287149</v>
      </c>
      <c r="G145" s="51">
        <f t="shared" si="25"/>
        <v>3.2285607576084834</v>
      </c>
      <c r="H145" s="28">
        <f t="shared" si="25"/>
        <v>100</v>
      </c>
    </row>
    <row r="146" spans="1:8" x14ac:dyDescent="0.2">
      <c r="A146" s="31">
        <v>2013</v>
      </c>
      <c r="B146" s="51">
        <f t="shared" si="25"/>
        <v>14.596081663124236</v>
      </c>
      <c r="C146" s="51">
        <f t="shared" si="25"/>
        <v>15.396796046739988</v>
      </c>
      <c r="D146" s="51">
        <f t="shared" si="25"/>
        <v>22.401100491598598</v>
      </c>
      <c r="E146" s="51">
        <f t="shared" si="25"/>
        <v>22.673347920183534</v>
      </c>
      <c r="F146" s="51">
        <f t="shared" si="25"/>
        <v>22.096125099401238</v>
      </c>
      <c r="G146" s="51">
        <f t="shared" si="25"/>
        <v>2.8365487789524089</v>
      </c>
      <c r="H146" s="28">
        <f t="shared" si="25"/>
        <v>100</v>
      </c>
    </row>
    <row r="147" spans="1:8" x14ac:dyDescent="0.2">
      <c r="A147" s="31">
        <v>2014</v>
      </c>
      <c r="B147" s="51">
        <f t="shared" ref="B147:H155" si="26">B19/$H19*100</f>
        <v>15.979081662239903</v>
      </c>
      <c r="C147" s="51">
        <f t="shared" si="26"/>
        <v>11.112747071002488</v>
      </c>
      <c r="D147" s="51">
        <f t="shared" si="26"/>
        <v>21.02201880357341</v>
      </c>
      <c r="E147" s="51">
        <f t="shared" si="26"/>
        <v>25.833271983482476</v>
      </c>
      <c r="F147" s="51">
        <f t="shared" si="26"/>
        <v>22.52770795087881</v>
      </c>
      <c r="G147" s="51">
        <f t="shared" si="26"/>
        <v>3.5251725288229099</v>
      </c>
      <c r="H147" s="28">
        <f t="shared" si="26"/>
        <v>100</v>
      </c>
    </row>
    <row r="148" spans="1:8" x14ac:dyDescent="0.2">
      <c r="A148" s="31">
        <v>2015</v>
      </c>
      <c r="B148" s="51">
        <f t="shared" si="26"/>
        <v>12.788904545850674</v>
      </c>
      <c r="C148" s="51">
        <f t="shared" si="26"/>
        <v>11.339353407012215</v>
      </c>
      <c r="D148" s="51">
        <f t="shared" si="26"/>
        <v>25.457567296681276</v>
      </c>
      <c r="E148" s="51">
        <f t="shared" si="26"/>
        <v>31.262516119677414</v>
      </c>
      <c r="F148" s="51">
        <f t="shared" si="26"/>
        <v>15.725216271085859</v>
      </c>
      <c r="G148" s="51">
        <f t="shared" si="26"/>
        <v>3.4264423596925733</v>
      </c>
      <c r="H148" s="28">
        <f t="shared" si="26"/>
        <v>100</v>
      </c>
    </row>
    <row r="149" spans="1:8" x14ac:dyDescent="0.2">
      <c r="A149" s="31">
        <v>2016</v>
      </c>
      <c r="B149" s="51">
        <f t="shared" si="26"/>
        <v>12.779462523289359</v>
      </c>
      <c r="C149" s="51">
        <f t="shared" si="26"/>
        <v>11.608669108847028</v>
      </c>
      <c r="D149" s="51">
        <f t="shared" si="26"/>
        <v>30.165979548007904</v>
      </c>
      <c r="E149" s="51">
        <f t="shared" si="26"/>
        <v>24.741296985197753</v>
      </c>
      <c r="F149" s="51">
        <f t="shared" si="26"/>
        <v>16.937732893271562</v>
      </c>
      <c r="G149" s="51">
        <f t="shared" si="26"/>
        <v>3.7668589413863995</v>
      </c>
      <c r="H149" s="28">
        <f t="shared" si="26"/>
        <v>100</v>
      </c>
    </row>
    <row r="150" spans="1:8" x14ac:dyDescent="0.2">
      <c r="A150" s="31">
        <v>2017</v>
      </c>
      <c r="B150" s="51">
        <f t="shared" si="26"/>
        <v>11.862428342970331</v>
      </c>
      <c r="C150" s="51">
        <f t="shared" si="26"/>
        <v>11.266927130023587</v>
      </c>
      <c r="D150" s="51">
        <f t="shared" si="26"/>
        <v>35.181945006822765</v>
      </c>
      <c r="E150" s="51">
        <f t="shared" si="26"/>
        <v>15.030038043907949</v>
      </c>
      <c r="F150" s="51">
        <f t="shared" si="26"/>
        <v>23.254684298197166</v>
      </c>
      <c r="G150" s="51">
        <f t="shared" si="26"/>
        <v>3.4039771780782142</v>
      </c>
      <c r="H150" s="28">
        <f t="shared" si="26"/>
        <v>100</v>
      </c>
    </row>
    <row r="151" spans="1:8" x14ac:dyDescent="0.2">
      <c r="A151" s="31">
        <v>2018</v>
      </c>
      <c r="B151" s="51">
        <f t="shared" si="26"/>
        <v>13.032220895449139</v>
      </c>
      <c r="C151" s="51">
        <f t="shared" si="26"/>
        <v>9.9862659120627058</v>
      </c>
      <c r="D151" s="51">
        <f t="shared" si="26"/>
        <v>43.122105044895349</v>
      </c>
      <c r="E151" s="51">
        <f t="shared" si="26"/>
        <v>11.985088833034316</v>
      </c>
      <c r="F151" s="51">
        <f t="shared" si="26"/>
        <v>19.447946287454613</v>
      </c>
      <c r="G151" s="51">
        <f t="shared" si="26"/>
        <v>2.4263730271038777</v>
      </c>
      <c r="H151" s="28">
        <f t="shared" si="26"/>
        <v>100</v>
      </c>
    </row>
    <row r="152" spans="1:8" x14ac:dyDescent="0.2">
      <c r="A152" s="31">
        <v>2019</v>
      </c>
      <c r="B152" s="51">
        <f t="shared" si="26"/>
        <v>11.101222021873232</v>
      </c>
      <c r="C152" s="51">
        <f t="shared" si="26"/>
        <v>9.9083379302355503</v>
      </c>
      <c r="D152" s="51">
        <f t="shared" si="26"/>
        <v>41.723486945279056</v>
      </c>
      <c r="E152" s="51">
        <f t="shared" si="26"/>
        <v>13.408244387687812</v>
      </c>
      <c r="F152" s="51">
        <f t="shared" si="26"/>
        <v>21.130237861209814</v>
      </c>
      <c r="G152" s="51">
        <f t="shared" si="26"/>
        <v>2.7284708537145379</v>
      </c>
      <c r="H152" s="28">
        <f t="shared" si="26"/>
        <v>100</v>
      </c>
    </row>
    <row r="153" spans="1:8" x14ac:dyDescent="0.2">
      <c r="A153" s="31">
        <v>2020</v>
      </c>
      <c r="B153" s="51">
        <f t="shared" si="26"/>
        <v>8.8604940929866327</v>
      </c>
      <c r="C153" s="51">
        <f t="shared" si="26"/>
        <v>9.3876356736371864</v>
      </c>
      <c r="D153" s="51">
        <f t="shared" si="26"/>
        <v>53.428889647354751</v>
      </c>
      <c r="E153" s="51">
        <f t="shared" si="26"/>
        <v>8.3303205768168525</v>
      </c>
      <c r="F153" s="51">
        <f t="shared" si="26"/>
        <v>19.224484370369566</v>
      </c>
      <c r="G153" s="51">
        <f t="shared" si="26"/>
        <v>0.76817563883501117</v>
      </c>
      <c r="H153" s="28">
        <f t="shared" si="26"/>
        <v>100</v>
      </c>
    </row>
    <row r="154" spans="1:8" x14ac:dyDescent="0.2">
      <c r="A154" s="31">
        <v>2021</v>
      </c>
      <c r="B154" s="51">
        <f t="shared" si="26"/>
        <v>10.763050655006595</v>
      </c>
      <c r="C154" s="51">
        <f t="shared" si="26"/>
        <v>8.9968045528970837</v>
      </c>
      <c r="D154" s="51">
        <f t="shared" si="26"/>
        <v>51.849482255252774</v>
      </c>
      <c r="E154" s="51">
        <f t="shared" si="26"/>
        <v>5.6036873659921218</v>
      </c>
      <c r="F154" s="51">
        <f t="shared" si="26"/>
        <v>22.137195847708973</v>
      </c>
      <c r="G154" s="51">
        <f t="shared" si="26"/>
        <v>0.64977932314243869</v>
      </c>
      <c r="H154" s="28">
        <f t="shared" si="26"/>
        <v>100</v>
      </c>
    </row>
    <row r="155" spans="1:8" x14ac:dyDescent="0.2">
      <c r="A155" s="31">
        <v>2022</v>
      </c>
      <c r="B155" s="51">
        <f t="shared" si="26"/>
        <v>9.9106545711253027</v>
      </c>
      <c r="C155" s="51">
        <f t="shared" si="26"/>
        <v>8.4988216915320223</v>
      </c>
      <c r="D155" s="51">
        <f t="shared" si="26"/>
        <v>52.956905014656243</v>
      </c>
      <c r="E155" s="51">
        <f t="shared" si="26"/>
        <v>5.2455963467858204</v>
      </c>
      <c r="F155" s="51">
        <f t="shared" si="26"/>
        <v>21.769013983786014</v>
      </c>
      <c r="G155" s="51">
        <f t="shared" si="26"/>
        <v>1.6190083921145917</v>
      </c>
      <c r="H155" s="28">
        <f t="shared" si="26"/>
        <v>100</v>
      </c>
    </row>
    <row r="156" spans="1:8" x14ac:dyDescent="0.2">
      <c r="A156" s="31"/>
      <c r="B156" s="51"/>
      <c r="C156" s="51"/>
      <c r="D156" s="51"/>
      <c r="E156" s="51"/>
      <c r="F156" s="51"/>
      <c r="G156" s="51"/>
      <c r="H156" s="28"/>
    </row>
    <row r="157" spans="1:8" x14ac:dyDescent="0.2">
      <c r="A157" s="29" t="s">
        <v>16</v>
      </c>
      <c r="B157" s="70"/>
      <c r="C157" s="70"/>
      <c r="D157" s="70"/>
      <c r="E157" s="70"/>
      <c r="F157" s="70"/>
      <c r="G157" s="70"/>
      <c r="H157" s="71"/>
    </row>
    <row r="158" spans="1:8" x14ac:dyDescent="0.2">
      <c r="A158" s="31">
        <v>2004</v>
      </c>
      <c r="B158" s="51">
        <f t="shared" ref="B158:H167" si="27">B30/$H30*100</f>
        <v>2.4491935876899058</v>
      </c>
      <c r="C158" s="51">
        <f t="shared" si="27"/>
        <v>33.61370418951725</v>
      </c>
      <c r="D158" s="51">
        <f t="shared" si="27"/>
        <v>43.65341651900971</v>
      </c>
      <c r="E158" s="51">
        <f t="shared" si="27"/>
        <v>0.3045861157577705</v>
      </c>
      <c r="F158" s="51">
        <f t="shared" si="27"/>
        <v>17.685901108310436</v>
      </c>
      <c r="G158" s="51">
        <f t="shared" si="27"/>
        <v>2.2931984797149267</v>
      </c>
      <c r="H158" s="28">
        <f t="shared" si="27"/>
        <v>100</v>
      </c>
    </row>
    <row r="159" spans="1:8" x14ac:dyDescent="0.2">
      <c r="A159" s="31">
        <v>2005</v>
      </c>
      <c r="B159" s="51">
        <f t="shared" si="27"/>
        <v>0.16049709728216846</v>
      </c>
      <c r="C159" s="51">
        <f t="shared" si="27"/>
        <v>29.110870645266274</v>
      </c>
      <c r="D159" s="51">
        <f t="shared" si="27"/>
        <v>51.837639432531049</v>
      </c>
      <c r="E159" s="51">
        <f t="shared" si="27"/>
        <v>0.33293633468361161</v>
      </c>
      <c r="F159" s="51">
        <f t="shared" si="27"/>
        <v>18.048300973324771</v>
      </c>
      <c r="G159" s="51">
        <f t="shared" si="27"/>
        <v>0.50975551691212539</v>
      </c>
      <c r="H159" s="28">
        <f t="shared" si="27"/>
        <v>100</v>
      </c>
    </row>
    <row r="160" spans="1:8" x14ac:dyDescent="0.2">
      <c r="A160" s="31">
        <v>2006</v>
      </c>
      <c r="B160" s="51">
        <f t="shared" si="27"/>
        <v>0.48689860872345297</v>
      </c>
      <c r="C160" s="51">
        <f t="shared" si="27"/>
        <v>23.389439269133934</v>
      </c>
      <c r="D160" s="51">
        <f t="shared" si="27"/>
        <v>61.464806109268835</v>
      </c>
      <c r="E160" s="51">
        <f t="shared" si="27"/>
        <v>0.32380784859549316</v>
      </c>
      <c r="F160" s="51">
        <f t="shared" si="27"/>
        <v>13.813428169603096</v>
      </c>
      <c r="G160" s="51">
        <f t="shared" si="27"/>
        <v>0.52161999467518672</v>
      </c>
      <c r="H160" s="28">
        <f t="shared" si="27"/>
        <v>100</v>
      </c>
    </row>
    <row r="161" spans="1:8" x14ac:dyDescent="0.2">
      <c r="A161" s="31">
        <v>2007</v>
      </c>
      <c r="B161" s="51">
        <f t="shared" si="27"/>
        <v>0.60062203412016157</v>
      </c>
      <c r="C161" s="51">
        <f t="shared" si="27"/>
        <v>19.991640156909359</v>
      </c>
      <c r="D161" s="51">
        <f t="shared" si="27"/>
        <v>65.720167143341456</v>
      </c>
      <c r="E161" s="51">
        <f t="shared" si="27"/>
        <v>0.33831684947606827</v>
      </c>
      <c r="F161" s="51">
        <f t="shared" si="27"/>
        <v>12.870839540746246</v>
      </c>
      <c r="G161" s="51">
        <f t="shared" si="27"/>
        <v>0.47841427540671361</v>
      </c>
      <c r="H161" s="28">
        <f t="shared" si="27"/>
        <v>100</v>
      </c>
    </row>
    <row r="162" spans="1:8" x14ac:dyDescent="0.2">
      <c r="A162" s="31">
        <v>2008</v>
      </c>
      <c r="B162" s="51">
        <f t="shared" si="27"/>
        <v>0.77783737465647895</v>
      </c>
      <c r="C162" s="51">
        <f t="shared" si="27"/>
        <v>21.935640856489613</v>
      </c>
      <c r="D162" s="51">
        <f t="shared" si="27"/>
        <v>66.355312523480208</v>
      </c>
      <c r="E162" s="51">
        <f t="shared" si="27"/>
        <v>0.40662962876825365</v>
      </c>
      <c r="F162" s="51">
        <f t="shared" si="27"/>
        <v>10.077781910901574</v>
      </c>
      <c r="G162" s="51">
        <f t="shared" si="27"/>
        <v>0.44679770570387251</v>
      </c>
      <c r="H162" s="28">
        <f t="shared" si="27"/>
        <v>100</v>
      </c>
    </row>
    <row r="163" spans="1:8" x14ac:dyDescent="0.2">
      <c r="A163" s="31">
        <v>2009</v>
      </c>
      <c r="B163" s="51">
        <f t="shared" si="27"/>
        <v>1.3869031377062606</v>
      </c>
      <c r="C163" s="51">
        <f t="shared" si="27"/>
        <v>22.591200096878886</v>
      </c>
      <c r="D163" s="51">
        <f t="shared" si="27"/>
        <v>66.128172238255686</v>
      </c>
      <c r="E163" s="51">
        <f t="shared" si="27"/>
        <v>0.15578475749667547</v>
      </c>
      <c r="F163" s="51">
        <f t="shared" si="27"/>
        <v>9.3406616549150279</v>
      </c>
      <c r="G163" s="51">
        <f t="shared" si="27"/>
        <v>0.39727811474746522</v>
      </c>
      <c r="H163" s="28">
        <f t="shared" si="27"/>
        <v>100</v>
      </c>
    </row>
    <row r="164" spans="1:8" x14ac:dyDescent="0.2">
      <c r="A164" s="31">
        <v>2010</v>
      </c>
      <c r="B164" s="51">
        <f t="shared" si="27"/>
        <v>1.4895854053300681</v>
      </c>
      <c r="C164" s="51">
        <f t="shared" si="27"/>
        <v>23.198101346275685</v>
      </c>
      <c r="D164" s="51">
        <f t="shared" si="27"/>
        <v>65.901543739554242</v>
      </c>
      <c r="E164" s="51">
        <f t="shared" si="27"/>
        <v>0.13928844874725063</v>
      </c>
      <c r="F164" s="51">
        <f t="shared" si="27"/>
        <v>8.7585006438161823</v>
      </c>
      <c r="G164" s="51">
        <f t="shared" si="27"/>
        <v>0.51298041627656776</v>
      </c>
      <c r="H164" s="28">
        <f t="shared" si="27"/>
        <v>100</v>
      </c>
    </row>
    <row r="165" spans="1:8" x14ac:dyDescent="0.2">
      <c r="A165" s="31">
        <v>2011</v>
      </c>
      <c r="B165" s="51">
        <f t="shared" si="27"/>
        <v>1.4818817276075997</v>
      </c>
      <c r="C165" s="51">
        <f t="shared" si="27"/>
        <v>22.896033413686698</v>
      </c>
      <c r="D165" s="51">
        <f t="shared" si="27"/>
        <v>66.718239686443312</v>
      </c>
      <c r="E165" s="51">
        <f t="shared" si="27"/>
        <v>0.37679929361409892</v>
      </c>
      <c r="F165" s="51">
        <f t="shared" si="27"/>
        <v>7.9061966024217156</v>
      </c>
      <c r="G165" s="51">
        <f t="shared" si="27"/>
        <v>0.62084927622658215</v>
      </c>
      <c r="H165" s="28">
        <f t="shared" si="27"/>
        <v>100</v>
      </c>
    </row>
    <row r="166" spans="1:8" x14ac:dyDescent="0.2">
      <c r="A166" s="31">
        <v>2012</v>
      </c>
      <c r="B166" s="51">
        <f t="shared" si="27"/>
        <v>1.8317745425677576</v>
      </c>
      <c r="C166" s="51">
        <f t="shared" si="27"/>
        <v>21.761929151464745</v>
      </c>
      <c r="D166" s="51">
        <f t="shared" si="27"/>
        <v>68.104947463814142</v>
      </c>
      <c r="E166" s="51">
        <f t="shared" si="27"/>
        <v>0.32959917084347362</v>
      </c>
      <c r="F166" s="51">
        <f t="shared" si="27"/>
        <v>7.1231246281957716</v>
      </c>
      <c r="G166" s="51">
        <f t="shared" si="27"/>
        <v>0.84862504311409881</v>
      </c>
      <c r="H166" s="28">
        <f t="shared" si="27"/>
        <v>100</v>
      </c>
    </row>
    <row r="167" spans="1:8" x14ac:dyDescent="0.2">
      <c r="A167" s="31">
        <v>2013</v>
      </c>
      <c r="B167" s="51">
        <f t="shared" si="27"/>
        <v>1.85158803053378</v>
      </c>
      <c r="C167" s="51">
        <f t="shared" si="27"/>
        <v>21.427077656925945</v>
      </c>
      <c r="D167" s="51">
        <f t="shared" si="27"/>
        <v>70.047387874085913</v>
      </c>
      <c r="E167" s="51">
        <f t="shared" si="27"/>
        <v>0.20727508750782103</v>
      </c>
      <c r="F167" s="51">
        <f t="shared" si="27"/>
        <v>5.843072442529607</v>
      </c>
      <c r="G167" s="51">
        <f t="shared" si="27"/>
        <v>0.62359890841692756</v>
      </c>
      <c r="H167" s="28">
        <f t="shared" si="27"/>
        <v>100</v>
      </c>
    </row>
    <row r="168" spans="1:8" x14ac:dyDescent="0.2">
      <c r="A168" s="31">
        <v>2014</v>
      </c>
      <c r="B168" s="51">
        <f t="shared" ref="B168:H176" si="28">B40/$H40*100</f>
        <v>1.940637864724815</v>
      </c>
      <c r="C168" s="51">
        <f t="shared" si="28"/>
        <v>20.50646694932907</v>
      </c>
      <c r="D168" s="51">
        <f t="shared" si="28"/>
        <v>70.985534227931751</v>
      </c>
      <c r="E168" s="51">
        <f t="shared" si="28"/>
        <v>0.87775622703442691</v>
      </c>
      <c r="F168" s="51">
        <f t="shared" si="28"/>
        <v>4.7993231601501343</v>
      </c>
      <c r="G168" s="51">
        <f t="shared" si="28"/>
        <v>0.89028157082980586</v>
      </c>
      <c r="H168" s="28">
        <f t="shared" si="28"/>
        <v>100</v>
      </c>
    </row>
    <row r="169" spans="1:8" x14ac:dyDescent="0.2">
      <c r="A169" s="31">
        <v>2015</v>
      </c>
      <c r="B169" s="51">
        <f t="shared" si="28"/>
        <v>1.8288751414925566</v>
      </c>
      <c r="C169" s="51">
        <f t="shared" si="28"/>
        <v>21.624890856920317</v>
      </c>
      <c r="D169" s="51">
        <f t="shared" si="28"/>
        <v>71.101123167468103</v>
      </c>
      <c r="E169" s="51">
        <f t="shared" si="28"/>
        <v>0.26789388165130545</v>
      </c>
      <c r="F169" s="51">
        <f t="shared" si="28"/>
        <v>4.5311149780687492</v>
      </c>
      <c r="G169" s="51">
        <f t="shared" si="28"/>
        <v>0.64610197439895933</v>
      </c>
      <c r="H169" s="28">
        <f t="shared" si="28"/>
        <v>100</v>
      </c>
    </row>
    <row r="170" spans="1:8" x14ac:dyDescent="0.2">
      <c r="A170" s="31">
        <v>2016</v>
      </c>
      <c r="B170" s="51">
        <f t="shared" si="28"/>
        <v>1.596151671609771</v>
      </c>
      <c r="C170" s="51">
        <f t="shared" si="28"/>
        <v>19.78718417623611</v>
      </c>
      <c r="D170" s="51">
        <f t="shared" si="28"/>
        <v>73.599662648955331</v>
      </c>
      <c r="E170" s="51">
        <f t="shared" si="28"/>
        <v>0.15599755190781411</v>
      </c>
      <c r="F170" s="51">
        <f t="shared" si="28"/>
        <v>4.4903274585514037</v>
      </c>
      <c r="G170" s="51">
        <f t="shared" si="28"/>
        <v>0.37067649273956682</v>
      </c>
      <c r="H170" s="28">
        <f t="shared" si="28"/>
        <v>100</v>
      </c>
    </row>
    <row r="171" spans="1:8" x14ac:dyDescent="0.2">
      <c r="A171" s="31">
        <v>2017</v>
      </c>
      <c r="B171" s="51">
        <f t="shared" si="28"/>
        <v>1.1871188921924483</v>
      </c>
      <c r="C171" s="51">
        <f t="shared" si="28"/>
        <v>20.198973100318689</v>
      </c>
      <c r="D171" s="51">
        <f t="shared" si="28"/>
        <v>73.979548802983658</v>
      </c>
      <c r="E171" s="51">
        <f t="shared" si="28"/>
        <v>0.18557834023236885</v>
      </c>
      <c r="F171" s="51">
        <f t="shared" si="28"/>
        <v>4.1909909577699445</v>
      </c>
      <c r="G171" s="51">
        <f t="shared" si="28"/>
        <v>0.25778990650288269</v>
      </c>
      <c r="H171" s="28">
        <f t="shared" si="28"/>
        <v>100</v>
      </c>
    </row>
    <row r="172" spans="1:8" x14ac:dyDescent="0.2">
      <c r="A172" s="31">
        <v>2018</v>
      </c>
      <c r="B172" s="51">
        <f t="shared" si="28"/>
        <v>1.149538838278612</v>
      </c>
      <c r="C172" s="51">
        <f t="shared" si="28"/>
        <v>19.915328810659684</v>
      </c>
      <c r="D172" s="51">
        <f t="shared" si="28"/>
        <v>75.137885957156797</v>
      </c>
      <c r="E172" s="51">
        <f t="shared" si="28"/>
        <v>0.1437350668312706</v>
      </c>
      <c r="F172" s="51">
        <f t="shared" si="28"/>
        <v>3.3992033144079428</v>
      </c>
      <c r="G172" s="51">
        <f t="shared" si="28"/>
        <v>0.2543080126656887</v>
      </c>
      <c r="H172" s="28">
        <f t="shared" si="28"/>
        <v>100</v>
      </c>
    </row>
    <row r="173" spans="1:8" x14ac:dyDescent="0.2">
      <c r="A173" s="31">
        <v>2019</v>
      </c>
      <c r="B173" s="51">
        <f t="shared" si="28"/>
        <v>0.98038149200715685</v>
      </c>
      <c r="C173" s="51">
        <f t="shared" si="28"/>
        <v>18.716395198025424</v>
      </c>
      <c r="D173" s="51">
        <f t="shared" si="28"/>
        <v>77.163623603355376</v>
      </c>
      <c r="E173" s="51">
        <f t="shared" si="28"/>
        <v>0.14559146987480778</v>
      </c>
      <c r="F173" s="51">
        <f t="shared" si="28"/>
        <v>2.8065658282718817</v>
      </c>
      <c r="G173" s="51">
        <f t="shared" si="28"/>
        <v>0.18744240846534865</v>
      </c>
      <c r="H173" s="28">
        <f t="shared" si="28"/>
        <v>100</v>
      </c>
    </row>
    <row r="174" spans="1:8" x14ac:dyDescent="0.2">
      <c r="A174" s="31">
        <v>2020</v>
      </c>
      <c r="B174" s="51">
        <f t="shared" si="28"/>
        <v>0.73575265859789851</v>
      </c>
      <c r="C174" s="51">
        <f t="shared" si="28"/>
        <v>21.303503902616253</v>
      </c>
      <c r="D174" s="51">
        <f t="shared" si="28"/>
        <v>75.039180554696017</v>
      </c>
      <c r="E174" s="51">
        <f t="shared" si="28"/>
        <v>0.18819098314537222</v>
      </c>
      <c r="F174" s="51">
        <f t="shared" si="28"/>
        <v>2.5852742213357298</v>
      </c>
      <c r="G174" s="51">
        <f t="shared" si="28"/>
        <v>0.14809767960872111</v>
      </c>
      <c r="H174" s="28">
        <f t="shared" si="28"/>
        <v>100</v>
      </c>
    </row>
    <row r="175" spans="1:8" x14ac:dyDescent="0.2">
      <c r="A175" s="31">
        <v>2021</v>
      </c>
      <c r="B175" s="51">
        <f t="shared" si="28"/>
        <v>0.68827017590040396</v>
      </c>
      <c r="C175" s="51">
        <f t="shared" si="28"/>
        <v>25.611602293018976</v>
      </c>
      <c r="D175" s="51">
        <f t="shared" si="28"/>
        <v>70.813986078928664</v>
      </c>
      <c r="E175" s="51">
        <f t="shared" si="28"/>
        <v>0.35702250636942146</v>
      </c>
      <c r="F175" s="51">
        <f t="shared" si="28"/>
        <v>2.3165316193779675</v>
      </c>
      <c r="G175" s="51">
        <f t="shared" si="28"/>
        <v>0.21258732640456512</v>
      </c>
      <c r="H175" s="28">
        <f t="shared" si="28"/>
        <v>100</v>
      </c>
    </row>
    <row r="176" spans="1:8" x14ac:dyDescent="0.2">
      <c r="A176" s="31">
        <v>2022</v>
      </c>
      <c r="B176" s="51">
        <f t="shared" si="28"/>
        <v>1.101262413557639</v>
      </c>
      <c r="C176" s="51">
        <f t="shared" si="28"/>
        <v>26.657587232781569</v>
      </c>
      <c r="D176" s="51">
        <f t="shared" si="28"/>
        <v>69.079639540541109</v>
      </c>
      <c r="E176" s="51">
        <f t="shared" si="28"/>
        <v>0.30858973212366436</v>
      </c>
      <c r="F176" s="51">
        <f t="shared" si="28"/>
        <v>2.6783762786987637</v>
      </c>
      <c r="G176" s="51">
        <f t="shared" si="28"/>
        <v>0.17454480229724081</v>
      </c>
      <c r="H176" s="28">
        <f t="shared" si="28"/>
        <v>100</v>
      </c>
    </row>
    <row r="177" spans="1:8" x14ac:dyDescent="0.2">
      <c r="A177" s="31"/>
      <c r="B177" s="51"/>
      <c r="C177" s="51"/>
      <c r="D177" s="51"/>
      <c r="E177" s="51"/>
      <c r="F177" s="51"/>
      <c r="G177" s="51"/>
      <c r="H177" s="28"/>
    </row>
    <row r="178" spans="1:8" x14ac:dyDescent="0.2">
      <c r="A178" s="65" t="s">
        <v>34</v>
      </c>
      <c r="B178" s="66"/>
      <c r="C178" s="66"/>
      <c r="D178" s="66"/>
      <c r="E178" s="66"/>
      <c r="F178" s="66"/>
      <c r="G178" s="66"/>
      <c r="H178" s="69"/>
    </row>
    <row r="179" spans="1:8" x14ac:dyDescent="0.2">
      <c r="A179" s="59">
        <v>2004</v>
      </c>
      <c r="B179" s="62">
        <f t="shared" ref="B179:H188" si="29">B51/$H51*100</f>
        <v>6.4428533590336166</v>
      </c>
      <c r="C179" s="62">
        <f t="shared" si="29"/>
        <v>21.612004319927816</v>
      </c>
      <c r="D179" s="62">
        <f t="shared" si="29"/>
        <v>30.095421082780621</v>
      </c>
      <c r="E179" s="62">
        <f t="shared" si="29"/>
        <v>19.256847001456844</v>
      </c>
      <c r="F179" s="62">
        <f t="shared" si="29"/>
        <v>20.167631624017972</v>
      </c>
      <c r="G179" s="62">
        <f t="shared" si="29"/>
        <v>2.425242612783129</v>
      </c>
      <c r="H179" s="63">
        <f t="shared" si="29"/>
        <v>100</v>
      </c>
    </row>
    <row r="180" spans="1:8" x14ac:dyDescent="0.2">
      <c r="A180" s="59">
        <v>2005</v>
      </c>
      <c r="B180" s="62">
        <f t="shared" si="29"/>
        <v>4.9179217535574447</v>
      </c>
      <c r="C180" s="62">
        <f t="shared" si="29"/>
        <v>20.278191984121552</v>
      </c>
      <c r="D180" s="62">
        <f t="shared" si="29"/>
        <v>36.061274583705121</v>
      </c>
      <c r="E180" s="62">
        <f t="shared" si="29"/>
        <v>16.668530367994922</v>
      </c>
      <c r="F180" s="62">
        <f t="shared" si="29"/>
        <v>20.192342394364765</v>
      </c>
      <c r="G180" s="62">
        <f t="shared" si="29"/>
        <v>1.8817389162562017</v>
      </c>
      <c r="H180" s="63">
        <f t="shared" si="29"/>
        <v>100</v>
      </c>
    </row>
    <row r="181" spans="1:8" x14ac:dyDescent="0.2">
      <c r="A181" s="59">
        <v>2006</v>
      </c>
      <c r="B181" s="62">
        <f t="shared" si="29"/>
        <v>5.8181734820886621</v>
      </c>
      <c r="C181" s="62">
        <f t="shared" si="29"/>
        <v>16.85563827731988</v>
      </c>
      <c r="D181" s="62">
        <f t="shared" si="29"/>
        <v>42.990554880039674</v>
      </c>
      <c r="E181" s="62">
        <f t="shared" si="29"/>
        <v>14.809847898586694</v>
      </c>
      <c r="F181" s="62">
        <f t="shared" si="29"/>
        <v>17.707542080153992</v>
      </c>
      <c r="G181" s="62">
        <f t="shared" si="29"/>
        <v>1.8182433818110924</v>
      </c>
      <c r="H181" s="63">
        <f t="shared" si="29"/>
        <v>100</v>
      </c>
    </row>
    <row r="182" spans="1:8" x14ac:dyDescent="0.2">
      <c r="A182" s="59">
        <v>2007</v>
      </c>
      <c r="B182" s="62">
        <f t="shared" si="29"/>
        <v>5.4710496054795206</v>
      </c>
      <c r="C182" s="62">
        <f t="shared" si="29"/>
        <v>16.395597932691473</v>
      </c>
      <c r="D182" s="62">
        <f t="shared" si="29"/>
        <v>47.403206007687317</v>
      </c>
      <c r="E182" s="62">
        <f t="shared" si="29"/>
        <v>12.54048098320602</v>
      </c>
      <c r="F182" s="62">
        <f t="shared" si="29"/>
        <v>16.543115796037711</v>
      </c>
      <c r="G182" s="62">
        <f t="shared" si="29"/>
        <v>1.6465496748979593</v>
      </c>
      <c r="H182" s="63">
        <f t="shared" si="29"/>
        <v>100</v>
      </c>
    </row>
    <row r="183" spans="1:8" x14ac:dyDescent="0.2">
      <c r="A183" s="67">
        <v>2008</v>
      </c>
      <c r="B183" s="62">
        <f t="shared" si="29"/>
        <v>5.2501953630319305</v>
      </c>
      <c r="C183" s="62">
        <f t="shared" si="29"/>
        <v>18.069421024686346</v>
      </c>
      <c r="D183" s="62">
        <f t="shared" si="29"/>
        <v>49.26072662140249</v>
      </c>
      <c r="E183" s="62">
        <f t="shared" si="29"/>
        <v>12.629813440598284</v>
      </c>
      <c r="F183" s="62">
        <f t="shared" si="29"/>
        <v>12.784009705921717</v>
      </c>
      <c r="G183" s="62">
        <f t="shared" si="29"/>
        <v>2.0058338443592292</v>
      </c>
      <c r="H183" s="63">
        <f t="shared" si="29"/>
        <v>100</v>
      </c>
    </row>
    <row r="184" spans="1:8" x14ac:dyDescent="0.2">
      <c r="A184" s="59">
        <v>2009</v>
      </c>
      <c r="B184" s="62">
        <f t="shared" si="29"/>
        <v>6.4317261433344877</v>
      </c>
      <c r="C184" s="62">
        <f t="shared" si="29"/>
        <v>18.973850391342591</v>
      </c>
      <c r="D184" s="62">
        <f t="shared" si="29"/>
        <v>50.060996986641662</v>
      </c>
      <c r="E184" s="62">
        <f t="shared" si="29"/>
        <v>9.421197122213318</v>
      </c>
      <c r="F184" s="62">
        <f t="shared" si="29"/>
        <v>13.428132246033995</v>
      </c>
      <c r="G184" s="62">
        <f t="shared" si="29"/>
        <v>1.6840971104339491</v>
      </c>
      <c r="H184" s="63">
        <f t="shared" si="29"/>
        <v>100</v>
      </c>
    </row>
    <row r="185" spans="1:8" x14ac:dyDescent="0.2">
      <c r="A185" s="59">
        <v>2010</v>
      </c>
      <c r="B185" s="62">
        <f t="shared" si="29"/>
        <v>5.1750995385943916</v>
      </c>
      <c r="C185" s="62">
        <f t="shared" si="29"/>
        <v>19.602085732297919</v>
      </c>
      <c r="D185" s="62">
        <f t="shared" si="29"/>
        <v>50.231399082896075</v>
      </c>
      <c r="E185" s="62">
        <f t="shared" si="29"/>
        <v>8.6727706168056411</v>
      </c>
      <c r="F185" s="62">
        <f t="shared" si="29"/>
        <v>14.710903270925451</v>
      </c>
      <c r="G185" s="62">
        <f t="shared" si="29"/>
        <v>1.6077417584805145</v>
      </c>
      <c r="H185" s="63">
        <f t="shared" si="29"/>
        <v>100</v>
      </c>
    </row>
    <row r="186" spans="1:8" x14ac:dyDescent="0.2">
      <c r="A186" s="59">
        <v>2011</v>
      </c>
      <c r="B186" s="62">
        <f t="shared" si="29"/>
        <v>5.1455267601804584</v>
      </c>
      <c r="C186" s="62">
        <f t="shared" si="29"/>
        <v>20.002583047142664</v>
      </c>
      <c r="D186" s="62">
        <f t="shared" si="29"/>
        <v>51.770416016416974</v>
      </c>
      <c r="E186" s="62">
        <f t="shared" si="29"/>
        <v>8.9456145195456482</v>
      </c>
      <c r="F186" s="62">
        <f t="shared" si="29"/>
        <v>12.581604414787307</v>
      </c>
      <c r="G186" s="62">
        <f t="shared" si="29"/>
        <v>1.554255241926956</v>
      </c>
      <c r="H186" s="63">
        <f t="shared" si="29"/>
        <v>100</v>
      </c>
    </row>
    <row r="187" spans="1:8" x14ac:dyDescent="0.2">
      <c r="A187" s="59">
        <v>2012</v>
      </c>
      <c r="B187" s="62">
        <f t="shared" si="29"/>
        <v>5.6174700157882258</v>
      </c>
      <c r="C187" s="62">
        <f t="shared" si="29"/>
        <v>19.40873115298173</v>
      </c>
      <c r="D187" s="62">
        <f t="shared" si="29"/>
        <v>53.996362278584932</v>
      </c>
      <c r="E187" s="62">
        <f t="shared" si="29"/>
        <v>9.4445966258381624</v>
      </c>
      <c r="F187" s="62">
        <f t="shared" si="29"/>
        <v>9.9765239948235891</v>
      </c>
      <c r="G187" s="62">
        <f t="shared" si="29"/>
        <v>1.5563159319833442</v>
      </c>
      <c r="H187" s="63">
        <f t="shared" si="29"/>
        <v>100</v>
      </c>
    </row>
    <row r="188" spans="1:8" x14ac:dyDescent="0.2">
      <c r="A188" s="31">
        <v>2013</v>
      </c>
      <c r="B188" s="62">
        <f t="shared" si="29"/>
        <v>5.4298443618440935</v>
      </c>
      <c r="C188" s="62">
        <f t="shared" si="29"/>
        <v>19.733964163517765</v>
      </c>
      <c r="D188" s="62">
        <f t="shared" si="29"/>
        <v>56.669794833000751</v>
      </c>
      <c r="E188" s="62">
        <f t="shared" si="29"/>
        <v>6.515047450791382</v>
      </c>
      <c r="F188" s="62">
        <f t="shared" si="29"/>
        <v>10.40642295678855</v>
      </c>
      <c r="G188" s="62">
        <f t="shared" si="29"/>
        <v>1.2449262340574681</v>
      </c>
      <c r="H188" s="63">
        <f t="shared" si="29"/>
        <v>100</v>
      </c>
    </row>
    <row r="189" spans="1:8" x14ac:dyDescent="0.2">
      <c r="A189" s="31">
        <v>2014</v>
      </c>
      <c r="B189" s="62">
        <f t="shared" ref="B189:H197" si="30">B61/$H61*100</f>
        <v>6.0961426498208713</v>
      </c>
      <c r="C189" s="62">
        <f t="shared" si="30"/>
        <v>17.725841940797395</v>
      </c>
      <c r="D189" s="62">
        <f t="shared" si="30"/>
        <v>56.195887282670512</v>
      </c>
      <c r="E189" s="62">
        <f t="shared" si="30"/>
        <v>8.2648118463201303</v>
      </c>
      <c r="F189" s="62">
        <f t="shared" si="30"/>
        <v>10.047083445583937</v>
      </c>
      <c r="G189" s="62">
        <f t="shared" si="30"/>
        <v>1.6702328348071462</v>
      </c>
      <c r="H189" s="63">
        <f t="shared" si="30"/>
        <v>100</v>
      </c>
    </row>
    <row r="190" spans="1:8" x14ac:dyDescent="0.2">
      <c r="A190" s="31">
        <v>2015</v>
      </c>
      <c r="B190" s="62">
        <f t="shared" si="30"/>
        <v>4.9139303151758398</v>
      </c>
      <c r="C190" s="62">
        <f t="shared" si="30"/>
        <v>18.729693284609585</v>
      </c>
      <c r="D190" s="62">
        <f t="shared" si="30"/>
        <v>58.253266379010824</v>
      </c>
      <c r="E190" s="62">
        <f t="shared" si="30"/>
        <v>8.9923339505584359</v>
      </c>
      <c r="F190" s="62">
        <f t="shared" si="30"/>
        <v>7.6820572643206768</v>
      </c>
      <c r="G190" s="62">
        <f t="shared" si="30"/>
        <v>1.4287188063246197</v>
      </c>
      <c r="H190" s="63">
        <f t="shared" si="30"/>
        <v>100</v>
      </c>
    </row>
    <row r="191" spans="1:8" x14ac:dyDescent="0.2">
      <c r="A191" s="31">
        <v>2016</v>
      </c>
      <c r="B191" s="62">
        <f t="shared" si="30"/>
        <v>4.238439094504808</v>
      </c>
      <c r="C191" s="62">
        <f t="shared" si="30"/>
        <v>17.854841618014703</v>
      </c>
      <c r="D191" s="62">
        <f t="shared" si="30"/>
        <v>63.337560834052631</v>
      </c>
      <c r="E191" s="62">
        <f t="shared" si="30"/>
        <v>5.9647806879800935</v>
      </c>
      <c r="F191" s="62">
        <f t="shared" si="30"/>
        <v>7.4312832509853433</v>
      </c>
      <c r="G191" s="62">
        <f t="shared" si="30"/>
        <v>1.173094514462415</v>
      </c>
      <c r="H191" s="63">
        <f t="shared" si="30"/>
        <v>100</v>
      </c>
    </row>
    <row r="192" spans="1:8" x14ac:dyDescent="0.2">
      <c r="A192" s="31">
        <v>2017</v>
      </c>
      <c r="B192" s="62">
        <f t="shared" si="30"/>
        <v>3.9303199403827045</v>
      </c>
      <c r="C192" s="62">
        <f t="shared" si="30"/>
        <v>18.29623707073814</v>
      </c>
      <c r="D192" s="62">
        <f t="shared" si="30"/>
        <v>63.97150083469738</v>
      </c>
      <c r="E192" s="62">
        <f t="shared" si="30"/>
        <v>4.0203514957437712</v>
      </c>
      <c r="F192" s="62">
        <f t="shared" si="30"/>
        <v>9.1157194609885597</v>
      </c>
      <c r="G192" s="62">
        <f t="shared" si="30"/>
        <v>0.66587119744942136</v>
      </c>
      <c r="H192" s="63">
        <f t="shared" si="30"/>
        <v>100</v>
      </c>
    </row>
    <row r="193" spans="1:8" x14ac:dyDescent="0.2">
      <c r="A193" s="31">
        <v>2018</v>
      </c>
      <c r="B193" s="62">
        <f t="shared" si="30"/>
        <v>4.4878296995069613</v>
      </c>
      <c r="C193" s="62">
        <f t="shared" si="30"/>
        <v>17.125882548585299</v>
      </c>
      <c r="D193" s="62">
        <f t="shared" si="30"/>
        <v>66.143454197456322</v>
      </c>
      <c r="E193" s="62">
        <f t="shared" si="30"/>
        <v>3.4704152712396232</v>
      </c>
      <c r="F193" s="62">
        <f t="shared" si="30"/>
        <v>7.9078959078016711</v>
      </c>
      <c r="G193" s="62">
        <f t="shared" si="30"/>
        <v>0.86452237541013044</v>
      </c>
      <c r="H193" s="63">
        <f t="shared" si="30"/>
        <v>100</v>
      </c>
    </row>
    <row r="194" spans="1:8" x14ac:dyDescent="0.2">
      <c r="A194" s="31">
        <v>2019</v>
      </c>
      <c r="B194" s="62">
        <f t="shared" si="30"/>
        <v>3.5246403140087104</v>
      </c>
      <c r="C194" s="62">
        <f t="shared" si="30"/>
        <v>16.806489917576855</v>
      </c>
      <c r="D194" s="62">
        <f t="shared" si="30"/>
        <v>68.251325238434106</v>
      </c>
      <c r="E194" s="62">
        <f t="shared" si="30"/>
        <v>3.4797139289002352</v>
      </c>
      <c r="F194" s="62">
        <f t="shared" si="30"/>
        <v>7.4128885729861729</v>
      </c>
      <c r="G194" s="62">
        <f t="shared" si="30"/>
        <v>0.52494202809393131</v>
      </c>
      <c r="H194" s="63">
        <f t="shared" si="30"/>
        <v>100</v>
      </c>
    </row>
    <row r="195" spans="1:8" x14ac:dyDescent="0.2">
      <c r="A195" s="31">
        <v>2020</v>
      </c>
      <c r="B195" s="62">
        <f t="shared" si="30"/>
        <v>2.9707519664246189</v>
      </c>
      <c r="C195" s="62">
        <f t="shared" si="30"/>
        <v>18.026488147272609</v>
      </c>
      <c r="D195" s="62">
        <f t="shared" si="30"/>
        <v>69.096810229932842</v>
      </c>
      <c r="E195" s="62">
        <f t="shared" si="30"/>
        <v>2.4265136901913795</v>
      </c>
      <c r="F195" s="62">
        <f t="shared" si="30"/>
        <v>7.1607602087430058</v>
      </c>
      <c r="G195" s="62">
        <f t="shared" si="30"/>
        <v>0.31867575743553828</v>
      </c>
      <c r="H195" s="63">
        <f t="shared" si="30"/>
        <v>100</v>
      </c>
    </row>
    <row r="196" spans="1:8" x14ac:dyDescent="0.2">
      <c r="A196" s="79">
        <v>2021</v>
      </c>
      <c r="B196" s="62">
        <f t="shared" si="30"/>
        <v>3.2156181011272413</v>
      </c>
      <c r="C196" s="62">
        <f t="shared" si="30"/>
        <v>21.386649126877668</v>
      </c>
      <c r="D196" s="62">
        <f t="shared" si="30"/>
        <v>65.902942285815513</v>
      </c>
      <c r="E196" s="62">
        <f t="shared" si="30"/>
        <v>1.6731978639490201</v>
      </c>
      <c r="F196" s="62">
        <f t="shared" si="30"/>
        <v>7.2866702824334082</v>
      </c>
      <c r="G196" s="62">
        <f t="shared" si="30"/>
        <v>0.53492233979714932</v>
      </c>
      <c r="H196" s="63">
        <f t="shared" si="30"/>
        <v>100</v>
      </c>
    </row>
    <row r="197" spans="1:8" x14ac:dyDescent="0.2">
      <c r="A197" s="79">
        <v>2022</v>
      </c>
      <c r="B197" s="62">
        <f t="shared" si="30"/>
        <v>3.1480214243637374</v>
      </c>
      <c r="C197" s="62">
        <f t="shared" si="30"/>
        <v>22.438610902531579</v>
      </c>
      <c r="D197" s="62">
        <f t="shared" si="30"/>
        <v>65.33371115190188</v>
      </c>
      <c r="E197" s="62">
        <f t="shared" si="30"/>
        <v>1.4556453511981908</v>
      </c>
      <c r="F197" s="62">
        <f t="shared" si="30"/>
        <v>7.1138621835185409</v>
      </c>
      <c r="G197" s="62">
        <f t="shared" si="30"/>
        <v>0.51014898648607199</v>
      </c>
      <c r="H197" s="63">
        <f t="shared" si="30"/>
        <v>100</v>
      </c>
    </row>
    <row r="198" spans="1:8" x14ac:dyDescent="0.2">
      <c r="A198" s="79"/>
      <c r="B198" s="56"/>
      <c r="C198" s="56"/>
      <c r="D198" s="56"/>
      <c r="E198" s="56"/>
      <c r="F198" s="56"/>
      <c r="G198" s="56"/>
      <c r="H198" s="161"/>
    </row>
    <row r="199" spans="1:8" s="44" customFormat="1" ht="11.25" x14ac:dyDescent="0.2">
      <c r="A199" s="39" t="s">
        <v>48</v>
      </c>
      <c r="B199" s="25"/>
      <c r="C199" s="25"/>
      <c r="D199" s="25"/>
      <c r="E199" s="25"/>
      <c r="F199" s="25"/>
      <c r="G199" s="25"/>
    </row>
    <row r="200" spans="1:8" s="9" customFormat="1" ht="11.25" x14ac:dyDescent="0.2">
      <c r="A200" s="17" t="s">
        <v>41</v>
      </c>
      <c r="B200" s="17"/>
      <c r="C200" s="27"/>
      <c r="D200" s="27"/>
      <c r="E200" s="17"/>
      <c r="H200" s="44"/>
    </row>
    <row r="201" spans="1:8" s="9" customFormat="1" ht="11.25" x14ac:dyDescent="0.2">
      <c r="A201" s="9" t="s">
        <v>131</v>
      </c>
      <c r="H201" s="44"/>
    </row>
  </sheetData>
  <phoneticPr fontId="2" type="noConversion"/>
  <hyperlinks>
    <hyperlink ref="A2" location="Sommaire!A1" display="Retour au menu &quot;Vidéo&quot;" xr:uid="{00000000-0004-0000-0800-000000000000}"/>
  </hyperlinks>
  <printOptions verticalCentered="1"/>
  <pageMargins left="0.59055118110236227" right="0.59055118110236227" top="0.78740157480314965" bottom="0.78740157480314965" header="0.51181102362204722" footer="0.51181102362204722"/>
  <pageSetup paperSize="9" orientation="landscape" r:id="rId1"/>
  <headerFooter alignWithMargins="0">
    <oddFooter>&amp;L&amp;"Arial,Gras italique"&amp;9&amp;G&amp;R&amp;"Arial,Gras italique"&amp;9Vidéo physique</oddFooter>
  </headerFooter>
  <rowBreaks count="2" manualBreakCount="2">
    <brk id="70" max="16383" man="1"/>
    <brk id="13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17</vt:i4>
      </vt:variant>
    </vt:vector>
  </HeadingPairs>
  <TitlesOfParts>
    <vt:vector size="34" baseType="lpstr">
      <vt:lpstr>Sommaire</vt:lpstr>
      <vt:lpstr>Définitions</vt:lpstr>
      <vt:lpstr>équip</vt:lpstr>
      <vt:lpstr>Conso</vt:lpstr>
      <vt:lpstr>Volcontenu</vt:lpstr>
      <vt:lpstr>CAcontenu</vt:lpstr>
      <vt:lpstr>filmsnatio</vt:lpstr>
      <vt:lpstr>filmsgenre</vt:lpstr>
      <vt:lpstr>HFnatiogenre</vt:lpstr>
      <vt:lpstr>références</vt:lpstr>
      <vt:lpstr>Blu-ray 3D</vt:lpstr>
      <vt:lpstr>OffreLdV</vt:lpstr>
      <vt:lpstr>LdV</vt:lpstr>
      <vt:lpstr>contenuLdV</vt:lpstr>
      <vt:lpstr>natioLdV</vt:lpstr>
      <vt:lpstr>HFgenreLdV</vt:lpstr>
      <vt:lpstr>HFnatioLdV</vt:lpstr>
      <vt:lpstr>HFnatiogenre!Impression_des_titres</vt:lpstr>
      <vt:lpstr>'Blu-ray 3D'!Zone_d_impression</vt:lpstr>
      <vt:lpstr>CAcontenu!Zone_d_impression</vt:lpstr>
      <vt:lpstr>Conso!Zone_d_impression</vt:lpstr>
      <vt:lpstr>contenuLdV!Zone_d_impression</vt:lpstr>
      <vt:lpstr>Définitions!Zone_d_impression</vt:lpstr>
      <vt:lpstr>équip!Zone_d_impression</vt:lpstr>
      <vt:lpstr>filmsgenre!Zone_d_impression</vt:lpstr>
      <vt:lpstr>filmsnatio!Zone_d_impression</vt:lpstr>
      <vt:lpstr>HFgenreLdV!Zone_d_impression</vt:lpstr>
      <vt:lpstr>HFnatiogenre!Zone_d_impression</vt:lpstr>
      <vt:lpstr>HFnatioLdV!Zone_d_impression</vt:lpstr>
      <vt:lpstr>LdV!Zone_d_impression</vt:lpstr>
      <vt:lpstr>natioLdV!Zone_d_impression</vt:lpstr>
      <vt:lpstr>OffreLdV!Zone_d_impression</vt:lpstr>
      <vt:lpstr>références!Zone_d_impression</vt:lpstr>
      <vt:lpstr>Volcontenu!Zone_d_impression</vt:lpstr>
    </vt:vector>
  </TitlesOfParts>
  <Company>CNC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JEANNEAU</dc:creator>
  <cp:lastModifiedBy>Jardillier Sophie</cp:lastModifiedBy>
  <cp:lastPrinted>2013-07-15T14:45:14Z</cp:lastPrinted>
  <dcterms:created xsi:type="dcterms:W3CDTF">2005-03-22T07:43:21Z</dcterms:created>
  <dcterms:modified xsi:type="dcterms:W3CDTF">2023-07-04T15:28:20Z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344060cc2db94551a6113a91313acd72</vt:lpwstr>
  </property>
</Properties>
</file>