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5480" windowHeight="11580" activeTab="0"/>
  </bookViews>
  <sheets>
    <sheet name="Feuil1" sheetId="1" r:id="rId1"/>
    <sheet name="Feuil3" sheetId="2" r:id="rId2"/>
  </sheets>
  <definedNames>
    <definedName name="_xlnm.Print_Area" localSheetId="0">'Feuil1'!$B$11</definedName>
  </definedNames>
  <calcPr fullCalcOnLoad="1"/>
</workbook>
</file>

<file path=xl/comments1.xml><?xml version="1.0" encoding="utf-8"?>
<comments xmlns="http://schemas.openxmlformats.org/spreadsheetml/2006/main">
  <authors>
    <author>HODE Pascale</author>
  </authors>
  <commentList>
    <comment ref="A150" authorId="0">
      <text>
        <r>
          <rPr>
            <b/>
            <sz val="9"/>
            <rFont val="Tahoma"/>
            <family val="2"/>
          </rPr>
          <t>HODE Pascale: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<sst xmlns="http://schemas.openxmlformats.org/spreadsheetml/2006/main" count="199" uniqueCount="135">
  <si>
    <t>nb visas délivrés aux Japonais</t>
  </si>
  <si>
    <t>1999-2000</t>
  </si>
  <si>
    <t>NC</t>
  </si>
  <si>
    <t>nb visas délivrés aux Néo-Zélandais</t>
  </si>
  <si>
    <t xml:space="preserve">nb visas délivrés aux Français </t>
  </si>
  <si>
    <t>nb visas délivrés aux Français</t>
  </si>
  <si>
    <t>nb visas délivrés aux Canadiens</t>
  </si>
  <si>
    <t>nb visas délivrés aux Australiens</t>
  </si>
  <si>
    <t>nb visas délivrés aux Coréens</t>
  </si>
  <si>
    <t>nb visas délivés aux Français</t>
  </si>
  <si>
    <t>nb visas délivrés aux Argentins</t>
  </si>
  <si>
    <r>
      <t xml:space="preserve">                     2011                         </t>
    </r>
    <r>
      <rPr>
        <b/>
        <sz val="8"/>
        <rFont val="Arial"/>
        <family val="2"/>
      </rPr>
      <t>(du 1er /06/11 au 31/12/2011)</t>
    </r>
  </si>
  <si>
    <t>nb visas vacances-travail délivrés aux Français</t>
  </si>
  <si>
    <t>aucun</t>
  </si>
  <si>
    <t>nv de visas vacances-travail délivrés aux Russes</t>
  </si>
  <si>
    <t>TOTAL</t>
  </si>
  <si>
    <t xml:space="preserve">moyenne annuelle </t>
  </si>
  <si>
    <t>illimité</t>
  </si>
  <si>
    <t>pas de min requis</t>
  </si>
  <si>
    <t xml:space="preserve">TOTAL </t>
  </si>
  <si>
    <t>14 000 toutes catégories</t>
  </si>
  <si>
    <t>25 000 HK $, soit env. 2500 €</t>
  </si>
  <si>
    <r>
      <t xml:space="preserve">accord vacances-travail </t>
    </r>
    <r>
      <rPr>
        <b/>
        <sz val="10"/>
        <color indexed="10"/>
        <rFont val="Arial"/>
        <family val="2"/>
      </rPr>
      <t>franco-japonais</t>
    </r>
    <r>
      <rPr>
        <b/>
        <sz val="10"/>
        <rFont val="Arial"/>
        <family val="2"/>
      </rPr>
      <t xml:space="preserve"> signé le </t>
    </r>
    <r>
      <rPr>
        <b/>
        <sz val="10"/>
        <color indexed="10"/>
        <rFont val="Arial"/>
        <family val="2"/>
      </rPr>
      <t xml:space="preserve">8 janvier 1999 </t>
    </r>
    <r>
      <rPr>
        <b/>
        <sz val="10"/>
        <rFont val="Arial"/>
        <family val="2"/>
      </rPr>
      <t xml:space="preserve">(entré en vigueur le 15 juillet </t>
    </r>
    <r>
      <rPr>
        <b/>
        <sz val="10"/>
        <color indexed="10"/>
        <rFont val="Arial"/>
        <family val="2"/>
      </rPr>
      <t>2000</t>
    </r>
    <r>
      <rPr>
        <b/>
        <sz val="10"/>
        <rFont val="Arial"/>
        <family val="2"/>
      </rPr>
      <t>)</t>
    </r>
  </si>
  <si>
    <r>
      <t xml:space="preserve">accord vacances-travail </t>
    </r>
    <r>
      <rPr>
        <b/>
        <sz val="10"/>
        <color indexed="10"/>
        <rFont val="Arial"/>
        <family val="2"/>
      </rPr>
      <t>néo-zélandais</t>
    </r>
    <r>
      <rPr>
        <b/>
        <sz val="10"/>
        <rFont val="Arial"/>
        <family val="2"/>
      </rPr>
      <t xml:space="preserve"> signé le </t>
    </r>
    <r>
      <rPr>
        <b/>
        <sz val="10"/>
        <color indexed="10"/>
        <rFont val="Arial"/>
        <family val="2"/>
      </rPr>
      <t>2 juin 1999</t>
    </r>
    <r>
      <rPr>
        <b/>
        <sz val="10"/>
        <rFont val="Arial"/>
        <family val="2"/>
      </rPr>
      <t xml:space="preserve"> (entré en vigueur le </t>
    </r>
    <r>
      <rPr>
        <b/>
        <sz val="10"/>
        <color indexed="10"/>
        <rFont val="Arial"/>
        <family val="2"/>
      </rPr>
      <t>6 avril 2000</t>
    </r>
    <r>
      <rPr>
        <b/>
        <sz val="10"/>
        <rFont val="Arial"/>
        <family val="2"/>
      </rPr>
      <t xml:space="preserve">)               </t>
    </r>
  </si>
  <si>
    <r>
      <t>accord</t>
    </r>
    <r>
      <rPr>
        <b/>
        <sz val="10"/>
        <color indexed="10"/>
        <rFont val="Arial"/>
        <family val="2"/>
      </rPr>
      <t xml:space="preserve"> franco-canadien</t>
    </r>
    <r>
      <rPr>
        <b/>
        <sz val="10"/>
        <rFont val="Arial"/>
        <family val="2"/>
      </rPr>
      <t xml:space="preserve"> -</t>
    </r>
    <r>
      <rPr>
        <b/>
        <sz val="10"/>
        <color indexed="10"/>
        <rFont val="Arial"/>
        <family val="2"/>
      </rPr>
      <t xml:space="preserve">catégorie vacances-travail signé le 3 oct 2003 </t>
    </r>
    <r>
      <rPr>
        <b/>
        <sz val="10"/>
        <rFont val="Arial"/>
        <family val="2"/>
      </rPr>
      <t xml:space="preserve">(entré en vigueur en 2004) puis nouvel accord signé le </t>
    </r>
    <r>
      <rPr>
        <b/>
        <sz val="10"/>
        <color indexed="10"/>
        <rFont val="Arial"/>
        <family val="2"/>
      </rPr>
      <t>14 mars 2013</t>
    </r>
    <r>
      <rPr>
        <b/>
        <sz val="10"/>
        <rFont val="Arial"/>
        <family val="2"/>
      </rPr>
      <t xml:space="preserve"> (entré en vigueur le </t>
    </r>
    <r>
      <rPr>
        <b/>
        <sz val="10"/>
        <color indexed="10"/>
        <rFont val="Arial"/>
        <family val="2"/>
      </rPr>
      <t>1er janvier 2014</t>
    </r>
  </si>
  <si>
    <r>
      <t>accord vacances-travail</t>
    </r>
    <r>
      <rPr>
        <b/>
        <sz val="10"/>
        <color indexed="10"/>
        <rFont val="Arial"/>
        <family val="2"/>
      </rPr>
      <t xml:space="preserve"> franco-australien</t>
    </r>
    <r>
      <rPr>
        <b/>
        <sz val="10"/>
        <rFont val="Arial"/>
        <family val="2"/>
      </rPr>
      <t xml:space="preserve"> signé le </t>
    </r>
    <r>
      <rPr>
        <b/>
        <sz val="10"/>
        <color indexed="10"/>
        <rFont val="Arial"/>
        <family val="2"/>
      </rPr>
      <t>24 nov 2003</t>
    </r>
    <r>
      <rPr>
        <b/>
        <sz val="10"/>
        <rFont val="Arial"/>
        <family val="2"/>
      </rPr>
      <t xml:space="preserve"> (entré en vigueur en le </t>
    </r>
    <r>
      <rPr>
        <b/>
        <sz val="10"/>
        <color indexed="10"/>
        <rFont val="Arial"/>
        <family val="2"/>
      </rPr>
      <t>23 mars 2004</t>
    </r>
    <r>
      <rPr>
        <b/>
        <sz val="10"/>
        <rFont val="Arial"/>
        <family val="2"/>
      </rPr>
      <t>)</t>
    </r>
  </si>
  <si>
    <r>
      <t>accord vacances-travail</t>
    </r>
    <r>
      <rPr>
        <b/>
        <sz val="10"/>
        <color indexed="10"/>
        <rFont val="Arial"/>
        <family val="2"/>
      </rPr>
      <t xml:space="preserve"> franco-coréen</t>
    </r>
    <r>
      <rPr>
        <b/>
        <sz val="10"/>
        <rFont val="Arial"/>
        <family val="2"/>
      </rPr>
      <t xml:space="preserve"> signé le </t>
    </r>
    <r>
      <rPr>
        <b/>
        <sz val="10"/>
        <color indexed="10"/>
        <rFont val="Arial"/>
        <family val="2"/>
      </rPr>
      <t xml:space="preserve">20 octobre 2008 </t>
    </r>
    <r>
      <rPr>
        <b/>
        <sz val="10"/>
        <rFont val="Arial"/>
        <family val="2"/>
      </rPr>
      <t xml:space="preserve">(entré en vigueur le </t>
    </r>
    <r>
      <rPr>
        <b/>
        <sz val="10"/>
        <color indexed="10"/>
        <rFont val="Arial"/>
        <family val="2"/>
      </rPr>
      <t>1er janvier 2009</t>
    </r>
    <r>
      <rPr>
        <b/>
        <sz val="10"/>
        <rFont val="Arial"/>
        <family val="2"/>
      </rPr>
      <t>)</t>
    </r>
  </si>
  <si>
    <r>
      <t>accord vacances-travail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franco-hongkongais</t>
    </r>
    <r>
      <rPr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(signé le </t>
    </r>
    <r>
      <rPr>
        <b/>
        <sz val="10"/>
        <color indexed="10"/>
        <rFont val="Arial"/>
        <family val="2"/>
      </rPr>
      <t>6 mai 2013,</t>
    </r>
    <r>
      <rPr>
        <b/>
        <sz val="10"/>
        <rFont val="Arial"/>
        <family val="2"/>
      </rPr>
      <t xml:space="preserve"> date prévue entrée en vigueur : </t>
    </r>
    <r>
      <rPr>
        <b/>
        <sz val="10"/>
        <color indexed="10"/>
        <rFont val="Arial"/>
        <family val="2"/>
      </rPr>
      <t>1er juillet 2013</t>
    </r>
    <r>
      <rPr>
        <b/>
        <sz val="10"/>
        <rFont val="Arial"/>
        <family val="2"/>
      </rPr>
      <t>)</t>
    </r>
  </si>
  <si>
    <r>
      <t xml:space="preserve">accord </t>
    </r>
    <r>
      <rPr>
        <b/>
        <sz val="10"/>
        <color indexed="10"/>
        <rFont val="Arial"/>
        <family val="2"/>
      </rPr>
      <t xml:space="preserve">franco-russe </t>
    </r>
    <r>
      <rPr>
        <b/>
        <sz val="10"/>
        <rFont val="Arial"/>
        <family val="2"/>
      </rPr>
      <t xml:space="preserve">sur les migrations professionnelles  (signé le </t>
    </r>
    <r>
      <rPr>
        <b/>
        <sz val="10"/>
        <color indexed="10"/>
        <rFont val="Arial"/>
        <family val="2"/>
      </rPr>
      <t xml:space="preserve">27 nov 2009 </t>
    </r>
    <r>
      <rPr>
        <b/>
        <sz val="10"/>
        <rFont val="Arial"/>
        <family val="2"/>
      </rPr>
      <t xml:space="preserve">; entré en vigueur le </t>
    </r>
    <r>
      <rPr>
        <b/>
        <sz val="10"/>
        <color indexed="10"/>
        <rFont val="Arial"/>
        <family val="2"/>
      </rPr>
      <t>1er mars 2011)</t>
    </r>
  </si>
  <si>
    <r>
      <t xml:space="preserve">accord vacances-travail </t>
    </r>
    <r>
      <rPr>
        <b/>
        <sz val="10"/>
        <color indexed="10"/>
        <rFont val="Arial"/>
        <family val="2"/>
      </rPr>
      <t>franco-argentin</t>
    </r>
    <r>
      <rPr>
        <b/>
        <sz val="10"/>
        <rFont val="Arial"/>
        <family val="2"/>
      </rPr>
      <t xml:space="preserve"> signé le </t>
    </r>
    <r>
      <rPr>
        <b/>
        <sz val="10"/>
        <color indexed="10"/>
        <rFont val="Arial"/>
        <family val="2"/>
      </rPr>
      <t xml:space="preserve">18 février 2011  </t>
    </r>
    <r>
      <rPr>
        <b/>
        <sz val="10"/>
        <rFont val="Arial"/>
        <family val="2"/>
      </rPr>
      <t xml:space="preserve">(entré en vigueur le </t>
    </r>
    <r>
      <rPr>
        <b/>
        <sz val="10"/>
        <color indexed="10"/>
        <rFont val="Arial"/>
        <family val="2"/>
      </rPr>
      <t>1er juin 2011</t>
    </r>
    <r>
      <rPr>
        <b/>
        <sz val="10"/>
        <rFont val="Arial"/>
        <family val="2"/>
      </rPr>
      <t>)</t>
    </r>
  </si>
  <si>
    <t>2014-2015</t>
  </si>
  <si>
    <t>(2011)             429</t>
  </si>
  <si>
    <t>(2012)             424</t>
  </si>
  <si>
    <t>2013-2014</t>
  </si>
  <si>
    <t>2012-2013</t>
  </si>
  <si>
    <t>2011-2012</t>
  </si>
  <si>
    <t>(2013)             417</t>
  </si>
  <si>
    <t>(2015)              294</t>
  </si>
  <si>
    <t>(2014)             378</t>
  </si>
  <si>
    <t>(a) donnée MININT</t>
  </si>
  <si>
    <t>2001/02</t>
  </si>
  <si>
    <t>2002/03</t>
  </si>
  <si>
    <t>2003/04</t>
  </si>
  <si>
    <t>2004/05</t>
  </si>
  <si>
    <r>
      <t xml:space="preserve">2000/01 </t>
    </r>
    <r>
      <rPr>
        <b/>
        <sz val="8"/>
        <rFont val="Arial"/>
        <family val="2"/>
      </rPr>
      <t>(année financière en NZ du 1er juillet-30 juin)</t>
    </r>
  </si>
  <si>
    <t>2005/06</t>
  </si>
  <si>
    <t>2006/07</t>
  </si>
  <si>
    <t>2007/08</t>
  </si>
  <si>
    <t>2008/2009</t>
  </si>
  <si>
    <t>2009/2010</t>
  </si>
  <si>
    <t>2010/2011</t>
  </si>
  <si>
    <t>2011/2012</t>
  </si>
  <si>
    <t>2012/2013</t>
  </si>
  <si>
    <t>2013/2014</t>
  </si>
  <si>
    <r>
      <t xml:space="preserve"> </t>
    </r>
    <r>
      <rPr>
        <b/>
        <sz val="10"/>
        <rFont val="Arial"/>
        <family val="2"/>
      </rPr>
      <t>(d)</t>
    </r>
    <r>
      <rPr>
        <b/>
        <sz val="10"/>
        <color indexed="49"/>
        <rFont val="Arial"/>
        <family val="2"/>
      </rPr>
      <t xml:space="preserve"> :</t>
    </r>
    <r>
      <rPr>
        <b/>
        <sz val="8"/>
        <rFont val="Arial"/>
        <family val="2"/>
      </rPr>
      <t>du 1er juill 2015 au 30/06/2015</t>
    </r>
  </si>
  <si>
    <t xml:space="preserve">  ( 2014)             190 ©</t>
  </si>
  <si>
    <t xml:space="preserve">               (2013 )                 163</t>
  </si>
  <si>
    <t xml:space="preserve">               (2015)                 188</t>
  </si>
  <si>
    <t xml:space="preserve">          2014/2015</t>
  </si>
  <si>
    <t xml:space="preserve">       2015/2016</t>
  </si>
  <si>
    <r>
      <t>985</t>
    </r>
    <r>
      <rPr>
        <sz val="10"/>
        <rFont val="Arial"/>
        <family val="2"/>
      </rPr>
      <t xml:space="preserve"> (d)</t>
    </r>
  </si>
  <si>
    <r>
      <t>467</t>
    </r>
    <r>
      <rPr>
        <b/>
        <sz val="9"/>
        <rFont val="Arial"/>
        <family val="2"/>
      </rPr>
      <t>(a)</t>
    </r>
  </si>
  <si>
    <t>(a) = données MININT</t>
  </si>
  <si>
    <t xml:space="preserve">    *http://immigration.govnt.nz/migrant/general/generalinformation/statistics (rubrique "Work-W1 work application decided)</t>
  </si>
  <si>
    <t xml:space="preserve">                           © donnée du poste</t>
  </si>
  <si>
    <t>(d) donnée du MAE japonais</t>
  </si>
  <si>
    <t>* : source MININT</t>
  </si>
  <si>
    <t>54 (*)</t>
  </si>
  <si>
    <t>ont séjourné en France.</t>
  </si>
  <si>
    <r>
      <t xml:space="preserve">accord vacances-travail </t>
    </r>
    <r>
      <rPr>
        <b/>
        <sz val="10"/>
        <color indexed="10"/>
        <rFont val="Arial"/>
        <family val="2"/>
      </rPr>
      <t xml:space="preserve">franco-uruguayen </t>
    </r>
    <r>
      <rPr>
        <b/>
        <sz val="10"/>
        <rFont val="Arial"/>
        <family val="2"/>
      </rPr>
      <t xml:space="preserve">  (signé le </t>
    </r>
    <r>
      <rPr>
        <b/>
        <sz val="10"/>
        <color indexed="10"/>
        <rFont val="Arial"/>
        <family val="2"/>
      </rPr>
      <t>25 février 2016,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entré en vigueur le 1er août 2016)</t>
    </r>
  </si>
  <si>
    <r>
      <t xml:space="preserve">programme vacances-travail </t>
    </r>
    <r>
      <rPr>
        <b/>
        <sz val="10"/>
        <color indexed="10"/>
        <rFont val="Arial"/>
        <family val="2"/>
      </rPr>
      <t xml:space="preserve">franco-taïwanais </t>
    </r>
    <r>
      <rPr>
        <b/>
        <sz val="10"/>
        <rFont val="Arial"/>
        <family val="2"/>
      </rPr>
      <t xml:space="preserve"> (déclaration conjointe signée le 13 juillet</t>
    </r>
    <r>
      <rPr>
        <b/>
        <sz val="10"/>
        <color indexed="10"/>
        <rFont val="Arial"/>
        <family val="2"/>
      </rPr>
      <t xml:space="preserve"> 2016,</t>
    </r>
    <r>
      <rPr>
        <b/>
        <sz val="10"/>
        <color indexed="10"/>
        <rFont val="Arial"/>
        <family val="2"/>
      </rPr>
      <t xml:space="preserve"> arrêté PVT Taïwan </t>
    </r>
    <r>
      <rPr>
        <b/>
        <sz val="10"/>
        <rFont val="Arial"/>
        <family val="2"/>
      </rPr>
      <t>entré en vigueur le 8 août 2016)</t>
    </r>
  </si>
  <si>
    <t>nb de visas vacances-travail délivrés aux Taïwanais</t>
  </si>
  <si>
    <t>nb de visas vacances-travail délivrés aux Urugayens</t>
  </si>
  <si>
    <t>nb de visas vacances-travail délivrés aux Mexicains</t>
  </si>
  <si>
    <r>
      <t xml:space="preserve">accord vacances-travail </t>
    </r>
    <r>
      <rPr>
        <b/>
        <sz val="10"/>
        <color indexed="10"/>
        <rFont val="Arial"/>
        <family val="2"/>
      </rPr>
      <t xml:space="preserve">franco-mexicain </t>
    </r>
    <r>
      <rPr>
        <b/>
        <sz val="10"/>
        <rFont val="Arial"/>
        <family val="2"/>
      </rPr>
      <t xml:space="preserve">(signé le </t>
    </r>
    <r>
      <rPr>
        <b/>
        <sz val="10"/>
        <color indexed="10"/>
        <rFont val="Arial"/>
        <family val="2"/>
      </rPr>
      <t>15 avril 2016</t>
    </r>
    <r>
      <rPr>
        <b/>
        <sz val="10"/>
        <rFont val="Arial"/>
        <family val="2"/>
      </rPr>
      <t>, entré en vigueur le 1er septembre 2016)</t>
    </r>
  </si>
  <si>
    <t>*soit environ 925 € (taux de chancellerie au 19/02/2016)</t>
  </si>
  <si>
    <t xml:space="preserve">Quotas PVT 2017 </t>
  </si>
  <si>
    <t>Ressources fi PVT 2017</t>
  </si>
  <si>
    <t>2015-2016</t>
  </si>
  <si>
    <t>(2016)              369</t>
  </si>
  <si>
    <t>moyenne annuelle</t>
  </si>
  <si>
    <t>2016 (du 8 août au 31 déc 2016)</t>
  </si>
  <si>
    <t>nb de visas vacances-travail délivrés aux Hongkongais</t>
  </si>
  <si>
    <t>2016/2017</t>
  </si>
  <si>
    <r>
      <t xml:space="preserve">9 543 </t>
    </r>
    <r>
      <rPr>
        <b/>
        <sz val="8"/>
        <rFont val="Arial"/>
        <family val="2"/>
      </rPr>
      <t>(d)</t>
    </r>
  </si>
  <si>
    <t>(2016)                   173</t>
  </si>
  <si>
    <t>( 2017)                  139</t>
  </si>
  <si>
    <t>2016-2017</t>
  </si>
  <si>
    <r>
      <t xml:space="preserve">300 ( </t>
    </r>
    <r>
      <rPr>
        <b/>
        <sz val="9"/>
        <rFont val="Arial"/>
        <family val="2"/>
      </rPr>
      <t>quota atteint en juin 2017</t>
    </r>
    <r>
      <rPr>
        <b/>
        <sz val="10"/>
        <rFont val="Arial"/>
        <family val="2"/>
      </rPr>
      <t>)</t>
    </r>
  </si>
  <si>
    <t>(2017)              292</t>
  </si>
  <si>
    <t>rendus à l'étranger.     En sens inverse, plus de 4 200  (p.m : 4 270 en 2017) jeunes étrangers</t>
  </si>
  <si>
    <r>
      <t>2013</t>
    </r>
    <r>
      <rPr>
        <sz val="10"/>
        <rFont val="Arial"/>
        <family val="2"/>
      </rPr>
      <t xml:space="preserve"> (juill dec 2013)</t>
    </r>
  </si>
  <si>
    <t>nv de visas vacances-travail délivrés aux Brésiliens</t>
  </si>
  <si>
    <t>2017/2018</t>
  </si>
  <si>
    <t>2018 (juin-déc 2018)</t>
  </si>
  <si>
    <r>
      <rPr>
        <b/>
        <sz val="10"/>
        <rFont val="Arial"/>
        <family val="2"/>
      </rPr>
      <t>accord vacances-travail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franco-brésilien</t>
    </r>
    <r>
      <rPr>
        <sz val="10"/>
        <rFont val="Arial"/>
        <family val="2"/>
      </rPr>
      <t xml:space="preserve"> signé le </t>
    </r>
    <r>
      <rPr>
        <b/>
        <sz val="10"/>
        <color indexed="10"/>
        <rFont val="Arial"/>
        <family val="2"/>
      </rPr>
      <t>12 décembre 2013</t>
    </r>
    <r>
      <rPr>
        <sz val="10"/>
        <rFont val="Arial"/>
        <family val="2"/>
      </rPr>
      <t>, entré en vigueur le 1er mars 2018</t>
    </r>
  </si>
  <si>
    <r>
      <t xml:space="preserve">accord </t>
    </r>
    <r>
      <rPr>
        <b/>
        <sz val="10"/>
        <color indexed="10"/>
        <rFont val="Arial"/>
        <family val="2"/>
      </rPr>
      <t xml:space="preserve">franco-brésilien </t>
    </r>
    <r>
      <rPr>
        <b/>
        <sz val="10"/>
        <rFont val="Arial"/>
        <family val="2"/>
      </rPr>
      <t>relatif au programme "vacances-travail" (signé le</t>
    </r>
    <r>
      <rPr>
        <b/>
        <sz val="10"/>
        <color indexed="10"/>
        <rFont val="Arial"/>
        <family val="2"/>
      </rPr>
      <t xml:space="preserve"> 12 déc. 2013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; entré en vigueur le </t>
    </r>
    <r>
      <rPr>
        <b/>
        <sz val="10"/>
        <color indexed="10"/>
        <rFont val="Arial"/>
        <family val="2"/>
      </rPr>
      <t>1er mars 2018)</t>
    </r>
  </si>
  <si>
    <t>Argentine</t>
  </si>
  <si>
    <t>Australie</t>
  </si>
  <si>
    <t>Canada</t>
  </si>
  <si>
    <t>Corée du Sud</t>
  </si>
  <si>
    <t>Japon</t>
  </si>
  <si>
    <t>Nouvelle-Zélande</t>
  </si>
  <si>
    <r>
      <t xml:space="preserve">accord </t>
    </r>
    <r>
      <rPr>
        <b/>
        <sz val="10"/>
        <color indexed="10"/>
        <rFont val="Arial"/>
        <family val="2"/>
      </rPr>
      <t xml:space="preserve">franco-chilien </t>
    </r>
    <r>
      <rPr>
        <b/>
        <sz val="10"/>
        <rFont val="Arial"/>
        <family val="2"/>
      </rPr>
      <t>relatif au programme "vacances-travail" (signé le</t>
    </r>
    <r>
      <rPr>
        <b/>
        <sz val="10"/>
        <color indexed="10"/>
        <rFont val="Arial"/>
        <family val="2"/>
      </rPr>
      <t xml:space="preserve"> 8 juin 2015 </t>
    </r>
    <r>
      <rPr>
        <b/>
        <sz val="10"/>
        <rFont val="Arial"/>
        <family val="2"/>
      </rPr>
      <t xml:space="preserve">; entré en vigueur le </t>
    </r>
    <r>
      <rPr>
        <b/>
        <sz val="10"/>
        <color indexed="10"/>
        <rFont val="Arial"/>
        <family val="2"/>
      </rPr>
      <t>1er novembre 2015)</t>
    </r>
  </si>
  <si>
    <t>nv de visas vacances-travail délivrés aux Chiliens</t>
  </si>
  <si>
    <t>2 500 euros</t>
  </si>
  <si>
    <r>
      <t xml:space="preserve">accord </t>
    </r>
    <r>
      <rPr>
        <b/>
        <sz val="10"/>
        <color indexed="10"/>
        <rFont val="Arial"/>
        <family val="2"/>
      </rPr>
      <t xml:space="preserve">franco-colombien </t>
    </r>
    <r>
      <rPr>
        <b/>
        <sz val="10"/>
        <rFont val="Arial"/>
        <family val="2"/>
      </rPr>
      <t xml:space="preserve">relatif au programme "vacances-travail" (signé le </t>
    </r>
    <r>
      <rPr>
        <b/>
        <sz val="10"/>
        <color indexed="10"/>
        <rFont val="Arial"/>
        <family val="2"/>
      </rPr>
      <t xml:space="preserve">25 juin 2015 </t>
    </r>
    <r>
      <rPr>
        <b/>
        <sz val="10"/>
        <rFont val="Arial"/>
        <family val="2"/>
      </rPr>
      <t xml:space="preserve">; entré en vigueur le </t>
    </r>
    <r>
      <rPr>
        <b/>
        <sz val="10"/>
        <color indexed="10"/>
        <rFont val="Arial"/>
        <family val="2"/>
      </rPr>
      <t>1er décembre 2015)</t>
    </r>
  </si>
  <si>
    <t>nv de visas vacances-travail délivrés aux Colombiens</t>
  </si>
  <si>
    <t>Destination (2000-2018)</t>
  </si>
  <si>
    <t>TOTAL PVT</t>
  </si>
  <si>
    <t>2017-2018 (janvier -juin)</t>
  </si>
  <si>
    <t>inverse, plus de 4000 jeunes étrangers (4017 en 2018)</t>
  </si>
  <si>
    <t>Au total, depuis 1999 plus de 400 000 jeunes français ont bénéficié d'un VVT soit 20 487/an ( 47 417 étrangers en sens inverse).</t>
  </si>
  <si>
    <t>Etrangers (2000-2018) en France</t>
  </si>
  <si>
    <t>Hong Kong</t>
  </si>
  <si>
    <t>Chili</t>
  </si>
  <si>
    <t>Colombie</t>
  </si>
  <si>
    <t>Russie</t>
  </si>
  <si>
    <t>Taïwan</t>
  </si>
  <si>
    <t>Mexique</t>
  </si>
  <si>
    <t>STATISTIQUES GLOBALES SUR LES ACCORDS PVT CONSOLIDEES 2018</t>
  </si>
  <si>
    <t xml:space="preserve"> En 2018, plus de 46 000 (p.m 46 954  jeunes français titulaires d'un VVT se sont</t>
  </si>
  <si>
    <t>Quotas 2019</t>
  </si>
  <si>
    <t>Ressources fi min2019</t>
  </si>
  <si>
    <t xml:space="preserve">Quotas 2019 </t>
  </si>
  <si>
    <t>Ressources fi min 2019</t>
  </si>
  <si>
    <t>Quota PVT 2019</t>
  </si>
  <si>
    <t>Ressources fi PVT 2019</t>
  </si>
  <si>
    <t xml:space="preserve">Quotas  2019 </t>
  </si>
  <si>
    <r>
      <t>Quotas PVT 2019</t>
    </r>
    <r>
      <rPr>
        <b/>
        <sz val="10"/>
        <color indexed="12"/>
        <rFont val="Arial"/>
        <family val="2"/>
      </rPr>
      <t xml:space="preserve"> </t>
    </r>
  </si>
  <si>
    <t>Quotas jeunes pro 2019</t>
  </si>
  <si>
    <t>Ressources fi jeunes pro 2019</t>
  </si>
  <si>
    <t>Quotas PVT 2019</t>
  </si>
  <si>
    <t>5 000A$ (soit env.3130 €)</t>
  </si>
  <si>
    <t>5 000 A$ (env.3130 €)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</si>
</sst>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\ _€"/>
    <numFmt numFmtId="168" formatCode="#,##0.00\ _€"/>
    <numFmt numFmtId="169" formatCode="#,##0\ &quot;€&quot;"/>
    <numFmt numFmtId="170" formatCode="#,##0.00\ &quot;€&quot;;[Red]#,##0.00\ &quot;€&quot;"/>
    <numFmt numFmtId="171" formatCode="0;[Red]0"/>
    <numFmt numFmtId="172" formatCode="0.0"/>
    <numFmt numFmtId="173" formatCode="#,##0.0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7"/>
      <color indexed="12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color indexed="4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0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3" fontId="5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2" fillId="6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3" fontId="2" fillId="6" borderId="12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56" fillId="0" borderId="12" xfId="0" applyFont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56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/>
    </xf>
    <xf numFmtId="3" fontId="2" fillId="0" borderId="12" xfId="0" applyNumberFormat="1" applyFont="1" applyFill="1" applyBorder="1" applyAlignment="1">
      <alignment horizontal="right" vertical="center" wrapText="1"/>
    </xf>
    <xf numFmtId="169" fontId="2" fillId="6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42" fontId="2" fillId="6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 vertical="top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4" xfId="0" applyFont="1" applyFill="1" applyBorder="1" applyAlignment="1">
      <alignment horizontal="center"/>
    </xf>
    <xf numFmtId="0" fontId="56" fillId="0" borderId="13" xfId="0" applyFont="1" applyBorder="1" applyAlignment="1">
      <alignment horizontal="right"/>
    </xf>
    <xf numFmtId="3" fontId="56" fillId="0" borderId="15" xfId="0" applyNumberFormat="1" applyFont="1" applyBorder="1" applyAlignment="1">
      <alignment horizontal="center"/>
    </xf>
    <xf numFmtId="3" fontId="56" fillId="0" borderId="13" xfId="0" applyNumberFormat="1" applyFont="1" applyBorder="1" applyAlignment="1">
      <alignment horizontal="right"/>
    </xf>
    <xf numFmtId="3" fontId="56" fillId="0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right" vertical="center" wrapText="1"/>
    </xf>
    <xf numFmtId="0" fontId="56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right"/>
    </xf>
    <xf numFmtId="0" fontId="5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56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70" fontId="2" fillId="0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Font="1" applyAlignment="1">
      <alignment wrapText="1"/>
    </xf>
    <xf numFmtId="3" fontId="17" fillId="6" borderId="1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right"/>
    </xf>
    <xf numFmtId="0" fontId="2" fillId="34" borderId="17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left"/>
    </xf>
    <xf numFmtId="0" fontId="0" fillId="34" borderId="19" xfId="0" applyFont="1" applyFill="1" applyBorder="1" applyAlignment="1">
      <alignment/>
    </xf>
    <xf numFmtId="0" fontId="2" fillId="34" borderId="11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8" fillId="33" borderId="4" xfId="54" applyFill="1" applyAlignment="1">
      <alignment/>
    </xf>
    <xf numFmtId="0" fontId="54" fillId="4" borderId="12" xfId="17" applyFont="1" applyBorder="1" applyAlignment="1">
      <alignment horizontal="center"/>
    </xf>
    <xf numFmtId="3" fontId="54" fillId="4" borderId="12" xfId="17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54" fillId="4" borderId="12" xfId="17" applyNumberFormat="1" applyFont="1" applyBorder="1" applyAlignment="1">
      <alignment horizontal="right" vertical="center" wrapText="1"/>
    </xf>
    <xf numFmtId="0" fontId="2" fillId="6" borderId="12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VVT 2000-2018 Français et Etrangers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625"/>
          <c:w val="0.9805"/>
          <c:h val="0.9165"/>
        </c:manualLayout>
      </c:layout>
      <c:lineChart>
        <c:grouping val="standard"/>
        <c:varyColors val="0"/>
        <c:ser>
          <c:idx val="1"/>
          <c:order val="0"/>
          <c:tx>
            <c:v>Nbre Français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Feuil3!$A$4:$A$21</c:f>
              <c:numCache/>
            </c:numRef>
          </c:cat>
          <c:val>
            <c:numRef>
              <c:f>Feuil3!$B$4:$B$21</c:f>
              <c:numCache/>
            </c:numRef>
          </c:val>
          <c:smooth val="0"/>
        </c:ser>
        <c:ser>
          <c:idx val="2"/>
          <c:order val="1"/>
          <c:tx>
            <c:v>Nbre étrangers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Feuil3!$A$4:$A$21</c:f>
              <c:numCache/>
            </c:numRef>
          </c:cat>
          <c:val>
            <c:numRef>
              <c:f>Feuil3!$C$4:$C$21</c:f>
              <c:numCache/>
            </c:numRef>
          </c:val>
          <c:smooth val="0"/>
        </c:ser>
        <c:marker val="1"/>
        <c:axId val="64534469"/>
        <c:axId val="33641730"/>
      </c:lineChart>
      <c:catAx>
        <c:axId val="645344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641730"/>
        <c:crosses val="autoZero"/>
        <c:auto val="1"/>
        <c:lblOffset val="100"/>
        <c:tickLblSkip val="1"/>
        <c:noMultiLvlLbl val="0"/>
      </c:catAx>
      <c:valAx>
        <c:axId val="336417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534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Top 5 des destinations des Français depuis 20 ans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3"/>
          <c:y val="0.1745"/>
          <c:w val="0.46925"/>
          <c:h val="0.74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Feuil3!$A$30:$A$34</c:f>
              <c:strCache/>
            </c:strRef>
          </c:cat>
          <c:val>
            <c:numRef>
              <c:f>Feuil3!$B$30:$B$34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Jeunes ressortissants étrangers venant en France (2000-2018)</a:t>
            </a:r>
          </a:p>
        </c:rich>
      </c:tx>
      <c:layout>
        <c:manualLayout>
          <c:xMode val="factor"/>
          <c:yMode val="factor"/>
          <c:x val="0.02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55"/>
          <c:y val="0.19825"/>
          <c:w val="0.541"/>
          <c:h val="0.76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solidFill>
                  <a:srgbClr val="003366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solidFill>
                  <a:srgbClr val="993300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solidFill>
                  <a:srgbClr val="333399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solidFill>
                  <a:srgbClr val="00808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solidFill>
                  <a:srgbClr val="333399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solidFill>
                  <a:srgbClr val="808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solidFill>
                  <a:srgbClr val="339966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solidFill>
                  <a:srgbClr val="808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Feuil3!$A$39:$A$50</c:f>
              <c:strCache/>
            </c:strRef>
          </c:cat>
          <c:val>
            <c:numRef>
              <c:f>Feuil3!$B$39:$B$50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0.81525</cdr:x>
      <cdr:y>0.22225</cdr:y>
    </cdr:from>
    <cdr:to>
      <cdr:x>0.99025</cdr:x>
      <cdr:y>0.734</cdr:y>
    </cdr:to>
    <cdr:sp>
      <cdr:nvSpPr>
        <cdr:cNvPr id="1" name="ZoneTexte 1"/>
        <cdr:cNvSpPr txBox="1">
          <a:spLocks noChangeArrowheads="1"/>
        </cdr:cNvSpPr>
      </cdr:nvSpPr>
      <cdr:spPr>
        <a:xfrm>
          <a:off x="5495925" y="1066800"/>
          <a:ext cx="1181100" cy="2457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Canada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Japon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Australie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Argentine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 Corée du Sud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Nouvelle-Zélande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Chili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Colombie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Mexique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Taïwain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0</xdr:rowOff>
    </xdr:from>
    <xdr:to>
      <xdr:col>7</xdr:col>
      <xdr:colOff>114300</xdr:colOff>
      <xdr:row>80</xdr:row>
      <xdr:rowOff>123825</xdr:rowOff>
    </xdr:to>
    <xdr:graphicFrame>
      <xdr:nvGraphicFramePr>
        <xdr:cNvPr id="1" name="Graphique 9"/>
        <xdr:cNvGraphicFramePr/>
      </xdr:nvGraphicFramePr>
      <xdr:xfrm>
        <a:off x="2019300" y="8582025"/>
        <a:ext cx="68484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86</xdr:row>
      <xdr:rowOff>0</xdr:rowOff>
    </xdr:from>
    <xdr:to>
      <xdr:col>6</xdr:col>
      <xdr:colOff>1076325</xdr:colOff>
      <xdr:row>111</xdr:row>
      <xdr:rowOff>114300</xdr:rowOff>
    </xdr:to>
    <xdr:graphicFrame>
      <xdr:nvGraphicFramePr>
        <xdr:cNvPr id="2" name="Graphique 2"/>
        <xdr:cNvGraphicFramePr/>
      </xdr:nvGraphicFramePr>
      <xdr:xfrm>
        <a:off x="2019300" y="13925550"/>
        <a:ext cx="65151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55</xdr:row>
      <xdr:rowOff>0</xdr:rowOff>
    </xdr:from>
    <xdr:to>
      <xdr:col>16</xdr:col>
      <xdr:colOff>647700</xdr:colOff>
      <xdr:row>84</xdr:row>
      <xdr:rowOff>104775</xdr:rowOff>
    </xdr:to>
    <xdr:graphicFrame>
      <xdr:nvGraphicFramePr>
        <xdr:cNvPr id="3" name="Graphique 3"/>
        <xdr:cNvGraphicFramePr/>
      </xdr:nvGraphicFramePr>
      <xdr:xfrm>
        <a:off x="9515475" y="8905875"/>
        <a:ext cx="6743700" cy="4800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0"/>
  <sheetViews>
    <sheetView tabSelected="1" workbookViewId="0" topLeftCell="A1">
      <selection activeCell="E24" sqref="E24"/>
    </sheetView>
  </sheetViews>
  <sheetFormatPr defaultColWidth="11.421875" defaultRowHeight="12.75"/>
  <cols>
    <col min="1" max="1" width="28.8515625" style="0" customWidth="1"/>
    <col min="2" max="2" width="30.28125" style="0" customWidth="1"/>
    <col min="3" max="3" width="33.00390625" style="14" customWidth="1"/>
  </cols>
  <sheetData>
    <row r="1" ht="12.75">
      <c r="C1" s="4"/>
    </row>
    <row r="2" spans="1:4" ht="12.75">
      <c r="A2" s="109" t="s">
        <v>120</v>
      </c>
      <c r="B2" s="109"/>
      <c r="C2" s="109"/>
      <c r="D2" s="4"/>
    </row>
    <row r="3" spans="1:4" ht="12.75">
      <c r="A3" s="7"/>
      <c r="B3" s="7"/>
      <c r="C3" s="7"/>
      <c r="D3" s="4"/>
    </row>
    <row r="4" spans="1:4" ht="12.75">
      <c r="A4" s="7"/>
      <c r="B4" s="7"/>
      <c r="C4" s="7"/>
      <c r="D4" s="4"/>
    </row>
    <row r="5" spans="1:5" ht="12.75">
      <c r="A5" s="90" t="s">
        <v>121</v>
      </c>
      <c r="B5" s="91"/>
      <c r="C5" s="92"/>
      <c r="D5" s="2"/>
      <c r="E5" s="2"/>
    </row>
    <row r="6" spans="1:5" ht="12.75">
      <c r="A6" s="93" t="s">
        <v>90</v>
      </c>
      <c r="B6" s="94" t="s">
        <v>111</v>
      </c>
      <c r="C6" s="95"/>
      <c r="D6" s="2"/>
      <c r="E6" s="2"/>
    </row>
    <row r="7" spans="1:5" ht="12.75">
      <c r="A7" s="110" t="s">
        <v>68</v>
      </c>
      <c r="B7" s="111"/>
      <c r="C7" s="96"/>
      <c r="D7" s="2"/>
      <c r="E7" s="2"/>
    </row>
    <row r="8" spans="1:5" ht="12.75">
      <c r="A8" s="112" t="s">
        <v>112</v>
      </c>
      <c r="B8" s="113"/>
      <c r="C8" s="114"/>
      <c r="D8" s="2"/>
      <c r="E8" s="2"/>
    </row>
    <row r="9" spans="1:5" ht="18" customHeight="1">
      <c r="A9" s="115"/>
      <c r="B9" s="116"/>
      <c r="C9" s="117"/>
      <c r="D9" s="2"/>
      <c r="E9" s="2"/>
    </row>
    <row r="10" spans="1:3" ht="12.75">
      <c r="A10" s="49"/>
      <c r="B10" s="7"/>
      <c r="C10" s="11"/>
    </row>
    <row r="11" spans="1:3" ht="12.75">
      <c r="A11" s="65"/>
      <c r="B11" s="16"/>
      <c r="C11" s="11"/>
    </row>
    <row r="12" spans="1:3" ht="12.75">
      <c r="A12" s="50"/>
      <c r="B12" s="51"/>
      <c r="C12" s="48"/>
    </row>
    <row r="13" spans="1:3" ht="51">
      <c r="A13" s="24" t="s">
        <v>29</v>
      </c>
      <c r="B13" s="24" t="s">
        <v>5</v>
      </c>
      <c r="C13" s="25" t="s">
        <v>10</v>
      </c>
    </row>
    <row r="14" spans="1:3" ht="12.75">
      <c r="A14" s="26" t="s">
        <v>122</v>
      </c>
      <c r="B14" s="26">
        <v>1000</v>
      </c>
      <c r="C14" s="26">
        <v>1000</v>
      </c>
    </row>
    <row r="15" spans="1:3" ht="12.75">
      <c r="A15" s="26" t="s">
        <v>123</v>
      </c>
      <c r="B15" s="36">
        <v>2500</v>
      </c>
      <c r="C15" s="36">
        <v>2500</v>
      </c>
    </row>
    <row r="16" spans="1:3" ht="25.5">
      <c r="A16" s="24" t="s">
        <v>11</v>
      </c>
      <c r="B16" s="27">
        <v>6</v>
      </c>
      <c r="C16" s="27">
        <v>10</v>
      </c>
    </row>
    <row r="17" spans="1:3" ht="12.75">
      <c r="A17" s="21">
        <v>2012</v>
      </c>
      <c r="B17" s="27">
        <v>218</v>
      </c>
      <c r="C17" s="27">
        <v>143</v>
      </c>
    </row>
    <row r="18" spans="1:3" ht="12.75">
      <c r="A18" s="21">
        <v>2013</v>
      </c>
      <c r="B18" s="27">
        <v>383</v>
      </c>
      <c r="C18" s="27">
        <v>195</v>
      </c>
    </row>
    <row r="19" spans="1:3" ht="12.75">
      <c r="A19" s="21">
        <v>2014</v>
      </c>
      <c r="B19" s="27">
        <v>500</v>
      </c>
      <c r="C19" s="27">
        <v>294</v>
      </c>
    </row>
    <row r="20" spans="1:3" ht="12.75">
      <c r="A20" s="21">
        <v>2015</v>
      </c>
      <c r="B20" s="28">
        <v>591</v>
      </c>
      <c r="C20" s="27" t="s">
        <v>61</v>
      </c>
    </row>
    <row r="21" spans="1:3" ht="12.75">
      <c r="A21" s="21">
        <v>2016</v>
      </c>
      <c r="B21" s="28">
        <v>688</v>
      </c>
      <c r="C21" s="27">
        <v>551</v>
      </c>
    </row>
    <row r="22" spans="1:3" ht="12.75">
      <c r="A22" s="21">
        <v>2017</v>
      </c>
      <c r="B22" s="26">
        <v>615</v>
      </c>
      <c r="C22" s="26">
        <v>706</v>
      </c>
    </row>
    <row r="23" spans="1:3" ht="12.75">
      <c r="A23" s="21">
        <v>2018</v>
      </c>
      <c r="B23" s="26">
        <v>484</v>
      </c>
      <c r="C23" s="26">
        <v>900</v>
      </c>
    </row>
    <row r="24" spans="1:3" ht="15">
      <c r="A24" s="29" t="s">
        <v>15</v>
      </c>
      <c r="B24" s="100">
        <f>B23+B22+B21+B20+B19+B18+B17+B16</f>
        <v>3485</v>
      </c>
      <c r="C24" s="100">
        <f>C23+C22+C21+467+C19+C18+C17+C16</f>
        <v>3266</v>
      </c>
    </row>
    <row r="25" spans="1:3" ht="12.75">
      <c r="A25" s="30" t="s">
        <v>16</v>
      </c>
      <c r="B25" s="26">
        <f>B24/8</f>
        <v>435.625</v>
      </c>
      <c r="C25" s="26">
        <f>C24/8</f>
        <v>408.25</v>
      </c>
    </row>
    <row r="26" spans="1:3" ht="12.75">
      <c r="A26" s="30"/>
      <c r="B26" s="29"/>
      <c r="C26" s="31"/>
    </row>
    <row r="27" spans="1:3" ht="12.75">
      <c r="A27" s="52" t="s">
        <v>62</v>
      </c>
      <c r="B27" s="8"/>
      <c r="C27" s="12"/>
    </row>
    <row r="28" spans="1:3" ht="12.75">
      <c r="A28" s="52"/>
      <c r="B28" s="8"/>
      <c r="C28" s="12"/>
    </row>
    <row r="29" spans="1:3" ht="63.75">
      <c r="A29" s="24" t="s">
        <v>25</v>
      </c>
      <c r="B29" s="24" t="s">
        <v>9</v>
      </c>
      <c r="C29" s="25" t="s">
        <v>7</v>
      </c>
    </row>
    <row r="30" spans="1:3" ht="12.75">
      <c r="A30" s="26" t="s">
        <v>124</v>
      </c>
      <c r="B30" s="26" t="s">
        <v>17</v>
      </c>
      <c r="C30" s="26">
        <v>600</v>
      </c>
    </row>
    <row r="31" spans="1:3" ht="12.75">
      <c r="A31" s="26" t="s">
        <v>125</v>
      </c>
      <c r="B31" s="26" t="s">
        <v>133</v>
      </c>
      <c r="C31" s="26" t="s">
        <v>134</v>
      </c>
    </row>
    <row r="32" spans="1:3" ht="12.75">
      <c r="A32" s="32">
        <v>2005</v>
      </c>
      <c r="B32" s="34">
        <v>4550</v>
      </c>
      <c r="C32" s="25">
        <v>418</v>
      </c>
    </row>
    <row r="33" spans="1:3" ht="12.75">
      <c r="A33" s="21">
        <v>2006</v>
      </c>
      <c r="B33" s="34">
        <v>6186</v>
      </c>
      <c r="C33" s="27">
        <v>483</v>
      </c>
    </row>
    <row r="34" spans="1:3" ht="12.75">
      <c r="A34" s="21">
        <v>2007</v>
      </c>
      <c r="B34" s="34">
        <v>8211</v>
      </c>
      <c r="C34" s="27">
        <v>435</v>
      </c>
    </row>
    <row r="35" spans="1:3" ht="12.75">
      <c r="A35" s="21">
        <v>2008</v>
      </c>
      <c r="B35" s="34">
        <v>11005</v>
      </c>
      <c r="C35" s="27">
        <v>412</v>
      </c>
    </row>
    <row r="36" spans="1:3" ht="12.75">
      <c r="A36" s="21">
        <v>2009</v>
      </c>
      <c r="B36" s="34">
        <v>16272</v>
      </c>
      <c r="C36" s="27">
        <v>434</v>
      </c>
    </row>
    <row r="37" spans="1:3" ht="12.75">
      <c r="A37" s="21">
        <v>2010</v>
      </c>
      <c r="B37" s="34">
        <v>18172</v>
      </c>
      <c r="C37" s="27">
        <v>428</v>
      </c>
    </row>
    <row r="38" spans="1:3" ht="12.75">
      <c r="A38" s="21">
        <v>2011</v>
      </c>
      <c r="B38" s="34">
        <v>18552</v>
      </c>
      <c r="C38" s="27">
        <v>435</v>
      </c>
    </row>
    <row r="39" spans="1:3" ht="12.75">
      <c r="A39" s="21"/>
      <c r="B39" s="27"/>
      <c r="C39" s="27"/>
    </row>
    <row r="40" spans="1:3" ht="12.75">
      <c r="A40" s="21" t="s">
        <v>35</v>
      </c>
      <c r="B40" s="33">
        <v>19260</v>
      </c>
      <c r="C40" s="34" t="s">
        <v>31</v>
      </c>
    </row>
    <row r="41" spans="1:3" ht="12.75">
      <c r="A41" s="21" t="s">
        <v>34</v>
      </c>
      <c r="B41" s="33">
        <v>20569</v>
      </c>
      <c r="C41" s="34" t="s">
        <v>32</v>
      </c>
    </row>
    <row r="42" spans="1:3" ht="12.75">
      <c r="A42" s="21" t="s">
        <v>33</v>
      </c>
      <c r="B42" s="33">
        <v>25734</v>
      </c>
      <c r="C42" s="34" t="s">
        <v>36</v>
      </c>
    </row>
    <row r="43" spans="1:3" ht="12.75">
      <c r="A43" s="21" t="s">
        <v>30</v>
      </c>
      <c r="B43" s="35">
        <v>23375</v>
      </c>
      <c r="C43" s="34" t="s">
        <v>38</v>
      </c>
    </row>
    <row r="44" spans="1:3" ht="12.75">
      <c r="A44" s="21"/>
      <c r="B44" s="33"/>
      <c r="C44" s="34" t="s">
        <v>37</v>
      </c>
    </row>
    <row r="45" spans="1:3" ht="12.75">
      <c r="A45" s="21" t="s">
        <v>78</v>
      </c>
      <c r="B45" s="33">
        <v>21527</v>
      </c>
      <c r="C45" s="34" t="s">
        <v>79</v>
      </c>
    </row>
    <row r="46" spans="1:3" ht="12.75">
      <c r="A46" s="21" t="s">
        <v>87</v>
      </c>
      <c r="B46" s="88">
        <v>22361</v>
      </c>
      <c r="C46" s="88" t="s">
        <v>89</v>
      </c>
    </row>
    <row r="47" spans="1:3" ht="15">
      <c r="A47" s="99" t="s">
        <v>110</v>
      </c>
      <c r="B47" s="105">
        <v>23217</v>
      </c>
      <c r="C47" s="105">
        <v>343</v>
      </c>
    </row>
    <row r="48" spans="1:3" ht="15">
      <c r="A48" s="99" t="s">
        <v>94</v>
      </c>
      <c r="B48" s="105">
        <v>1888</v>
      </c>
      <c r="C48" s="105"/>
    </row>
    <row r="49" spans="1:3" ht="12.75">
      <c r="A49" s="29" t="s">
        <v>15</v>
      </c>
      <c r="B49" s="26">
        <f>B46+B45+B43+B42+B41+B40+B38+B37+B36+B35+B34+B33+B32+B47+B48</f>
        <v>240879</v>
      </c>
      <c r="C49" s="26">
        <f>C33+C34+C35+C36+C37+C38+C39+C47+292+369+294+378+417+424+429</f>
        <v>5573</v>
      </c>
    </row>
    <row r="50" spans="1:3" ht="12.75">
      <c r="A50" s="30" t="s">
        <v>16</v>
      </c>
      <c r="B50" s="26">
        <f>B49/15</f>
        <v>16058.6</v>
      </c>
      <c r="C50" s="26">
        <f>C49/15</f>
        <v>371.53333333333336</v>
      </c>
    </row>
    <row r="51" spans="1:3" ht="12.75">
      <c r="A51" s="52"/>
      <c r="B51" s="20"/>
      <c r="C51" s="63"/>
    </row>
    <row r="52" spans="1:3" ht="12.75">
      <c r="A52" s="19"/>
      <c r="B52" s="20"/>
      <c r="C52" s="20"/>
    </row>
    <row r="53" spans="1:3" ht="12.75">
      <c r="A53" s="19"/>
      <c r="B53" s="20"/>
      <c r="C53" s="20"/>
    </row>
    <row r="54" spans="1:3" ht="12.75">
      <c r="A54" s="53"/>
      <c r="B54" s="55"/>
      <c r="C54" s="56"/>
    </row>
    <row r="55" spans="1:3" ht="102">
      <c r="A55" s="24" t="s">
        <v>24</v>
      </c>
      <c r="B55" s="24" t="s">
        <v>5</v>
      </c>
      <c r="C55" s="25" t="s">
        <v>6</v>
      </c>
    </row>
    <row r="56" spans="1:3" ht="12.75">
      <c r="A56" s="23" t="s">
        <v>124</v>
      </c>
      <c r="B56" s="26" t="s">
        <v>20</v>
      </c>
      <c r="C56" s="26" t="s">
        <v>20</v>
      </c>
    </row>
    <row r="57" spans="1:3" ht="12.75">
      <c r="A57" s="23" t="s">
        <v>125</v>
      </c>
      <c r="B57" s="36">
        <v>2100</v>
      </c>
      <c r="C57" s="36">
        <v>2100</v>
      </c>
    </row>
    <row r="58" spans="1:3" ht="12.75">
      <c r="A58" s="24">
        <v>2004</v>
      </c>
      <c r="B58" s="33">
        <v>2213</v>
      </c>
      <c r="C58" s="33">
        <v>843</v>
      </c>
    </row>
    <row r="59" spans="1:3" ht="12.75">
      <c r="A59" s="24">
        <v>2005</v>
      </c>
      <c r="B59" s="33">
        <v>2985</v>
      </c>
      <c r="C59" s="33">
        <v>1028</v>
      </c>
    </row>
    <row r="60" spans="1:3" ht="12.75">
      <c r="A60" s="24">
        <v>2006</v>
      </c>
      <c r="B60" s="33">
        <v>3403</v>
      </c>
      <c r="C60" s="33">
        <v>1036</v>
      </c>
    </row>
    <row r="61" spans="1:3" ht="12.75">
      <c r="A61" s="21">
        <v>2007</v>
      </c>
      <c r="B61" s="34">
        <v>3354</v>
      </c>
      <c r="C61" s="34">
        <v>1003</v>
      </c>
    </row>
    <row r="62" spans="1:3" ht="12.75">
      <c r="A62" s="21">
        <v>2008</v>
      </c>
      <c r="B62" s="34">
        <v>4149</v>
      </c>
      <c r="C62" s="34">
        <v>1101</v>
      </c>
    </row>
    <row r="63" spans="1:3" ht="12.75">
      <c r="A63" s="21">
        <v>2009</v>
      </c>
      <c r="B63" s="34">
        <v>6234</v>
      </c>
      <c r="C63" s="34">
        <v>1012</v>
      </c>
    </row>
    <row r="64" spans="1:3" ht="12.75">
      <c r="A64" s="21">
        <v>2010</v>
      </c>
      <c r="B64" s="34">
        <v>7224</v>
      </c>
      <c r="C64" s="34">
        <v>979</v>
      </c>
    </row>
    <row r="65" spans="1:3" ht="12.75">
      <c r="A65" s="21">
        <v>2011</v>
      </c>
      <c r="B65" s="34">
        <v>6921</v>
      </c>
      <c r="C65" s="34">
        <v>669</v>
      </c>
    </row>
    <row r="66" spans="1:3" ht="12.75">
      <c r="A66" s="21">
        <v>2012</v>
      </c>
      <c r="B66" s="34">
        <v>6991</v>
      </c>
      <c r="C66" s="34">
        <v>577</v>
      </c>
    </row>
    <row r="67" spans="1:3" ht="12.75">
      <c r="A67" s="21">
        <v>2013</v>
      </c>
      <c r="B67" s="34">
        <v>6758</v>
      </c>
      <c r="C67" s="34">
        <v>792</v>
      </c>
    </row>
    <row r="68" spans="1:3" ht="12.75">
      <c r="A68" s="21">
        <v>2014</v>
      </c>
      <c r="B68" s="34">
        <v>6357</v>
      </c>
      <c r="C68" s="34">
        <v>837</v>
      </c>
    </row>
    <row r="69" spans="1:3" ht="12.75">
      <c r="A69" s="21">
        <v>2015</v>
      </c>
      <c r="B69" s="34">
        <v>6315</v>
      </c>
      <c r="C69" s="34">
        <v>848</v>
      </c>
    </row>
    <row r="70" spans="1:3" ht="12.75">
      <c r="A70" s="21">
        <v>2016</v>
      </c>
      <c r="B70" s="44">
        <v>7531</v>
      </c>
      <c r="C70" s="34">
        <v>831</v>
      </c>
    </row>
    <row r="71" spans="1:3" ht="12.75">
      <c r="A71" s="21">
        <v>2017</v>
      </c>
      <c r="B71" s="26">
        <v>6830</v>
      </c>
      <c r="C71" s="26">
        <v>934</v>
      </c>
    </row>
    <row r="72" spans="1:3" ht="15">
      <c r="A72" s="21">
        <v>2018</v>
      </c>
      <c r="B72" s="100">
        <v>7905</v>
      </c>
      <c r="C72" s="100">
        <v>884</v>
      </c>
    </row>
    <row r="73" spans="1:3" ht="12.75">
      <c r="A73" s="30" t="s">
        <v>109</v>
      </c>
      <c r="B73" s="86">
        <f>B58+B59+B60+B61+B62+B63+B64+B65+B66+B67+B68+B69+B70+B71+B72</f>
        <v>85170</v>
      </c>
      <c r="C73" s="26">
        <f>C72+C71+C70+C69+C68+C67+C66+C65+C64+C63+C62+C61+C60+C59+C58</f>
        <v>13374</v>
      </c>
    </row>
    <row r="74" spans="1:3" ht="12.75">
      <c r="A74" s="30" t="s">
        <v>16</v>
      </c>
      <c r="B74" s="86">
        <f>B73/15</f>
        <v>5678</v>
      </c>
      <c r="C74" s="26">
        <f>C73/15</f>
        <v>891.6</v>
      </c>
    </row>
    <row r="75" spans="1:3" ht="12.75">
      <c r="A75" s="49" t="s">
        <v>39</v>
      </c>
      <c r="B75" s="9"/>
      <c r="C75" s="67"/>
    </row>
    <row r="76" spans="1:3" ht="12.75">
      <c r="A76" s="49"/>
      <c r="B76" s="9"/>
      <c r="C76" s="67"/>
    </row>
    <row r="77" spans="1:3" ht="12.75">
      <c r="A77" s="49"/>
      <c r="B77" s="9"/>
      <c r="C77" s="67"/>
    </row>
    <row r="78" spans="1:3" ht="12.75">
      <c r="A78" s="53"/>
      <c r="B78" s="57"/>
      <c r="C78" s="67"/>
    </row>
    <row r="79" spans="1:3" ht="63.75">
      <c r="A79" s="24" t="s">
        <v>26</v>
      </c>
      <c r="B79" s="25" t="s">
        <v>5</v>
      </c>
      <c r="C79" s="66" t="s">
        <v>8</v>
      </c>
    </row>
    <row r="80" spans="1:4" ht="12.75">
      <c r="A80" s="23" t="s">
        <v>128</v>
      </c>
      <c r="B80" s="26">
        <v>2000</v>
      </c>
      <c r="C80" s="26">
        <v>2000</v>
      </c>
      <c r="D80" s="4"/>
    </row>
    <row r="81" spans="1:4" ht="12.75">
      <c r="A81" s="23" t="s">
        <v>125</v>
      </c>
      <c r="B81" s="36">
        <v>2500</v>
      </c>
      <c r="C81" s="36">
        <v>2500</v>
      </c>
      <c r="D81" s="4"/>
    </row>
    <row r="82" spans="1:4" ht="12.75">
      <c r="A82" s="21">
        <v>2009</v>
      </c>
      <c r="B82" s="27">
        <v>50</v>
      </c>
      <c r="C82" s="27">
        <v>126</v>
      </c>
      <c r="D82" s="4"/>
    </row>
    <row r="83" spans="1:4" ht="12.75">
      <c r="A83" s="21">
        <v>2010</v>
      </c>
      <c r="B83" s="27">
        <v>101</v>
      </c>
      <c r="C83" s="27">
        <v>185</v>
      </c>
      <c r="D83" s="4"/>
    </row>
    <row r="84" spans="1:3" ht="12.75">
      <c r="A84" s="21">
        <v>2011</v>
      </c>
      <c r="B84" s="27">
        <v>146</v>
      </c>
      <c r="C84" s="27">
        <v>157</v>
      </c>
    </row>
    <row r="85" spans="1:3" ht="12.75">
      <c r="A85" s="21">
        <v>2012</v>
      </c>
      <c r="B85" s="27">
        <v>167</v>
      </c>
      <c r="C85" s="27">
        <v>205</v>
      </c>
    </row>
    <row r="86" spans="1:3" ht="12.75">
      <c r="A86" s="22">
        <v>2013</v>
      </c>
      <c r="B86" s="28">
        <v>222</v>
      </c>
      <c r="C86" s="27">
        <v>284</v>
      </c>
    </row>
    <row r="87" spans="1:3" s="3" customFormat="1" ht="12.75">
      <c r="A87" s="22">
        <v>2014</v>
      </c>
      <c r="B87" s="27">
        <v>287</v>
      </c>
      <c r="C87" s="28">
        <v>341</v>
      </c>
    </row>
    <row r="88" spans="1:3" s="3" customFormat="1" ht="12.75">
      <c r="A88" s="22">
        <v>2015</v>
      </c>
      <c r="B88" s="37">
        <v>291</v>
      </c>
      <c r="C88" s="28">
        <v>361</v>
      </c>
    </row>
    <row r="89" spans="1:3" s="3" customFormat="1" ht="12.75">
      <c r="A89" s="22">
        <v>2016</v>
      </c>
      <c r="B89" s="37">
        <v>293</v>
      </c>
      <c r="C89" s="28">
        <v>430</v>
      </c>
    </row>
    <row r="90" spans="1:3" s="3" customFormat="1" ht="12.75">
      <c r="A90" s="22">
        <v>2017</v>
      </c>
      <c r="B90" s="26">
        <v>393</v>
      </c>
      <c r="C90" s="26">
        <v>490</v>
      </c>
    </row>
    <row r="91" spans="1:3" s="3" customFormat="1" ht="12.75">
      <c r="A91" s="22">
        <v>2018</v>
      </c>
      <c r="B91" s="26">
        <v>481</v>
      </c>
      <c r="C91" s="26">
        <v>458</v>
      </c>
    </row>
    <row r="92" spans="1:3" s="3" customFormat="1" ht="15">
      <c r="A92" s="99" t="s">
        <v>15</v>
      </c>
      <c r="B92" s="100">
        <f>B91+B90+B89+B88+B87+B86+B85+B84+B83+B82</f>
        <v>2431</v>
      </c>
      <c r="C92" s="100">
        <f>C91+C90+C89+C88+C87+C86+C85+C84+C83+C82</f>
        <v>3037</v>
      </c>
    </row>
    <row r="93" spans="1:3" s="3" customFormat="1" ht="12.75">
      <c r="A93" s="30" t="s">
        <v>16</v>
      </c>
      <c r="B93" s="87">
        <f>B92/10</f>
        <v>243.1</v>
      </c>
      <c r="C93" s="87">
        <f>C92/10</f>
        <v>303.7</v>
      </c>
    </row>
    <row r="94" spans="1:3" s="3" customFormat="1" ht="12.75">
      <c r="A94" s="52"/>
      <c r="B94" s="20"/>
      <c r="C94" s="63"/>
    </row>
    <row r="95" spans="1:3" s="3" customFormat="1" ht="12.75">
      <c r="A95" s="19"/>
      <c r="B95" s="20"/>
      <c r="C95" s="20"/>
    </row>
    <row r="96" spans="1:3" s="3" customFormat="1" ht="12.75">
      <c r="A96" s="19"/>
      <c r="B96" s="20"/>
      <c r="C96" s="20"/>
    </row>
    <row r="97" spans="1:3" s="3" customFormat="1" ht="12.75">
      <c r="A97" s="19"/>
      <c r="B97" s="20"/>
      <c r="C97" s="20"/>
    </row>
    <row r="98" spans="1:3" ht="12.75">
      <c r="A98" s="19"/>
      <c r="B98" s="20"/>
      <c r="C98" s="20"/>
    </row>
    <row r="99" spans="1:3" ht="12.75">
      <c r="A99" s="19"/>
      <c r="B99" s="20"/>
      <c r="C99" s="20"/>
    </row>
    <row r="100" spans="1:3" ht="12.75">
      <c r="A100" s="19"/>
      <c r="B100" s="20"/>
      <c r="C100" s="20"/>
    </row>
    <row r="101" spans="1:3" ht="12.75">
      <c r="A101" s="19"/>
      <c r="B101" s="20"/>
      <c r="C101" s="20"/>
    </row>
    <row r="102" spans="1:3" ht="12.75">
      <c r="A102" s="19"/>
      <c r="B102" s="20"/>
      <c r="C102" s="20"/>
    </row>
    <row r="103" spans="1:3" ht="12.75">
      <c r="A103" s="19"/>
      <c r="B103" s="9"/>
      <c r="C103" s="67"/>
    </row>
    <row r="104" spans="1:3" ht="63.75">
      <c r="A104" s="24" t="s">
        <v>27</v>
      </c>
      <c r="B104" s="24" t="s">
        <v>12</v>
      </c>
      <c r="C104" s="25" t="s">
        <v>82</v>
      </c>
    </row>
    <row r="105" spans="1:3" ht="12.75">
      <c r="A105" s="23" t="s">
        <v>129</v>
      </c>
      <c r="B105" s="26">
        <v>750</v>
      </c>
      <c r="C105" s="26">
        <v>750</v>
      </c>
    </row>
    <row r="106" spans="1:3" ht="12.75">
      <c r="A106" s="23" t="s">
        <v>125</v>
      </c>
      <c r="B106" s="26">
        <v>2500</v>
      </c>
      <c r="C106" s="38" t="s">
        <v>21</v>
      </c>
    </row>
    <row r="107" spans="1:3" ht="12.75">
      <c r="A107" s="21" t="s">
        <v>91</v>
      </c>
      <c r="B107" s="27">
        <v>99</v>
      </c>
      <c r="C107" s="27">
        <v>69</v>
      </c>
    </row>
    <row r="108" spans="1:3" ht="12.75">
      <c r="A108" s="21">
        <v>2014</v>
      </c>
      <c r="B108" s="27">
        <v>214</v>
      </c>
      <c r="C108" s="27">
        <v>71</v>
      </c>
    </row>
    <row r="109" spans="1:3" ht="12.75">
      <c r="A109" s="21">
        <v>2015</v>
      </c>
      <c r="B109" s="27">
        <v>400</v>
      </c>
      <c r="C109" s="27" t="s">
        <v>67</v>
      </c>
    </row>
    <row r="110" spans="1:3" ht="12.75">
      <c r="A110" s="21">
        <v>2016</v>
      </c>
      <c r="B110" s="27">
        <v>500</v>
      </c>
      <c r="C110" s="27">
        <v>61</v>
      </c>
    </row>
    <row r="111" spans="1:3" ht="15">
      <c r="A111" s="21">
        <v>2017</v>
      </c>
      <c r="B111" s="97">
        <v>459</v>
      </c>
      <c r="C111" s="98">
        <v>42</v>
      </c>
    </row>
    <row r="112" spans="1:6" ht="15">
      <c r="A112" s="99">
        <v>2018</v>
      </c>
      <c r="B112" s="100">
        <v>440</v>
      </c>
      <c r="C112" s="100">
        <v>63</v>
      </c>
      <c r="F112" s="2"/>
    </row>
    <row r="113" spans="1:3" ht="12.75">
      <c r="A113" s="29" t="s">
        <v>15</v>
      </c>
      <c r="B113" s="87">
        <f>B107+B108+B109+B110+B111+B112</f>
        <v>2112</v>
      </c>
      <c r="C113" s="87">
        <f>C107+C108+C110+C111+C112+54</f>
        <v>360</v>
      </c>
    </row>
    <row r="114" spans="1:3" ht="12.75">
      <c r="A114" s="30" t="s">
        <v>16</v>
      </c>
      <c r="B114" s="87">
        <f>B113/6</f>
        <v>352</v>
      </c>
      <c r="C114" s="87">
        <f>C113/6</f>
        <v>60</v>
      </c>
    </row>
    <row r="115" spans="1:3" ht="12.75">
      <c r="A115" s="47" t="s">
        <v>66</v>
      </c>
      <c r="B115" s="20"/>
      <c r="C115" s="63"/>
    </row>
    <row r="116" spans="1:3" ht="12.75">
      <c r="A116" s="7"/>
      <c r="B116" s="20"/>
      <c r="C116" s="20"/>
    </row>
    <row r="117" spans="1:3" ht="12.75">
      <c r="A117" s="7"/>
      <c r="B117" s="20"/>
      <c r="C117" s="20"/>
    </row>
    <row r="118" spans="1:3" ht="12.75">
      <c r="A118" s="7"/>
      <c r="B118" s="20"/>
      <c r="C118" s="20"/>
    </row>
    <row r="119" spans="1:3" ht="12.75">
      <c r="A119" s="7"/>
      <c r="B119" s="20"/>
      <c r="C119" s="20"/>
    </row>
    <row r="120" spans="1:3" ht="12.75">
      <c r="A120" s="7"/>
      <c r="B120" s="20"/>
      <c r="C120" s="20"/>
    </row>
    <row r="121" spans="1:5" ht="12.75">
      <c r="A121" s="7"/>
      <c r="B121" s="20"/>
      <c r="C121" s="20"/>
      <c r="D121" s="4"/>
      <c r="E121" s="4"/>
    </row>
    <row r="122" spans="1:5" ht="12.75">
      <c r="A122" s="7"/>
      <c r="B122" s="20"/>
      <c r="C122" s="20"/>
      <c r="D122" s="4"/>
      <c r="E122" s="4"/>
    </row>
    <row r="123" spans="1:5" ht="12.75">
      <c r="A123" s="7"/>
      <c r="B123" s="20"/>
      <c r="C123" s="20"/>
      <c r="D123" s="4"/>
      <c r="E123" s="4"/>
    </row>
    <row r="124" spans="2:5" ht="12.75">
      <c r="B124" s="19"/>
      <c r="C124" s="75"/>
      <c r="D124" s="4"/>
      <c r="E124" s="4"/>
    </row>
    <row r="125" spans="1:5" ht="12.75">
      <c r="A125" s="53"/>
      <c r="B125" s="57"/>
      <c r="C125" s="54"/>
      <c r="D125" s="4"/>
      <c r="E125" s="4"/>
    </row>
    <row r="126" spans="1:5" ht="51">
      <c r="A126" s="24" t="s">
        <v>22</v>
      </c>
      <c r="B126" s="24" t="s">
        <v>4</v>
      </c>
      <c r="C126" s="25" t="s">
        <v>0</v>
      </c>
      <c r="D126" s="4"/>
      <c r="E126" s="4"/>
    </row>
    <row r="127" spans="1:5" ht="12.75">
      <c r="A127" s="23" t="s">
        <v>122</v>
      </c>
      <c r="B127" s="26">
        <v>1500</v>
      </c>
      <c r="C127" s="26">
        <v>1500</v>
      </c>
      <c r="D127" s="4"/>
      <c r="E127" s="4"/>
    </row>
    <row r="128" spans="1:5" ht="12.75">
      <c r="A128" s="23" t="s">
        <v>125</v>
      </c>
      <c r="B128" s="36">
        <v>3100</v>
      </c>
      <c r="C128" s="36">
        <v>3100</v>
      </c>
      <c r="D128" s="4"/>
      <c r="E128" s="4"/>
    </row>
    <row r="129" spans="1:5" ht="12.75">
      <c r="A129" s="21" t="s">
        <v>1</v>
      </c>
      <c r="B129" s="27">
        <v>219</v>
      </c>
      <c r="C129" s="27" t="s">
        <v>2</v>
      </c>
      <c r="D129" s="4"/>
      <c r="E129" s="4"/>
    </row>
    <row r="130" spans="1:3" ht="12.75">
      <c r="A130" s="21">
        <v>2001</v>
      </c>
      <c r="B130" s="27">
        <v>210</v>
      </c>
      <c r="C130" s="27" t="s">
        <v>2</v>
      </c>
    </row>
    <row r="131" spans="1:3" ht="12.75">
      <c r="A131" s="21">
        <v>2002</v>
      </c>
      <c r="B131" s="27">
        <v>268</v>
      </c>
      <c r="C131" s="27" t="s">
        <v>2</v>
      </c>
    </row>
    <row r="132" spans="1:3" ht="12.75">
      <c r="A132" s="21">
        <v>2003</v>
      </c>
      <c r="B132" s="27">
        <v>269</v>
      </c>
      <c r="C132" s="27">
        <v>369</v>
      </c>
    </row>
    <row r="133" spans="1:3" ht="12.75">
      <c r="A133" s="21">
        <v>2004</v>
      </c>
      <c r="B133" s="27">
        <v>303</v>
      </c>
      <c r="C133" s="27">
        <v>444</v>
      </c>
    </row>
    <row r="134" spans="1:3" ht="12.75">
      <c r="A134" s="21">
        <v>2005</v>
      </c>
      <c r="B134" s="27">
        <v>353</v>
      </c>
      <c r="C134" s="27">
        <v>442</v>
      </c>
    </row>
    <row r="135" spans="1:3" ht="12.75">
      <c r="A135" s="21">
        <v>2006</v>
      </c>
      <c r="B135" s="27">
        <v>416</v>
      </c>
      <c r="C135" s="27">
        <v>576</v>
      </c>
    </row>
    <row r="136" spans="1:3" ht="12.75">
      <c r="A136" s="21">
        <v>2007</v>
      </c>
      <c r="B136" s="27">
        <v>449</v>
      </c>
      <c r="C136" s="27">
        <v>652</v>
      </c>
    </row>
    <row r="137" spans="1:3" ht="12.75">
      <c r="A137" s="21">
        <v>2008</v>
      </c>
      <c r="B137" s="27">
        <v>586</v>
      </c>
      <c r="C137" s="27">
        <v>1065</v>
      </c>
    </row>
    <row r="138" spans="1:3" ht="12.75">
      <c r="A138" s="21">
        <v>2009</v>
      </c>
      <c r="B138" s="27">
        <v>593</v>
      </c>
      <c r="C138" s="27">
        <v>855</v>
      </c>
    </row>
    <row r="139" spans="1:3" ht="12.75">
      <c r="A139" s="21">
        <v>2010</v>
      </c>
      <c r="B139" s="27">
        <v>656</v>
      </c>
      <c r="C139" s="27">
        <v>831</v>
      </c>
    </row>
    <row r="140" spans="1:3" ht="12.75">
      <c r="A140" s="21">
        <v>2011</v>
      </c>
      <c r="B140" s="27">
        <v>512</v>
      </c>
      <c r="C140" s="27">
        <v>766</v>
      </c>
    </row>
    <row r="141" spans="1:3" ht="12.75">
      <c r="A141" s="22">
        <v>2012</v>
      </c>
      <c r="B141" s="27">
        <v>575</v>
      </c>
      <c r="C141" s="27">
        <v>815</v>
      </c>
    </row>
    <row r="142" spans="1:3" ht="12.75">
      <c r="A142" s="22">
        <v>2013</v>
      </c>
      <c r="B142" s="27">
        <v>652</v>
      </c>
      <c r="C142" s="27">
        <v>721</v>
      </c>
    </row>
    <row r="143" spans="1:3" ht="12.75">
      <c r="A143" s="22">
        <v>2014</v>
      </c>
      <c r="B143" s="39">
        <v>813</v>
      </c>
      <c r="C143" s="27">
        <v>728</v>
      </c>
    </row>
    <row r="144" spans="1:3" ht="12.75">
      <c r="A144" s="22">
        <v>2015</v>
      </c>
      <c r="B144" s="44" t="s">
        <v>60</v>
      </c>
      <c r="C144" s="27">
        <v>697</v>
      </c>
    </row>
    <row r="145" spans="1:3" ht="12.75">
      <c r="A145" s="22">
        <v>2016</v>
      </c>
      <c r="B145" s="44">
        <v>1069</v>
      </c>
      <c r="C145" s="27">
        <v>596</v>
      </c>
    </row>
    <row r="146" spans="1:3" ht="12.75">
      <c r="A146" s="22">
        <v>2017</v>
      </c>
      <c r="B146" s="26">
        <v>1271</v>
      </c>
      <c r="C146" s="26">
        <v>574</v>
      </c>
    </row>
    <row r="147" spans="1:3" ht="15">
      <c r="A147" s="99">
        <v>2018</v>
      </c>
      <c r="B147" s="100">
        <v>1360</v>
      </c>
      <c r="C147" s="100">
        <v>461</v>
      </c>
    </row>
    <row r="148" spans="1:3" ht="15.75" customHeight="1">
      <c r="A148" s="30" t="s">
        <v>15</v>
      </c>
      <c r="B148" s="87">
        <f>B147+B146+B145+985+B143+B142+B141+B140+B139+B138+B137+B136+B135+B134+B133+B132+B131+B130+B129</f>
        <v>11559</v>
      </c>
      <c r="C148" s="87">
        <f>C147+C146+C145+C144+C143+C142+C141+C140+C139+C138+C137+C136+C135+C134+C133+C132</f>
        <v>10592</v>
      </c>
    </row>
    <row r="149" spans="1:3" ht="15.75" customHeight="1">
      <c r="A149" s="30" t="s">
        <v>16</v>
      </c>
      <c r="B149" s="87">
        <f>B148/19</f>
        <v>608.3684210526316</v>
      </c>
      <c r="C149" s="87">
        <f>C148/19</f>
        <v>557.4736842105264</v>
      </c>
    </row>
    <row r="150" spans="1:3" ht="15.75" customHeight="1">
      <c r="A150" s="49" t="s">
        <v>64</v>
      </c>
      <c r="B150" s="8"/>
      <c r="C150" s="10"/>
    </row>
    <row r="151" spans="1:3" ht="15.75" customHeight="1">
      <c r="A151" s="107" t="s">
        <v>65</v>
      </c>
      <c r="B151" s="108"/>
      <c r="C151" s="8"/>
    </row>
    <row r="152" ht="15.75" customHeight="1">
      <c r="C152" s="8"/>
    </row>
    <row r="153" spans="1:3" ht="12.75">
      <c r="A153" s="49"/>
      <c r="B153" s="64"/>
      <c r="C153" s="8"/>
    </row>
    <row r="154" spans="1:3" ht="76.5">
      <c r="A154" s="24" t="s">
        <v>103</v>
      </c>
      <c r="B154" s="25" t="s">
        <v>12</v>
      </c>
      <c r="C154" s="25" t="s">
        <v>104</v>
      </c>
    </row>
    <row r="155" spans="1:4" ht="12.75">
      <c r="A155" s="23" t="s">
        <v>126</v>
      </c>
      <c r="B155" s="26">
        <v>400</v>
      </c>
      <c r="C155" s="26">
        <v>400</v>
      </c>
      <c r="D155" s="4"/>
    </row>
    <row r="156" spans="1:4" ht="12.75">
      <c r="A156" s="23" t="s">
        <v>127</v>
      </c>
      <c r="B156" s="26" t="s">
        <v>105</v>
      </c>
      <c r="C156" s="26" t="s">
        <v>105</v>
      </c>
      <c r="D156" s="4"/>
    </row>
    <row r="157" spans="1:4" ht="12.75">
      <c r="A157" s="23">
        <v>2015</v>
      </c>
      <c r="B157" s="26">
        <v>44</v>
      </c>
      <c r="C157" s="26">
        <v>22</v>
      </c>
      <c r="D157" s="4"/>
    </row>
    <row r="158" spans="1:4" ht="12.75">
      <c r="A158" s="23">
        <v>2016</v>
      </c>
      <c r="B158" s="26">
        <v>263</v>
      </c>
      <c r="C158" s="26">
        <v>226</v>
      </c>
      <c r="D158" s="4"/>
    </row>
    <row r="159" spans="1:4" ht="12.75">
      <c r="A159" s="23">
        <v>2017</v>
      </c>
      <c r="B159" s="26">
        <v>286</v>
      </c>
      <c r="C159" s="26">
        <v>300</v>
      </c>
      <c r="D159" s="4"/>
    </row>
    <row r="160" spans="1:4" ht="12.75">
      <c r="A160" s="21">
        <v>2018</v>
      </c>
      <c r="B160" s="26">
        <v>298</v>
      </c>
      <c r="C160" s="26">
        <v>400</v>
      </c>
      <c r="D160" s="4"/>
    </row>
    <row r="161" spans="1:4" ht="15">
      <c r="A161" s="99" t="s">
        <v>15</v>
      </c>
      <c r="B161" s="100">
        <f>B157+B158+B159+B160</f>
        <v>891</v>
      </c>
      <c r="C161" s="100">
        <f>C157+C158+C159+C160</f>
        <v>948</v>
      </c>
      <c r="D161" s="4"/>
    </row>
    <row r="162" spans="1:4" ht="12.75">
      <c r="A162" s="30" t="s">
        <v>16</v>
      </c>
      <c r="B162" s="87">
        <f>B161/4</f>
        <v>222.75</v>
      </c>
      <c r="C162" s="87">
        <f>C161/4</f>
        <v>237</v>
      </c>
      <c r="D162" s="4"/>
    </row>
    <row r="163" spans="1:4" ht="12.75">
      <c r="A163" s="49"/>
      <c r="B163" s="64"/>
      <c r="C163" s="8"/>
      <c r="D163" s="4"/>
    </row>
    <row r="164" spans="1:4" ht="12.75">
      <c r="A164" s="49"/>
      <c r="B164" s="64"/>
      <c r="C164" s="8"/>
      <c r="D164" s="4"/>
    </row>
    <row r="165" spans="1:4" ht="76.5">
      <c r="A165" s="24" t="s">
        <v>106</v>
      </c>
      <c r="B165" s="25" t="s">
        <v>12</v>
      </c>
      <c r="C165" s="25" t="s">
        <v>107</v>
      </c>
      <c r="D165" s="4"/>
    </row>
    <row r="166" spans="1:4" ht="12.75">
      <c r="A166" s="23" t="s">
        <v>126</v>
      </c>
      <c r="B166" s="26">
        <v>400</v>
      </c>
      <c r="C166" s="26">
        <v>400</v>
      </c>
      <c r="D166" s="4"/>
    </row>
    <row r="167" spans="1:4" ht="12.75">
      <c r="A167" s="23" t="s">
        <v>127</v>
      </c>
      <c r="B167" s="26" t="s">
        <v>105</v>
      </c>
      <c r="C167" s="26" t="s">
        <v>105</v>
      </c>
      <c r="D167" s="4"/>
    </row>
    <row r="168" spans="1:4" ht="12.75">
      <c r="A168" s="23">
        <v>2015</v>
      </c>
      <c r="B168" s="26"/>
      <c r="C168" s="26">
        <v>24</v>
      </c>
      <c r="D168" s="4"/>
    </row>
    <row r="169" spans="1:4" ht="12.75">
      <c r="A169" s="23">
        <v>2016</v>
      </c>
      <c r="B169" s="26">
        <v>127</v>
      </c>
      <c r="C169" s="26">
        <v>276</v>
      </c>
      <c r="D169" s="4"/>
    </row>
    <row r="170" spans="1:4" ht="12.75">
      <c r="A170" s="23">
        <v>2017</v>
      </c>
      <c r="B170" s="26">
        <v>183</v>
      </c>
      <c r="C170" s="26">
        <v>283</v>
      </c>
      <c r="D170" s="4"/>
    </row>
    <row r="171" spans="1:4" ht="12.75">
      <c r="A171" s="21">
        <v>2018</v>
      </c>
      <c r="B171" s="26">
        <v>189</v>
      </c>
      <c r="C171" s="26">
        <v>290</v>
      </c>
      <c r="D171" s="4"/>
    </row>
    <row r="172" spans="1:4" ht="15">
      <c r="A172" s="99" t="s">
        <v>15</v>
      </c>
      <c r="B172" s="100">
        <f>B171+B170+B169</f>
        <v>499</v>
      </c>
      <c r="C172" s="100">
        <f>C171+C170+C169+C168</f>
        <v>873</v>
      </c>
      <c r="D172" s="4"/>
    </row>
    <row r="173" spans="1:4" ht="12.75">
      <c r="A173" s="30" t="s">
        <v>16</v>
      </c>
      <c r="B173" s="87">
        <f>B172/3</f>
        <v>166.33333333333334</v>
      </c>
      <c r="C173" s="87">
        <f>C172/3</f>
        <v>291</v>
      </c>
      <c r="D173" s="4"/>
    </row>
    <row r="174" spans="1:4" ht="12.75">
      <c r="A174" s="49"/>
      <c r="B174" s="64"/>
      <c r="C174" s="8"/>
      <c r="D174" s="4"/>
    </row>
    <row r="175" spans="1:4" ht="12.75">
      <c r="A175" s="49"/>
      <c r="B175" s="64"/>
      <c r="C175" s="8"/>
      <c r="D175" s="4"/>
    </row>
    <row r="176" spans="1:4" ht="12.75">
      <c r="A176" s="49"/>
      <c r="B176" s="64"/>
      <c r="C176" s="8"/>
      <c r="D176" s="4"/>
    </row>
    <row r="177" spans="1:4" ht="12.75">
      <c r="A177" s="49"/>
      <c r="B177" s="64"/>
      <c r="C177" s="8"/>
      <c r="D177" s="4"/>
    </row>
    <row r="178" spans="1:4" ht="12.75">
      <c r="A178" s="58"/>
      <c r="B178" s="59"/>
      <c r="C178" s="60"/>
      <c r="D178" s="4"/>
    </row>
    <row r="179" spans="1:4" ht="51">
      <c r="A179" s="24" t="s">
        <v>23</v>
      </c>
      <c r="B179" s="24" t="s">
        <v>5</v>
      </c>
      <c r="C179" s="24" t="s">
        <v>3</v>
      </c>
      <c r="D179" s="4"/>
    </row>
    <row r="180" spans="1:4" ht="12.75">
      <c r="A180" s="26" t="s">
        <v>122</v>
      </c>
      <c r="B180" s="26" t="s">
        <v>17</v>
      </c>
      <c r="C180" s="26">
        <v>1000</v>
      </c>
      <c r="D180" s="4"/>
    </row>
    <row r="181" spans="1:4" ht="12.75">
      <c r="A181" s="26" t="s">
        <v>125</v>
      </c>
      <c r="B181" s="36">
        <v>2500</v>
      </c>
      <c r="C181" s="36">
        <v>2500</v>
      </c>
      <c r="D181" s="4"/>
    </row>
    <row r="182" spans="1:4" ht="38.25">
      <c r="A182" s="32" t="s">
        <v>44</v>
      </c>
      <c r="B182" s="34">
        <v>115</v>
      </c>
      <c r="C182" s="27"/>
      <c r="D182" s="4"/>
    </row>
    <row r="183" spans="1:4" ht="12.75">
      <c r="A183" s="21" t="s">
        <v>40</v>
      </c>
      <c r="B183" s="34">
        <v>258</v>
      </c>
      <c r="C183" s="27"/>
      <c r="D183" s="4"/>
    </row>
    <row r="184" spans="1:4" ht="12.75">
      <c r="A184" s="21" t="s">
        <v>41</v>
      </c>
      <c r="B184" s="34">
        <v>414</v>
      </c>
      <c r="C184" s="27"/>
      <c r="D184" s="4"/>
    </row>
    <row r="185" spans="1:4" ht="12.75">
      <c r="A185" s="21" t="s">
        <v>42</v>
      </c>
      <c r="B185" s="34">
        <v>502</v>
      </c>
      <c r="C185" s="27"/>
      <c r="D185" s="4"/>
    </row>
    <row r="186" spans="1:4" ht="12.75">
      <c r="A186" s="21" t="s">
        <v>43</v>
      </c>
      <c r="B186" s="34">
        <v>745</v>
      </c>
      <c r="C186" s="27">
        <v>192</v>
      </c>
      <c r="D186" s="4"/>
    </row>
    <row r="187" spans="1:4" ht="12.75">
      <c r="A187" s="21" t="s">
        <v>45</v>
      </c>
      <c r="B187" s="34">
        <v>901</v>
      </c>
      <c r="C187" s="27">
        <v>215</v>
      </c>
      <c r="D187" s="4"/>
    </row>
    <row r="188" spans="1:3" ht="12.75">
      <c r="A188" s="21" t="s">
        <v>46</v>
      </c>
      <c r="B188" s="34">
        <v>1337</v>
      </c>
      <c r="C188" s="27">
        <v>151</v>
      </c>
    </row>
    <row r="189" spans="1:3" ht="12.75">
      <c r="A189" s="21" t="s">
        <v>47</v>
      </c>
      <c r="B189" s="34">
        <v>1371</v>
      </c>
      <c r="C189" s="27">
        <v>204</v>
      </c>
    </row>
    <row r="190" spans="1:3" ht="12.75">
      <c r="A190" s="21" t="s">
        <v>48</v>
      </c>
      <c r="B190" s="34">
        <v>2689</v>
      </c>
      <c r="C190" s="27">
        <v>162</v>
      </c>
    </row>
    <row r="191" spans="1:3" ht="12.75">
      <c r="A191" s="21" t="s">
        <v>49</v>
      </c>
      <c r="B191" s="37">
        <v>3201</v>
      </c>
      <c r="C191" s="27">
        <v>196</v>
      </c>
    </row>
    <row r="192" spans="1:3" ht="24.75" customHeight="1">
      <c r="A192" s="21" t="s">
        <v>50</v>
      </c>
      <c r="B192" s="34">
        <v>3940</v>
      </c>
      <c r="C192" s="27">
        <v>168</v>
      </c>
    </row>
    <row r="193" spans="1:3" ht="12.75">
      <c r="A193" s="21" t="s">
        <v>51</v>
      </c>
      <c r="B193" s="34">
        <v>3769</v>
      </c>
      <c r="C193" s="27">
        <v>202</v>
      </c>
    </row>
    <row r="194" spans="1:3" ht="12.75">
      <c r="A194" s="21" t="s">
        <v>52</v>
      </c>
      <c r="B194" s="34">
        <v>4892</v>
      </c>
      <c r="C194" s="27" t="s">
        <v>56</v>
      </c>
    </row>
    <row r="195" spans="1:3" ht="12.75">
      <c r="A195" s="21" t="s">
        <v>53</v>
      </c>
      <c r="B195" s="34">
        <v>6943</v>
      </c>
      <c r="C195" s="28" t="s">
        <v>55</v>
      </c>
    </row>
    <row r="196" spans="1:3" ht="12.75">
      <c r="A196" s="22" t="s">
        <v>58</v>
      </c>
      <c r="B196" s="37">
        <v>8527</v>
      </c>
      <c r="C196" s="28" t="s">
        <v>57</v>
      </c>
    </row>
    <row r="197" spans="1:3" ht="12.75">
      <c r="A197" s="22" t="s">
        <v>59</v>
      </c>
      <c r="B197" s="37" t="s">
        <v>84</v>
      </c>
      <c r="C197" s="82" t="s">
        <v>85</v>
      </c>
    </row>
    <row r="198" spans="1:3" ht="12.75">
      <c r="A198" s="22" t="s">
        <v>83</v>
      </c>
      <c r="B198" s="102">
        <v>10211</v>
      </c>
      <c r="C198" s="101" t="s">
        <v>86</v>
      </c>
    </row>
    <row r="199" spans="1:3" ht="15">
      <c r="A199" s="99" t="s">
        <v>93</v>
      </c>
      <c r="B199" s="100">
        <v>10025</v>
      </c>
      <c r="C199" s="100">
        <v>166</v>
      </c>
    </row>
    <row r="200" spans="1:3" ht="12.75">
      <c r="A200" s="26" t="s">
        <v>19</v>
      </c>
      <c r="B200" s="87">
        <f>B199+B198+9543+B196+B195+B194+B193+B192+B191+B190+B189+B188+B187+B186+B185+B184+B183+B182</f>
        <v>69383</v>
      </c>
      <c r="C200" s="87">
        <f>C186+C187+C188+C189+C190+C192+C191+C193+C199+163+190+188+173+139</f>
        <v>2509</v>
      </c>
    </row>
    <row r="201" spans="1:3" ht="12.75">
      <c r="A201" s="26" t="s">
        <v>16</v>
      </c>
      <c r="B201" s="87">
        <f>B200/18</f>
        <v>3854.6111111111113</v>
      </c>
      <c r="C201" s="87">
        <f>C200/18</f>
        <v>139.38888888888889</v>
      </c>
    </row>
    <row r="202" spans="1:3" ht="12.75">
      <c r="A202" s="19" t="s">
        <v>54</v>
      </c>
      <c r="B202" s="9"/>
      <c r="C202" s="81"/>
    </row>
    <row r="203" spans="1:3" ht="12.75">
      <c r="A203" s="107"/>
      <c r="B203" s="108"/>
      <c r="C203" s="68"/>
    </row>
    <row r="204" spans="1:3" ht="12.75">
      <c r="A204" s="15"/>
      <c r="B204" s="17" t="s">
        <v>63</v>
      </c>
      <c r="C204" s="77"/>
    </row>
    <row r="205" spans="1:3" ht="12.75">
      <c r="A205" s="15"/>
      <c r="B205" s="17"/>
      <c r="C205" s="77"/>
    </row>
    <row r="206" spans="1:3" ht="12.75">
      <c r="A206" s="61"/>
      <c r="B206" s="80"/>
      <c r="C206" s="79"/>
    </row>
    <row r="207" spans="1:3" ht="63.75">
      <c r="A207" s="24" t="s">
        <v>28</v>
      </c>
      <c r="B207" s="25" t="s">
        <v>12</v>
      </c>
      <c r="C207" s="25" t="s">
        <v>14</v>
      </c>
    </row>
    <row r="208" spans="1:3" ht="12.75">
      <c r="A208" s="40" t="s">
        <v>130</v>
      </c>
      <c r="B208" s="41">
        <v>500</v>
      </c>
      <c r="C208" s="41">
        <v>500</v>
      </c>
    </row>
    <row r="209" spans="1:3" ht="25.5">
      <c r="A209" s="40" t="s">
        <v>131</v>
      </c>
      <c r="B209" s="42" t="s">
        <v>18</v>
      </c>
      <c r="C209" s="42" t="s">
        <v>18</v>
      </c>
    </row>
    <row r="210" spans="1:3" ht="12.75">
      <c r="A210" s="21">
        <v>2011</v>
      </c>
      <c r="B210" s="27" t="s">
        <v>13</v>
      </c>
      <c r="C210" s="27" t="s">
        <v>13</v>
      </c>
    </row>
    <row r="211" spans="1:3" ht="12.75">
      <c r="A211" s="21">
        <v>2012</v>
      </c>
      <c r="B211" s="27">
        <v>0</v>
      </c>
      <c r="C211" s="27">
        <v>13</v>
      </c>
    </row>
    <row r="212" spans="1:4" ht="12.75">
      <c r="A212" s="21">
        <v>2013</v>
      </c>
      <c r="B212" s="27">
        <v>10</v>
      </c>
      <c r="C212" s="27">
        <v>67</v>
      </c>
      <c r="D212" s="4"/>
    </row>
    <row r="213" spans="1:4" ht="12.75">
      <c r="A213" s="21">
        <v>2014</v>
      </c>
      <c r="B213" s="27">
        <v>17</v>
      </c>
      <c r="C213" s="27">
        <v>55</v>
      </c>
      <c r="D213" s="78"/>
    </row>
    <row r="214" spans="1:4" ht="12.75">
      <c r="A214" s="21">
        <v>2015</v>
      </c>
      <c r="B214" s="43">
        <v>15</v>
      </c>
      <c r="C214" s="27">
        <v>35</v>
      </c>
      <c r="D214" s="78"/>
    </row>
    <row r="215" spans="1:4" ht="12.75">
      <c r="A215" s="21">
        <v>2016</v>
      </c>
      <c r="B215" s="43">
        <v>16</v>
      </c>
      <c r="C215" s="27">
        <v>58</v>
      </c>
      <c r="D215" s="78"/>
    </row>
    <row r="216" spans="1:4" ht="12.75">
      <c r="A216" s="21">
        <v>2017</v>
      </c>
      <c r="B216" s="89">
        <v>24</v>
      </c>
      <c r="C216" s="26">
        <v>46</v>
      </c>
      <c r="D216" s="1"/>
    </row>
    <row r="217" spans="1:4" ht="12.75">
      <c r="A217" s="21">
        <v>2018</v>
      </c>
      <c r="B217" s="89">
        <v>23</v>
      </c>
      <c r="C217" s="26">
        <v>67</v>
      </c>
      <c r="D217" s="1"/>
    </row>
    <row r="218" spans="1:4" ht="12.75">
      <c r="A218" s="29" t="s">
        <v>15</v>
      </c>
      <c r="B218" s="87">
        <f>B215+B214+B213+B212+B216+B217</f>
        <v>105</v>
      </c>
      <c r="C218" s="87">
        <f>C217+C216+C215+C214+C213+C212+C211</f>
        <v>341</v>
      </c>
      <c r="D218" s="1"/>
    </row>
    <row r="219" spans="1:4" ht="12.75">
      <c r="A219" s="30" t="s">
        <v>16</v>
      </c>
      <c r="B219" s="87">
        <f>B218/7</f>
        <v>15</v>
      </c>
      <c r="C219" s="87">
        <f>C218/7</f>
        <v>48.714285714285715</v>
      </c>
      <c r="D219" s="1"/>
    </row>
    <row r="220" spans="1:4" ht="12.75">
      <c r="A220" s="62"/>
      <c r="B220" s="5"/>
      <c r="C220" s="13"/>
      <c r="D220" s="1"/>
    </row>
    <row r="221" spans="1:4" ht="12.75">
      <c r="A221" s="62"/>
      <c r="B221" s="5"/>
      <c r="C221" s="13"/>
      <c r="D221" s="1"/>
    </row>
    <row r="222" spans="1:4" ht="12.75">
      <c r="A222" s="15"/>
      <c r="B222" s="18" t="s">
        <v>95</v>
      </c>
      <c r="C222" s="76"/>
      <c r="D222" s="1"/>
    </row>
    <row r="223" spans="1:4" ht="63.75">
      <c r="A223" s="24" t="s">
        <v>96</v>
      </c>
      <c r="B223" s="25" t="s">
        <v>12</v>
      </c>
      <c r="C223" s="25" t="s">
        <v>92</v>
      </c>
      <c r="D223" s="1"/>
    </row>
    <row r="224" spans="1:4" ht="12.75">
      <c r="A224" s="23" t="s">
        <v>126</v>
      </c>
      <c r="B224" s="26">
        <v>500</v>
      </c>
      <c r="C224" s="26">
        <v>500</v>
      </c>
      <c r="D224" s="1"/>
    </row>
    <row r="225" spans="1:4" ht="12.75">
      <c r="A225" s="23" t="s">
        <v>127</v>
      </c>
      <c r="B225" s="26">
        <v>2500</v>
      </c>
      <c r="C225" s="26">
        <v>2500</v>
      </c>
      <c r="D225" s="1"/>
    </row>
    <row r="226" spans="1:4" ht="12.75">
      <c r="A226" s="21">
        <v>2018</v>
      </c>
      <c r="B226" s="26">
        <v>223</v>
      </c>
      <c r="C226" s="26">
        <v>321</v>
      </c>
      <c r="D226" s="1"/>
    </row>
    <row r="227" spans="1:4" ht="15">
      <c r="A227" s="99" t="s">
        <v>15</v>
      </c>
      <c r="B227" s="100">
        <v>223</v>
      </c>
      <c r="C227" s="100">
        <v>321</v>
      </c>
      <c r="D227" s="1"/>
    </row>
    <row r="228" spans="1:4" ht="12.75">
      <c r="A228" s="30" t="s">
        <v>16</v>
      </c>
      <c r="B228" s="87">
        <v>223</v>
      </c>
      <c r="C228" s="87">
        <v>321</v>
      </c>
      <c r="D228" s="1"/>
    </row>
    <row r="229" spans="1:4" ht="2.25" customHeight="1" hidden="1">
      <c r="A229" s="21">
        <v>2018</v>
      </c>
      <c r="B229" s="26">
        <v>223</v>
      </c>
      <c r="C229" s="26">
        <v>110</v>
      </c>
      <c r="D229" s="1"/>
    </row>
    <row r="230" spans="1:4" ht="15" hidden="1">
      <c r="A230" s="99" t="s">
        <v>15</v>
      </c>
      <c r="B230" s="100">
        <v>223</v>
      </c>
      <c r="C230" s="100">
        <v>110</v>
      </c>
      <c r="D230" s="1"/>
    </row>
    <row r="231" spans="1:4" ht="12.75" hidden="1">
      <c r="A231" s="30" t="s">
        <v>16</v>
      </c>
      <c r="B231" s="87">
        <v>223</v>
      </c>
      <c r="C231" s="87">
        <v>110</v>
      </c>
      <c r="D231" s="1"/>
    </row>
    <row r="232" spans="1:4" ht="12.75" hidden="1">
      <c r="A232" s="52"/>
      <c r="B232" s="20"/>
      <c r="C232" s="63"/>
      <c r="D232" s="1"/>
    </row>
    <row r="233" spans="1:3" ht="12.75" hidden="1">
      <c r="A233" s="46" t="s">
        <v>75</v>
      </c>
      <c r="B233" s="5"/>
      <c r="C233" s="6"/>
    </row>
    <row r="234" spans="1:3" ht="12.75">
      <c r="A234" s="46"/>
      <c r="B234" s="5"/>
      <c r="C234" s="6"/>
    </row>
    <row r="235" spans="1:4" ht="12.75">
      <c r="A235" s="46"/>
      <c r="B235" s="5"/>
      <c r="C235" s="6"/>
      <c r="D235" s="4"/>
    </row>
    <row r="236" spans="1:4" ht="63.75">
      <c r="A236" s="24" t="s">
        <v>69</v>
      </c>
      <c r="B236" s="25" t="s">
        <v>12</v>
      </c>
      <c r="C236" s="25" t="s">
        <v>72</v>
      </c>
      <c r="D236" s="4"/>
    </row>
    <row r="237" spans="1:4" ht="12.75">
      <c r="A237" s="26" t="s">
        <v>132</v>
      </c>
      <c r="B237" s="26">
        <v>300</v>
      </c>
      <c r="C237" s="26">
        <v>300</v>
      </c>
      <c r="D237" s="4"/>
    </row>
    <row r="238" spans="1:4" ht="12.75">
      <c r="A238" s="26" t="s">
        <v>127</v>
      </c>
      <c r="B238" s="36">
        <v>2500</v>
      </c>
      <c r="C238" s="26">
        <v>2500</v>
      </c>
      <c r="D238" s="4"/>
    </row>
    <row r="239" spans="1:4" ht="12.75">
      <c r="A239" s="21">
        <v>2016</v>
      </c>
      <c r="B239" s="84">
        <v>5</v>
      </c>
      <c r="C239" s="27">
        <v>6</v>
      </c>
      <c r="D239" s="4"/>
    </row>
    <row r="240" spans="1:4" ht="12.75">
      <c r="A240" s="21">
        <v>2017</v>
      </c>
      <c r="B240" s="26">
        <v>16</v>
      </c>
      <c r="C240" s="26">
        <v>70</v>
      </c>
      <c r="D240" s="4"/>
    </row>
    <row r="241" spans="1:4" ht="12.75">
      <c r="A241" s="21">
        <v>2018</v>
      </c>
      <c r="B241" s="26">
        <v>18</v>
      </c>
      <c r="C241" s="26">
        <v>104</v>
      </c>
      <c r="D241" s="4"/>
    </row>
    <row r="242" spans="1:3" ht="15">
      <c r="A242" s="99" t="s">
        <v>15</v>
      </c>
      <c r="B242" s="100">
        <f>B241+B240+B239</f>
        <v>39</v>
      </c>
      <c r="C242" s="100">
        <f>C241+C240+C239</f>
        <v>180</v>
      </c>
    </row>
    <row r="243" spans="1:3" ht="31.5" customHeight="1">
      <c r="A243" s="30" t="s">
        <v>16</v>
      </c>
      <c r="B243" s="87">
        <f>B242/3</f>
        <v>13</v>
      </c>
      <c r="C243" s="87">
        <v>60</v>
      </c>
    </row>
    <row r="244" spans="1:3" ht="28.5" customHeight="1">
      <c r="A244" s="8"/>
      <c r="B244" s="4"/>
      <c r="C244" s="68"/>
    </row>
    <row r="245" spans="1:3" ht="12.75">
      <c r="A245" s="8"/>
      <c r="B245" s="4"/>
      <c r="C245" s="68"/>
    </row>
    <row r="246" spans="1:3" ht="12.75">
      <c r="A246" s="8"/>
      <c r="B246" s="4"/>
      <c r="C246" s="68"/>
    </row>
    <row r="247" spans="1:3" ht="12.75">
      <c r="A247" s="8"/>
      <c r="B247" s="4"/>
      <c r="C247" s="68"/>
    </row>
    <row r="248" spans="1:3" ht="12.75">
      <c r="A248" s="8"/>
      <c r="B248" s="4"/>
      <c r="C248" s="68"/>
    </row>
    <row r="249" spans="1:3" ht="12.75">
      <c r="A249" s="8"/>
      <c r="B249" s="4"/>
      <c r="C249" s="68"/>
    </row>
    <row r="250" spans="1:3" ht="12.75">
      <c r="A250" s="8"/>
      <c r="B250" s="4"/>
      <c r="C250" s="68"/>
    </row>
    <row r="251" spans="1:3" ht="12.75">
      <c r="A251" s="8"/>
      <c r="B251" s="4"/>
      <c r="C251" s="68"/>
    </row>
    <row r="252" spans="1:3" ht="12.75">
      <c r="A252" s="8"/>
      <c r="B252" s="4"/>
      <c r="C252" s="68"/>
    </row>
    <row r="253" spans="1:3" ht="89.25">
      <c r="A253" s="24" t="s">
        <v>70</v>
      </c>
      <c r="B253" s="25" t="s">
        <v>12</v>
      </c>
      <c r="C253" s="25" t="s">
        <v>71</v>
      </c>
    </row>
    <row r="254" spans="1:3" ht="12.75">
      <c r="A254" s="36" t="s">
        <v>76</v>
      </c>
      <c r="B254" s="106">
        <v>500</v>
      </c>
      <c r="C254" s="106">
        <v>500</v>
      </c>
    </row>
    <row r="255" spans="1:3" ht="12.75">
      <c r="A255" s="36" t="s">
        <v>77</v>
      </c>
      <c r="B255" s="36">
        <v>2100</v>
      </c>
      <c r="C255" s="36">
        <v>2100</v>
      </c>
    </row>
    <row r="256" spans="1:3" ht="12.75">
      <c r="A256" s="21" t="s">
        <v>81</v>
      </c>
      <c r="B256" s="27">
        <v>54</v>
      </c>
      <c r="C256" s="83">
        <v>86</v>
      </c>
    </row>
    <row r="257" spans="1:3" ht="12.75">
      <c r="A257" s="21">
        <v>2017</v>
      </c>
      <c r="B257" s="26">
        <v>139</v>
      </c>
      <c r="C257" s="26">
        <v>169</v>
      </c>
    </row>
    <row r="258" spans="1:3" ht="12.75">
      <c r="A258" s="21">
        <v>2018</v>
      </c>
      <c r="B258" s="26">
        <v>166</v>
      </c>
      <c r="C258" s="26">
        <v>245</v>
      </c>
    </row>
    <row r="259" spans="1:3" ht="16.5" customHeight="1">
      <c r="A259" s="29" t="s">
        <v>15</v>
      </c>
      <c r="B259" s="100">
        <f>B256+B257+B258</f>
        <v>359</v>
      </c>
      <c r="C259" s="87">
        <f>C258+C257+C256</f>
        <v>500</v>
      </c>
    </row>
    <row r="260" spans="1:3" ht="10.5" customHeight="1">
      <c r="A260" s="29" t="s">
        <v>80</v>
      </c>
      <c r="B260" s="87">
        <v>96</v>
      </c>
      <c r="C260" s="87">
        <v>167</v>
      </c>
    </row>
    <row r="261" spans="1:4" ht="15.75" customHeight="1">
      <c r="A261" s="72"/>
      <c r="B261" s="73"/>
      <c r="C261" s="74"/>
      <c r="D261" s="4"/>
    </row>
    <row r="262" spans="1:4" ht="15.75" customHeight="1">
      <c r="A262" s="69"/>
      <c r="B262" s="70"/>
      <c r="C262" s="71"/>
      <c r="D262" s="4"/>
    </row>
    <row r="263" spans="1:4" ht="53.25" customHeight="1">
      <c r="A263" s="24" t="s">
        <v>74</v>
      </c>
      <c r="B263" s="25" t="s">
        <v>12</v>
      </c>
      <c r="C263" s="25" t="s">
        <v>73</v>
      </c>
      <c r="D263" s="4"/>
    </row>
    <row r="264" spans="1:3" ht="12.75">
      <c r="A264" s="23" t="s">
        <v>76</v>
      </c>
      <c r="B264" s="26">
        <v>300</v>
      </c>
      <c r="C264" s="26">
        <v>300</v>
      </c>
    </row>
    <row r="265" spans="1:3" ht="12.75">
      <c r="A265" s="23" t="s">
        <v>77</v>
      </c>
      <c r="B265" s="36">
        <v>2500</v>
      </c>
      <c r="C265" s="36">
        <v>2500</v>
      </c>
    </row>
    <row r="266" spans="1:3" ht="12.75">
      <c r="A266" s="21">
        <v>2016</v>
      </c>
      <c r="B266" s="45">
        <v>72</v>
      </c>
      <c r="C266" s="27">
        <v>170</v>
      </c>
    </row>
    <row r="267" spans="1:3" ht="12.75">
      <c r="A267" s="21">
        <v>2017</v>
      </c>
      <c r="B267" s="26">
        <v>206</v>
      </c>
      <c r="C267" s="26" t="s">
        <v>88</v>
      </c>
    </row>
    <row r="268" spans="1:3" ht="15">
      <c r="A268" s="21">
        <v>2018</v>
      </c>
      <c r="B268" s="100">
        <v>237</v>
      </c>
      <c r="C268" s="100">
        <v>300</v>
      </c>
    </row>
    <row r="269" spans="1:3" ht="15">
      <c r="A269" s="29" t="s">
        <v>15</v>
      </c>
      <c r="B269" s="87">
        <f>B268+B267+B266</f>
        <v>515</v>
      </c>
      <c r="C269" s="100">
        <f>C268+300+C266</f>
        <v>770</v>
      </c>
    </row>
    <row r="270" spans="1:3" ht="12.75">
      <c r="A270" s="29" t="s">
        <v>80</v>
      </c>
      <c r="B270" s="87">
        <f>B269/3</f>
        <v>171.66666666666666</v>
      </c>
      <c r="C270" s="87">
        <f>C269/3</f>
        <v>256.6666666666667</v>
      </c>
    </row>
    <row r="271" spans="1:3" ht="12.75">
      <c r="A271" s="4"/>
      <c r="B271" s="4"/>
      <c r="C271" s="4"/>
    </row>
    <row r="272" spans="1:3" ht="12.75">
      <c r="A272" s="4"/>
      <c r="B272" s="4"/>
      <c r="C272" s="4"/>
    </row>
    <row r="273" spans="1:3" ht="12.75">
      <c r="A273" s="4"/>
      <c r="B273" s="4"/>
      <c r="C273" s="4"/>
    </row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spans="3:4" ht="12.75">
      <c r="C335"/>
      <c r="D335" s="4"/>
    </row>
    <row r="336" spans="3:4" ht="12.75">
      <c r="C336"/>
      <c r="D336" s="4"/>
    </row>
    <row r="337" spans="3:4" ht="12.75">
      <c r="C337"/>
      <c r="D337" s="4"/>
    </row>
    <row r="338" spans="3:4" ht="12.75">
      <c r="C338"/>
      <c r="D338" s="4"/>
    </row>
    <row r="339" spans="3:4" ht="12.75">
      <c r="C339"/>
      <c r="D339" s="4"/>
    </row>
    <row r="340" spans="3:4" ht="12.75">
      <c r="C340"/>
      <c r="D340" s="4"/>
    </row>
    <row r="341" spans="3:4" ht="12.75">
      <c r="C341"/>
      <c r="D341" s="4"/>
    </row>
    <row r="342" spans="3:4" ht="12.75">
      <c r="C342"/>
      <c r="D342" s="4"/>
    </row>
    <row r="343" spans="3:4" ht="12.75">
      <c r="C343"/>
      <c r="D343" s="4"/>
    </row>
    <row r="344" spans="3:4" ht="12.75">
      <c r="C344"/>
      <c r="D344" s="4"/>
    </row>
    <row r="345" spans="3:4" ht="12.75">
      <c r="C345"/>
      <c r="D345" s="4"/>
    </row>
    <row r="346" spans="3:4" ht="12.75">
      <c r="C346"/>
      <c r="D346" s="4"/>
    </row>
    <row r="347" spans="3:4" ht="12.75">
      <c r="C347"/>
      <c r="D347" s="4"/>
    </row>
    <row r="348" spans="3:4" ht="12.75">
      <c r="C348"/>
      <c r="D348" s="4"/>
    </row>
    <row r="349" spans="3:4" ht="12.75">
      <c r="C349"/>
      <c r="D349" s="4"/>
    </row>
    <row r="350" spans="3:4" ht="12.75">
      <c r="C350"/>
      <c r="D350" s="4"/>
    </row>
  </sheetData>
  <sheetProtection/>
  <mergeCells count="6">
    <mergeCell ref="A151:B151"/>
    <mergeCell ref="A203:B203"/>
    <mergeCell ref="A2:C2"/>
    <mergeCell ref="A7:B7"/>
    <mergeCell ref="A8:C9"/>
  </mergeCells>
  <printOptions horizontalCentered="1" verticalCentered="1"/>
  <pageMargins left="0.31496062992125984" right="0.31496062992125984" top="0.7480314960629921" bottom="0.7874015748031497" header="0.31496062992125984" footer="0.31496062992125984"/>
  <pageSetup horizontalDpi="600" verticalDpi="600" orientation="portrait" paperSize="9" r:id="rId3"/>
  <headerFooter alignWithMargins="0">
    <oddHeader>&amp;R&amp;D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D50"/>
  <sheetViews>
    <sheetView zoomScalePageLayoutView="0" workbookViewId="0" topLeftCell="A64">
      <selection activeCell="I56" sqref="I56"/>
    </sheetView>
  </sheetViews>
  <sheetFormatPr defaultColWidth="11.421875" defaultRowHeight="12.75"/>
  <cols>
    <col min="1" max="1" width="30.28125" style="0" customWidth="1"/>
    <col min="2" max="2" width="23.8515625" style="0" bestFit="1" customWidth="1"/>
    <col min="3" max="3" width="25.7109375" style="0" customWidth="1"/>
    <col min="4" max="4" width="2.140625" style="0" customWidth="1"/>
    <col min="5" max="5" width="9.7109375" style="85" customWidth="1"/>
    <col min="6" max="6" width="20.140625" style="0" customWidth="1"/>
    <col min="7" max="7" width="19.421875" style="0" customWidth="1"/>
  </cols>
  <sheetData>
    <row r="3" spans="1:4" ht="12.75">
      <c r="A3" s="61"/>
      <c r="B3" s="80"/>
      <c r="C3" s="79"/>
      <c r="D3" s="78"/>
    </row>
    <row r="4" spans="1:4" ht="12.75">
      <c r="A4">
        <v>2001</v>
      </c>
      <c r="B4" s="104">
        <f>Feuil1!B130+Feuil1!B182</f>
        <v>325</v>
      </c>
      <c r="C4" s="4">
        <v>0</v>
      </c>
      <c r="D4" s="1"/>
    </row>
    <row r="5" spans="1:4" ht="12.75">
      <c r="A5">
        <v>2002</v>
      </c>
      <c r="B5" s="104">
        <f>Feuil1!B183+Feuil1!B131</f>
        <v>526</v>
      </c>
      <c r="C5" s="4">
        <v>0</v>
      </c>
      <c r="D5" s="1"/>
    </row>
    <row r="6" spans="1:4" ht="12.75">
      <c r="A6">
        <v>2003</v>
      </c>
      <c r="B6" s="104">
        <f>Feuil1!B184+Feuil1!B132</f>
        <v>683</v>
      </c>
      <c r="C6" s="4">
        <f>Feuil1!C132</f>
        <v>369</v>
      </c>
      <c r="D6" s="1"/>
    </row>
    <row r="7" spans="1:3" ht="12.75">
      <c r="A7">
        <v>2004</v>
      </c>
      <c r="B7" s="104">
        <f>Feuil1!B185+Feuil1!B133+Feuil1!B58</f>
        <v>3018</v>
      </c>
      <c r="C7" s="103">
        <f>Feuil1!C58+Feuil1!C133</f>
        <v>1287</v>
      </c>
    </row>
    <row r="8" spans="1:3" ht="12.75">
      <c r="A8">
        <v>2005</v>
      </c>
      <c r="B8" s="104">
        <f>Feuil1!B186+Feuil1!B134+Feuil1!B32+Feuil1!B59</f>
        <v>8633</v>
      </c>
      <c r="C8" s="103">
        <f>Feuil1!C32+Feuil1!C59+Feuil1!C186</f>
        <v>1638</v>
      </c>
    </row>
    <row r="9" spans="1:3" ht="12.75">
      <c r="A9">
        <v>2006</v>
      </c>
      <c r="B9" s="104">
        <f>Feuil1!B187+Feuil1!B135+Feuil1!B33+Feuil1!B60</f>
        <v>10906</v>
      </c>
      <c r="C9" s="103">
        <f>Feuil1!C33+Feuil1!C60+Feuil1!C135+Feuil1!C187</f>
        <v>2310</v>
      </c>
    </row>
    <row r="10" spans="1:3" ht="12.75">
      <c r="A10">
        <v>2007</v>
      </c>
      <c r="B10" s="104">
        <f>Feuil1!B34+Feuil1!B61+Feuil1!B188+Feuil1!B61</f>
        <v>16256</v>
      </c>
      <c r="C10" s="103">
        <f>Feuil1!C188+Feuil1!C136+Feuil1!C61+Feuil1!C34</f>
        <v>2241</v>
      </c>
    </row>
    <row r="11" spans="1:3" ht="12.75">
      <c r="A11">
        <v>2008</v>
      </c>
      <c r="B11" s="104">
        <f>Feuil1!B189+Feuil1!B137+Feuil1!B62+Feuil1!B35</f>
        <v>17111</v>
      </c>
      <c r="C11" s="103">
        <f>Feuil1!C189+Feuil1!C137+Feuil1!C62+Feuil1!C35</f>
        <v>2782</v>
      </c>
    </row>
    <row r="12" spans="1:3" ht="12.75">
      <c r="A12">
        <v>2009</v>
      </c>
      <c r="B12" s="104">
        <f>Feuil1!B190+Feuil1!B138+Feuil1!B82+Feuil1!B36+Feuil1!B63</f>
        <v>25838</v>
      </c>
      <c r="C12" s="103">
        <f>Feuil1!C36+Feuil1!C63+Feuil1!C82+Feuil1!C138+Feuil1!C190</f>
        <v>2589</v>
      </c>
    </row>
    <row r="13" spans="1:3" ht="12.75">
      <c r="A13">
        <v>2010</v>
      </c>
      <c r="B13" s="104">
        <f>Feuil1!B37+Feuil1!B83+Feuil1!B139+Feuil1!B191+Feuil1!B64</f>
        <v>29354</v>
      </c>
      <c r="C13" s="103">
        <f>Feuil1!C191+Feuil1!C139+Feuil1!C83+Feuil1!C64+Feuil1!C36</f>
        <v>2625</v>
      </c>
    </row>
    <row r="14" spans="1:3" ht="12.75">
      <c r="A14">
        <v>2011</v>
      </c>
      <c r="B14" s="104">
        <f>Feuil1!B16+Feuil1!B38+Feuil1!B65+Feuil1!B84+Feuil1!B140+Feuil1!B192</f>
        <v>30077</v>
      </c>
      <c r="C14" s="103">
        <f>Feuil1!C16+Feuil1!C38+429+Feuil1!C65+Feuil1!C84+Feuil1!C140+Feuil1!C192</f>
        <v>2634</v>
      </c>
    </row>
    <row r="15" spans="1:3" ht="12.75">
      <c r="A15">
        <f>2012</f>
        <v>2012</v>
      </c>
      <c r="B15" s="104">
        <f>Feuil1!B17+Feuil1!B40+Feuil1!B66+Feuil1!B85+Feuil1!B193</f>
        <v>30405</v>
      </c>
      <c r="C15" s="103">
        <f>Feuil1!C17+424+Feuil1!C67+Feuil1!C85+Feuil1!C141+Feuil1!C193+Feuil1!C211</f>
        <v>2594</v>
      </c>
    </row>
    <row r="16" spans="1:3" ht="12.75">
      <c r="A16">
        <v>2013</v>
      </c>
      <c r="B16" s="104">
        <f>Feuil1!B212+Feuil1!B194+Feuil1!B142+Feuil1!B107+Feuil1!B86+Feuil1!B67+Feuil1!B41+Feuil1!B18</f>
        <v>33585</v>
      </c>
      <c r="C16" s="103">
        <f>Feuil1!C18+417+Feuil1!C67+Feuil1!C86+Feuil1!C107+Feuil1!C142+163</f>
        <v>2641</v>
      </c>
    </row>
    <row r="17" spans="1:3" ht="12.75">
      <c r="A17">
        <v>2014</v>
      </c>
      <c r="B17" s="104">
        <f>Feuil1!B213+Feuil1!B195+Feuil1!B143+Feuil1!B108+Feuil1!B87+Feuil1!B68+Feuil1!B42+Feuil1!B19</f>
        <v>40865</v>
      </c>
      <c r="C17" s="103">
        <f>Feuil1!C213+190+Feuil1!C143+Feuil1!C108+Feuil1!C87+Feuil1!C68+378+Feuil1!C19</f>
        <v>2894</v>
      </c>
    </row>
    <row r="18" spans="1:3" ht="12.75">
      <c r="A18">
        <v>2015</v>
      </c>
      <c r="B18" s="104">
        <f>Feuil1!B214+Feuil1!B196+985+Feuil1!B109+Feuil1!B88+Feuil1!B69+Feuil1!B43+Feuil1!B20+Feuil1!B157</f>
        <v>40543</v>
      </c>
      <c r="C18" s="103">
        <f>467+294+Feuil1!C69+Feuil1!C88+54+Feuil1!C144+188+Feuil1!C214+Feuil1!C157+Feuil1!C168</f>
        <v>2990</v>
      </c>
    </row>
    <row r="19" spans="1:3" ht="12.75">
      <c r="A19">
        <v>2016</v>
      </c>
      <c r="B19" s="104">
        <f>Feuil1!B266+Feuil1!B256+Feuil1!B239+Feuil1!B215+9543+Feuil1!B145+Feuil1!B110+Feuil1!B89+Feuil1!B70+Feuil1!B45+Feuil1!B158+Feuil1!B169</f>
        <v>41000</v>
      </c>
      <c r="C19" s="103">
        <f>Feuil1!C266+Feuil1!C256+Feuil1!C239+Feuil1!C215+173+Feuil1!C145+Feuil1!C110+Feuil1!C89+Feuil1!C70+Feuil1!C21+Feuil1!C158+Feuil1!C169+369</f>
        <v>3833</v>
      </c>
    </row>
    <row r="20" spans="1:3" ht="12.75">
      <c r="A20">
        <v>2017</v>
      </c>
      <c r="B20" s="104">
        <f>Feuil1!B267+Feuil1!B257+Feuil1!B240+Feuil1!B198+Feuil1!B146+Feuil1!B111+Feuil1!B90+Feuil1!B71+Feuil1!B46+Feuil1!B22+Feuil1!B159+Feuil1!B170+Feuil1!B216</f>
        <v>42994</v>
      </c>
      <c r="C20" s="103">
        <f>Feuil1!C22+292+Feuil1!C90+Feuil1!C111+Feuil1!C146+139+Feuil1!C216+Feuil1!C240+Feuil1!C159+Feuil1!C170+300+Feuil1!C257+859</f>
        <v>4270</v>
      </c>
    </row>
    <row r="21" spans="1:3" ht="12.75">
      <c r="A21">
        <v>2018</v>
      </c>
      <c r="B21" s="104">
        <f>Feuil1!B258+Feuil1!B241+Feuil1!B199+Feuil1!B147+Feuil1!B112+Feuil1!B91+Feuil1!B48+Feuil1!B47+Feuil1!B23+Feuil1!B171+Feuil1!B160+Feuil1!B217+Feuil1!B226+Feuil1!B72+Feuil1!B268</f>
        <v>46954</v>
      </c>
      <c r="C21" s="103">
        <f>Feuil1!C268+Feuil1!C258+Feuil1!C241+Feuil1!C230+Feuil1!C217+Feuil1!C199+Feuil1!C147+Feuil1!C112+Feuil1!C91+Feuil1!C47+Feuil1!C171+Feuil1!C160+Feuil1!C23+Feuil1!C227</f>
        <v>4228</v>
      </c>
    </row>
    <row r="22" ht="12.75">
      <c r="C22" s="4"/>
    </row>
    <row r="23" ht="12.75">
      <c r="C23" s="4"/>
    </row>
    <row r="24" ht="12.75">
      <c r="C24" s="4"/>
    </row>
    <row r="25" ht="12.75">
      <c r="C25" s="4"/>
    </row>
    <row r="26" ht="12.75">
      <c r="C26" s="4"/>
    </row>
    <row r="27" ht="12.75">
      <c r="C27" s="4"/>
    </row>
    <row r="28" ht="12.75">
      <c r="C28" s="4"/>
    </row>
    <row r="29" spans="1:3" ht="12.75">
      <c r="A29" s="2" t="s">
        <v>108</v>
      </c>
      <c r="C29" s="4"/>
    </row>
    <row r="30" spans="1:3" ht="12.75">
      <c r="A30" s="2" t="s">
        <v>97</v>
      </c>
      <c r="B30" s="104">
        <f>Feuil1!B24</f>
        <v>3485</v>
      </c>
      <c r="C30" s="4"/>
    </row>
    <row r="31" spans="1:3" ht="12.75">
      <c r="A31" t="s">
        <v>98</v>
      </c>
      <c r="B31" s="104">
        <f>Feuil1!B49</f>
        <v>240879</v>
      </c>
      <c r="C31" s="4"/>
    </row>
    <row r="32" spans="1:3" ht="12.75">
      <c r="A32" t="s">
        <v>99</v>
      </c>
      <c r="B32" s="104">
        <f>Feuil1!B73</f>
        <v>85170</v>
      </c>
      <c r="C32" s="4"/>
    </row>
    <row r="33" spans="1:3" ht="12.75">
      <c r="A33" t="s">
        <v>101</v>
      </c>
      <c r="B33" s="104">
        <f>Feuil1!B148</f>
        <v>11559</v>
      </c>
      <c r="C33" s="4"/>
    </row>
    <row r="34" spans="1:3" ht="12.75">
      <c r="A34" t="s">
        <v>102</v>
      </c>
      <c r="B34" s="104">
        <f>Feuil1!B200</f>
        <v>69383</v>
      </c>
      <c r="C34" s="4"/>
    </row>
    <row r="35" ht="12.75">
      <c r="C35" s="4"/>
    </row>
    <row r="36" ht="12.75">
      <c r="C36" s="4"/>
    </row>
    <row r="37" ht="12.75">
      <c r="C37" s="4"/>
    </row>
    <row r="38" spans="1:3" ht="12.75">
      <c r="A38" t="s">
        <v>113</v>
      </c>
      <c r="C38" s="4"/>
    </row>
    <row r="39" spans="1:3" ht="12.75">
      <c r="A39" t="s">
        <v>97</v>
      </c>
      <c r="B39" s="104">
        <f>Feuil1!C24</f>
        <v>3266</v>
      </c>
      <c r="C39" s="4"/>
    </row>
    <row r="40" spans="1:3" ht="12.75">
      <c r="A40" t="s">
        <v>98</v>
      </c>
      <c r="B40" s="104">
        <f>Feuil1!C49</f>
        <v>5573</v>
      </c>
      <c r="C40" s="14"/>
    </row>
    <row r="41" spans="1:2" ht="12.75">
      <c r="A41" t="s">
        <v>99</v>
      </c>
      <c r="B41" s="104">
        <f>Feuil1!C73</f>
        <v>13374</v>
      </c>
    </row>
    <row r="42" spans="1:2" ht="12.75">
      <c r="A42" t="s">
        <v>100</v>
      </c>
      <c r="B42" s="104">
        <f>Feuil1!C92</f>
        <v>3037</v>
      </c>
    </row>
    <row r="43" spans="1:2" ht="12.75">
      <c r="A43" t="s">
        <v>114</v>
      </c>
      <c r="B43" s="104">
        <f>Feuil1!C113</f>
        <v>360</v>
      </c>
    </row>
    <row r="44" spans="1:2" ht="12.75">
      <c r="A44" t="s">
        <v>101</v>
      </c>
      <c r="B44" s="104">
        <f>Feuil1!C148</f>
        <v>10592</v>
      </c>
    </row>
    <row r="45" spans="1:2" ht="12.75">
      <c r="A45" t="s">
        <v>115</v>
      </c>
      <c r="B45" s="104">
        <f>Feuil1!C161</f>
        <v>948</v>
      </c>
    </row>
    <row r="46" spans="1:2" ht="12.75">
      <c r="A46" t="s">
        <v>116</v>
      </c>
      <c r="B46" s="104">
        <f>Feuil1!C172</f>
        <v>873</v>
      </c>
    </row>
    <row r="47" spans="1:2" ht="12.75">
      <c r="A47" t="s">
        <v>102</v>
      </c>
      <c r="B47" s="104">
        <f>Feuil1!C200</f>
        <v>2509</v>
      </c>
    </row>
    <row r="48" spans="1:2" ht="12.75">
      <c r="A48" t="s">
        <v>117</v>
      </c>
      <c r="B48" s="104">
        <f>Feuil1!C218</f>
        <v>341</v>
      </c>
    </row>
    <row r="49" spans="1:2" ht="12.75">
      <c r="A49" t="s">
        <v>118</v>
      </c>
      <c r="B49" s="104">
        <f>Feuil1!C259</f>
        <v>500</v>
      </c>
    </row>
    <row r="50" spans="1:2" ht="12.75">
      <c r="A50" t="s">
        <v>119</v>
      </c>
      <c r="B50" s="104">
        <f>Feuil1!C269</f>
        <v>770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caillotl</dc:creator>
  <cp:keywords/>
  <dc:description/>
  <cp:lastModifiedBy>ALLERY Sylvie</cp:lastModifiedBy>
  <cp:lastPrinted>2018-02-05T12:31:43Z</cp:lastPrinted>
  <dcterms:created xsi:type="dcterms:W3CDTF">2013-02-07T07:46:25Z</dcterms:created>
  <dcterms:modified xsi:type="dcterms:W3CDTF">2019-03-12T14:52:30Z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