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876" yWindow="75" windowWidth="25320" windowHeight="12765" tabRatio="829" activeTab="0"/>
  </bookViews>
  <sheets>
    <sheet name="Sommaire" sheetId="1" r:id="rId1"/>
    <sheet name="Descriptif des formations" sheetId="2" r:id="rId2"/>
    <sheet name="Total_1" sheetId="3" r:id="rId3"/>
    <sheet name="Total-2-3-4" sheetId="4" r:id="rId4"/>
    <sheet name="Total-5-6-7" sheetId="5" r:id="rId5"/>
    <sheet name="Total-8-9" sheetId="6" r:id="rId6"/>
    <sheet name="DECESF-1" sheetId="7" r:id="rId7"/>
    <sheet name="DECESF-2-3-4" sheetId="8" r:id="rId8"/>
    <sheet name="DECESF 5-6-7" sheetId="9" r:id="rId9"/>
    <sheet name="DECESF-8-9" sheetId="10" r:id="rId10"/>
    <sheet name="DEASS-1" sheetId="11" r:id="rId11"/>
    <sheet name="DEASS-2-3-4" sheetId="12" r:id="rId12"/>
    <sheet name="DEASS-5-6-7" sheetId="13" r:id="rId13"/>
    <sheet name="DEASS-8-9" sheetId="14" r:id="rId14"/>
    <sheet name="DEES-1" sheetId="15" r:id="rId15"/>
    <sheet name="DEES-2-3-4" sheetId="16" r:id="rId16"/>
    <sheet name="DEES-5-6-7" sheetId="17" r:id="rId17"/>
    <sheet name="DEES-8-9" sheetId="18" r:id="rId18"/>
    <sheet name="DETISF-1" sheetId="19" r:id="rId19"/>
    <sheet name="DETISF-2-3-4" sheetId="20" r:id="rId20"/>
    <sheet name="DETISF-5-6-7" sheetId="21" r:id="rId21"/>
    <sheet name="DETISF-8-9" sheetId="22" r:id="rId22"/>
    <sheet name="DEEJE-1" sheetId="23" r:id="rId23"/>
    <sheet name="DEEJE-2-3-4" sheetId="24" r:id="rId24"/>
    <sheet name="DEEJE-5-6-7" sheetId="25" r:id="rId25"/>
    <sheet name="DEEJE-8-9" sheetId="26" r:id="rId26"/>
    <sheet name="DEETS-1" sheetId="27" r:id="rId27"/>
    <sheet name="DEETS-2-3-4" sheetId="28" r:id="rId28"/>
    <sheet name="DEETS-5-6-7" sheetId="29" r:id="rId29"/>
    <sheet name="DEETS-8-9" sheetId="30" r:id="rId30"/>
    <sheet name="DEME-1" sheetId="31" r:id="rId31"/>
    <sheet name="DEME-2-3-4" sheetId="32" r:id="rId32"/>
    <sheet name="DEME-5-6-7" sheetId="33" r:id="rId33"/>
    <sheet name="DEME-8-9" sheetId="34" r:id="rId34"/>
    <sheet name="DEAMP-1" sheetId="35" r:id="rId35"/>
    <sheet name="DEAMP-2-3-4" sheetId="36" r:id="rId36"/>
    <sheet name="DEAMP-5-6-7" sheetId="37" r:id="rId37"/>
    <sheet name="DEAMP-8-9" sheetId="38" r:id="rId38"/>
    <sheet name="DEMF-1" sheetId="39" r:id="rId39"/>
    <sheet name="DEMF-2-3-4" sheetId="40" r:id="rId40"/>
    <sheet name="DEMF-5-6-7" sheetId="41" r:id="rId41"/>
    <sheet name="DEMF-8-9" sheetId="42" r:id="rId42"/>
    <sheet name="CAFERUIS-1" sheetId="43" r:id="rId43"/>
    <sheet name="CAFERUIS-2-3-4" sheetId="44" r:id="rId44"/>
    <sheet name="CAFERUIS-5-6-7" sheetId="45" r:id="rId45"/>
    <sheet name="CAFERUIS-8-9" sheetId="46" r:id="rId46"/>
    <sheet name="CAFDES-1" sheetId="47" r:id="rId47"/>
    <sheet name="CAFDES-2-3-4" sheetId="48" r:id="rId48"/>
    <sheet name="CAFDES5-6-7" sheetId="49" r:id="rId49"/>
    <sheet name="CAFDES-8-9" sheetId="50" r:id="rId50"/>
    <sheet name="DEAVS-1" sheetId="51" r:id="rId51"/>
    <sheet name="DEAVS-2-3-4" sheetId="52" r:id="rId52"/>
    <sheet name="DEAVS-5-6-7" sheetId="53" r:id="rId53"/>
    <sheet name="DEAVS-8-9" sheetId="54" r:id="rId54"/>
    <sheet name="DEAF-1" sheetId="55" r:id="rId55"/>
    <sheet name="DEAF-2-3-4" sheetId="56" r:id="rId56"/>
    <sheet name="DEAF-5-6-7" sheetId="57" r:id="rId57"/>
    <sheet name="DEAF-8-9" sheetId="58" r:id="rId58"/>
    <sheet name="DEIS-1" sheetId="59" r:id="rId59"/>
    <sheet name="DEIS-2-3-4" sheetId="60" r:id="rId60"/>
    <sheet name="DEIS-5-6-7" sheetId="61" r:id="rId61"/>
    <sheet name="DEIS-8-9" sheetId="62" r:id="rId62"/>
    <sheet name="VAE Tot" sheetId="63" r:id="rId63"/>
    <sheet name="VAE DEASS" sheetId="64" r:id="rId64"/>
    <sheet name="VAE DETISF" sheetId="65" r:id="rId65"/>
    <sheet name="VAE DEES" sheetId="66" r:id="rId66"/>
    <sheet name="VAE DETS" sheetId="67" r:id="rId67"/>
    <sheet name="VAE DEME" sheetId="68" r:id="rId68"/>
    <sheet name="VAE DEEJE" sheetId="69" r:id="rId69"/>
    <sheet name="VAE DEAMP " sheetId="70" r:id="rId70"/>
    <sheet name="VAE DEMF" sheetId="71" r:id="rId71"/>
    <sheet name="VAE CAFERUIS" sheetId="72" r:id="rId72"/>
    <sheet name="VAE CAFDES" sheetId="73" r:id="rId73"/>
    <sheet name="VAE DEAVS" sheetId="74" r:id="rId74"/>
    <sheet name="VAE DEAF" sheetId="75" r:id="rId75"/>
    <sheet name="VAE DEIS" sheetId="76" r:id="rId76"/>
    <sheet name="nbre form_reg" sheetId="77" r:id="rId77"/>
    <sheet name="inscrits_1ereannée_reg" sheetId="78" r:id="rId78"/>
    <sheet name="inscritstot_reg" sheetId="79" r:id="rId79"/>
    <sheet name="dipl_reg" sheetId="80" r:id="rId80"/>
    <sheet name="femmes_reg" sheetId="81" r:id="rId81"/>
    <sheet name="nbreform_1993-2014" sheetId="82" r:id="rId82"/>
    <sheet name="1ereannee_1993-2014" sheetId="83" r:id="rId83"/>
    <sheet name="totaux_1993-2014" sheetId="84" r:id="rId84"/>
    <sheet name="diplômés_1993-2014" sheetId="85" r:id="rId85"/>
    <sheet name="Femmes_1991-2014" sheetId="86" r:id="rId86"/>
  </sheets>
  <definedNames>
    <definedName name="_xlnm.Print_Area" localSheetId="82">'1ereannee_1993-2014'!$A$1:$W$25</definedName>
    <definedName name="_xlnm.Print_Area" localSheetId="46">'CAFDES-1'!$A$1:$H$42</definedName>
    <definedName name="_xlnm.Print_Area" localSheetId="47">'CAFDES-2-3-4'!$A$1:$J$47</definedName>
    <definedName name="_xlnm.Print_Area" localSheetId="48">'CAFDES5-6-7'!$A$1:$J$57</definedName>
    <definedName name="_xlnm.Print_Area" localSheetId="49">'CAFDES-8-9'!$A$1:$G$30</definedName>
    <definedName name="_xlnm.Print_Area" localSheetId="42">'CAFERUIS-1'!$A$1:$H$44</definedName>
    <definedName name="_xlnm.Print_Area" localSheetId="43">'CAFERUIS-2-3-4'!$A$1:$J$47</definedName>
    <definedName name="_xlnm.Print_Area" localSheetId="44">'CAFERUIS-5-6-7'!$A$1:$J$56</definedName>
    <definedName name="_xlnm.Print_Area" localSheetId="45">'CAFERUIS-8-9'!$A$1:$G$31</definedName>
    <definedName name="_xlnm.Print_Area" localSheetId="54">'DEAF-1'!$A$1:$H$42</definedName>
    <definedName name="_xlnm.Print_Area" localSheetId="55">'DEAF-2-3-4'!$A$1:$J$46</definedName>
    <definedName name="_xlnm.Print_Area" localSheetId="56">'DEAF-5-6-7'!$A$1:$J$56</definedName>
    <definedName name="_xlnm.Print_Area" localSheetId="57">'DEAF-8-9'!$A$1:$G$30</definedName>
    <definedName name="_xlnm.Print_Area" localSheetId="34">'DEAMP-1'!$A$1:$H$42</definedName>
    <definedName name="_xlnm.Print_Area" localSheetId="35">'DEAMP-2-3-4'!$A$1:$J$46</definedName>
    <definedName name="_xlnm.Print_Area" localSheetId="36">'DEAMP-5-6-7'!$A$1:$J$57</definedName>
    <definedName name="_xlnm.Print_Area" localSheetId="37">'DEAMP-8-9'!$A$1:$G$31</definedName>
    <definedName name="_xlnm.Print_Area" localSheetId="10">'DEASS-1'!$A$1:$G$42</definedName>
    <definedName name="_xlnm.Print_Area" localSheetId="11">'DEASS-2-3-4'!$A$1:$I$46</definedName>
    <definedName name="_xlnm.Print_Area" localSheetId="12">'DEASS-5-6-7'!$A$1:$J$56</definedName>
    <definedName name="_xlnm.Print_Area" localSheetId="13">'DEASS-8-9'!$A$1:$G$31</definedName>
    <definedName name="_xlnm.Print_Area" localSheetId="50">'DEAVS-1'!$A$1:$H$42</definedName>
    <definedName name="_xlnm.Print_Area" localSheetId="51">'DEAVS-2-3-4'!$A$1:$J$47</definedName>
    <definedName name="_xlnm.Print_Area" localSheetId="52">'DEAVS-5-6-7'!$A$1:$J$57</definedName>
    <definedName name="_xlnm.Print_Area" localSheetId="53">'DEAVS-8-9'!$A$1:$G$31</definedName>
    <definedName name="_xlnm.Print_Area" localSheetId="8">'DECESF 5-6-7'!$A$1:$J$56</definedName>
    <definedName name="_xlnm.Print_Area" localSheetId="6">'DECESF-1'!$A$1:$G$42</definedName>
    <definedName name="_xlnm.Print_Area" localSheetId="7">'DECESF-2-3-4'!$A$1:$I$47</definedName>
    <definedName name="_xlnm.Print_Area" localSheetId="9">'DECESF-8-9'!$A$1:$G$31</definedName>
    <definedName name="_xlnm.Print_Area" localSheetId="22">'DEEJE-1'!$A$1:$G$42</definedName>
    <definedName name="_xlnm.Print_Area" localSheetId="23">'DEEJE-2-3-4'!$A$1:$I$47</definedName>
    <definedName name="_xlnm.Print_Area" localSheetId="24">'DEEJE-5-6-7'!$A$1:$J$56</definedName>
    <definedName name="_xlnm.Print_Area" localSheetId="25">'DEEJE-8-9'!$A$1:$G$33</definedName>
    <definedName name="_xlnm.Print_Area" localSheetId="14">'DEES-1'!$A$1:$H$43</definedName>
    <definedName name="_xlnm.Print_Area" localSheetId="15">'DEES-2-3-4'!$A$1:$I$47</definedName>
    <definedName name="_xlnm.Print_Area" localSheetId="16">'DEES-5-6-7'!$A$1:$J$56</definedName>
    <definedName name="_xlnm.Print_Area" localSheetId="17">'DEES-8-9'!$A$1:$G$31</definedName>
    <definedName name="_xlnm.Print_Area" localSheetId="26">'DEETS-1'!$A$1:$H$43</definedName>
    <definedName name="_xlnm.Print_Area" localSheetId="27">'DEETS-2-3-4'!$A$1:$I$46</definedName>
    <definedName name="_xlnm.Print_Area" localSheetId="28">'DEETS-5-6-7'!$A$1:$J$56</definedName>
    <definedName name="_xlnm.Print_Area" localSheetId="29">'DEETS-8-9'!$A$1:$G$32</definedName>
    <definedName name="_xlnm.Print_Area" localSheetId="58">'DEIS-1'!$A$1:$H$42</definedName>
    <definedName name="_xlnm.Print_Area" localSheetId="59">'DEIS-2-3-4'!$A$1:$J$46</definedName>
    <definedName name="_xlnm.Print_Area" localSheetId="60">'DEIS-5-6-7'!$A$1:$J$56</definedName>
    <definedName name="_xlnm.Print_Area" localSheetId="61">'DEIS-8-9'!$A$1:$G$31</definedName>
    <definedName name="_xlnm.Print_Area" localSheetId="30">'DEME-1'!$A$1:$H$42</definedName>
    <definedName name="_xlnm.Print_Area" localSheetId="31">'DEME-2-3-4'!$A$1:$J$48</definedName>
    <definedName name="_xlnm.Print_Area" localSheetId="32">'DEME-5-6-7'!$A$1:$J$56</definedName>
    <definedName name="_xlnm.Print_Area" localSheetId="33">'DEME-8-9'!$A$1:$G$31</definedName>
    <definedName name="_xlnm.Print_Area" localSheetId="38">'DEMF-1'!$A$1:$H$42</definedName>
    <definedName name="_xlnm.Print_Area" localSheetId="39">'DEMF-2-3-4'!$A$1:$J$47</definedName>
    <definedName name="_xlnm.Print_Area" localSheetId="40">'DEMF-5-6-7'!$A$1:$J$56</definedName>
    <definedName name="_xlnm.Print_Area" localSheetId="41">'DEMF-8-9'!$A$1:$G$34</definedName>
    <definedName name="_xlnm.Print_Area" localSheetId="1">'Descriptif des formations'!$A$1:$F$21</definedName>
    <definedName name="_xlnm.Print_Area" localSheetId="18">'DETISF-1'!$A$1:$G$42</definedName>
    <definedName name="_xlnm.Print_Area" localSheetId="19">'DETISF-2-3-4'!$A$1:$I$47</definedName>
    <definedName name="_xlnm.Print_Area" localSheetId="20">'DETISF-5-6-7'!$A$1:$J$56</definedName>
    <definedName name="_xlnm.Print_Area" localSheetId="21">'DETISF-8-9'!$A$1:$G$31</definedName>
    <definedName name="_xlnm.Print_Area" localSheetId="79">'dipl_reg'!$A$1:$P$23</definedName>
    <definedName name="_xlnm.Print_Area" localSheetId="84">'diplômés_1993-2014'!$A$1:$W$25</definedName>
    <definedName name="_xlnm.Print_Area" localSheetId="85">'Femmes_1991-2014'!$A$1:$T$26</definedName>
    <definedName name="_xlnm.Print_Area" localSheetId="80">'femmes_reg'!$A$1:$P$24</definedName>
    <definedName name="_xlnm.Print_Area" localSheetId="77">'inscrits_1ereannée_reg'!$A$1:$P$23</definedName>
    <definedName name="_xlnm.Print_Area" localSheetId="78">'inscritstot_reg'!$A$1:$P$23</definedName>
    <definedName name="_xlnm.Print_Area" localSheetId="76">'nbre form_reg'!$A$1:$P$23</definedName>
    <definedName name="_xlnm.Print_Area" localSheetId="81">'nbreform_1993-2014'!$A$1:$W$25</definedName>
    <definedName name="_xlnm.Print_Area" localSheetId="0">'Sommaire'!$A$1:$B$47</definedName>
    <definedName name="_xlnm.Print_Area" localSheetId="2">'Total_1'!$A$1:$H$44</definedName>
    <definedName name="_xlnm.Print_Area" localSheetId="3">'Total-2-3-4'!$A$1:$H$48</definedName>
    <definedName name="_xlnm.Print_Area" localSheetId="4">'Total-5-6-7'!$A$1:$J$57</definedName>
    <definedName name="_xlnm.Print_Area" localSheetId="5">'Total-8-9'!$A$1:$G$31</definedName>
    <definedName name="_xlnm.Print_Area" localSheetId="83">'totaux_1993-2014'!$A$1:$W$25</definedName>
    <definedName name="_xlnm.Print_Area" localSheetId="72">'VAE CAFDES'!$A$1:$G$21</definedName>
    <definedName name="_xlnm.Print_Area" localSheetId="71">'VAE CAFERUIS'!$A$1:$G$21</definedName>
    <definedName name="_xlnm.Print_Area" localSheetId="74">'VAE DEAF'!$A$1:$G$21</definedName>
    <definedName name="_xlnm.Print_Area" localSheetId="69">'VAE DEAMP '!$A$1:$G$21</definedName>
    <definedName name="_xlnm.Print_Area" localSheetId="63">'VAE DEASS'!$A$1:$G$21</definedName>
    <definedName name="_xlnm.Print_Area" localSheetId="73">'VAE DEAVS'!$A$1:$G$21</definedName>
    <definedName name="_xlnm.Print_Area" localSheetId="68">'VAE DEEJE'!$A$1:$G$21</definedName>
    <definedName name="_xlnm.Print_Area" localSheetId="65">'VAE DEES'!$A$1:$E$33</definedName>
    <definedName name="_xlnm.Print_Area" localSheetId="75">'VAE DEIS'!$A$1:$G$21</definedName>
    <definedName name="_xlnm.Print_Area" localSheetId="67">'VAE DEME'!$A$1:$F$33</definedName>
    <definedName name="_xlnm.Print_Area" localSheetId="70">'VAE DEMF'!$A$1:$G$21</definedName>
    <definedName name="_xlnm.Print_Area" localSheetId="64">'VAE DETISF'!$A$1:$G$21</definedName>
    <definedName name="_xlnm.Print_Area" localSheetId="66">'VAE DETS'!$A$1:$E$31</definedName>
    <definedName name="_xlnm.Print_Area" localSheetId="62">'VAE Tot'!$A$1:$L$23</definedName>
  </definedNames>
  <calcPr fullCalcOnLoad="1"/>
</workbook>
</file>

<file path=xl/sharedStrings.xml><?xml version="1.0" encoding="utf-8"?>
<sst xmlns="http://schemas.openxmlformats.org/spreadsheetml/2006/main" count="3759" uniqueCount="383">
  <si>
    <t>Total</t>
  </si>
  <si>
    <t>Agriculteurs</t>
  </si>
  <si>
    <t>Artisans, commerçants et chefs d’entreprise</t>
  </si>
  <si>
    <t>Cadres et professions intellectuelles du supérieur</t>
  </si>
  <si>
    <t>Professions intermédiaires</t>
  </si>
  <si>
    <t>Employés</t>
  </si>
  <si>
    <t>Ouvriers</t>
  </si>
  <si>
    <t>Personne n’ayant jamais travaillé</t>
  </si>
  <si>
    <t>Emploi dans un autre secteur</t>
  </si>
  <si>
    <t>Chômage</t>
  </si>
  <si>
    <t>Inactivité liée à la maladie ou à la maternité</t>
  </si>
  <si>
    <t>du père</t>
  </si>
  <si>
    <t>de la mère</t>
  </si>
  <si>
    <t xml:space="preserve">Age </t>
  </si>
  <si>
    <t>Apprenti</t>
  </si>
  <si>
    <t>Salarié ou congés individuel de formation</t>
  </si>
  <si>
    <t>Agent de la fonction publique ou congés de formation professionnelle</t>
  </si>
  <si>
    <t>Demandeur d'emploi</t>
  </si>
  <si>
    <t xml:space="preserve">Total </t>
  </si>
  <si>
    <t>Effectifs répondants</t>
  </si>
  <si>
    <t>Moins de 20 ans</t>
  </si>
  <si>
    <t>20 - 22 ans</t>
  </si>
  <si>
    <t>23 - 25 ans</t>
  </si>
  <si>
    <t>26 - 30 ans</t>
  </si>
  <si>
    <t>31 - 35 ans</t>
  </si>
  <si>
    <t>36 - 40 ans</t>
  </si>
  <si>
    <t>Plus de 50 ans</t>
  </si>
  <si>
    <t>Aucun diplôme sanitaire ou social</t>
  </si>
  <si>
    <t>Effectif Total</t>
  </si>
  <si>
    <t>Année d’étude</t>
  </si>
  <si>
    <t>Femmes</t>
  </si>
  <si>
    <t>Hommes</t>
  </si>
  <si>
    <t>Dont étrangers</t>
  </si>
  <si>
    <t>Dont allègement de scolarité</t>
  </si>
  <si>
    <t>VAE</t>
  </si>
  <si>
    <t>Hors VAE</t>
  </si>
  <si>
    <t>Nombre de présentés hors VAE</t>
  </si>
  <si>
    <t>Nombre de reçus hors VAE</t>
  </si>
  <si>
    <t xml:space="preserve">Nombre de présentés après VAE puis parcours de formation </t>
  </si>
  <si>
    <t xml:space="preserve">Nombre de reçus après VAE puis parcours de formation </t>
  </si>
  <si>
    <t>Nombre de candidats admis suite à ces épreuves de selection</t>
  </si>
  <si>
    <t>Public</t>
  </si>
  <si>
    <t>Privé non lucratif</t>
  </si>
  <si>
    <t>Autre privé</t>
  </si>
  <si>
    <t>TABLEAU 2 - STATUT DES INSCRITS EN FORMATION (en %)</t>
  </si>
  <si>
    <t>TABLEAU 3 - AGE DES INSCRITS EN FORMATION (en %)</t>
  </si>
  <si>
    <t>TABLEAU 9 - DIPLÔME PROFESSIONNEL DU SECTEUR SANITAIRE OU SOCIAL DÉJÀ OBTENU (en %)</t>
  </si>
  <si>
    <t xml:space="preserve">TABLEAU 1B - NOUVEAUX INSCRITS </t>
  </si>
  <si>
    <t>TABLEAU 1C - DIPLÔMES DÉLIVRÉS</t>
  </si>
  <si>
    <t>TABLEAU 1D - SELECTION A l'ENTREE</t>
  </si>
  <si>
    <t>TABLEAU 1E - STATUT JURIDIQUE DES ETABLISSEMENTS</t>
  </si>
  <si>
    <t>TABLEAU 1A - RÉPARTITION DES INSCRITS</t>
  </si>
  <si>
    <t>TABLEAU 8 - ORIGINE SOCIALE DES INSCRITS (en %) : catégorie sociale des parents au moment du collège</t>
  </si>
  <si>
    <t>Tous les étudiants</t>
  </si>
  <si>
    <t xml:space="preserve">Tous les étudiants </t>
  </si>
  <si>
    <t>Nombre de candidats ayant passé les épreuves de sélection ou déposé un dossier*</t>
  </si>
  <si>
    <t>*certains établissements ont des épreuves communes, doublons possibles</t>
  </si>
  <si>
    <t>Autre prise en charge ou demande de prise en charge en cours</t>
  </si>
  <si>
    <t>Suivi de la même formation dans un autre établissement</t>
  </si>
  <si>
    <t>Autres cas d'inactivité (pour élever un enfant,….)</t>
  </si>
  <si>
    <t>TABLEAU 7 - SITUATION PRINCIPALE AVANT LA PREMIERE ENTREE DANS L'ETABLISSEMENT (en %)</t>
  </si>
  <si>
    <t>Etudiant / Eleve</t>
  </si>
  <si>
    <t>TABLEAU 5 - NIVEAU D'ETUDES OU DIPLÔME LE PLUS ELEVE LORS DE L'ACCES A LA FORMATION (en %)</t>
  </si>
  <si>
    <t>Cycle d’études primaires ou niveau 6e, 5e, 4e</t>
  </si>
  <si>
    <t>BEP carrières sanitaires et sociales (niveau ou diplôme)</t>
  </si>
  <si>
    <t xml:space="preserve">BEPA services aux personnes </t>
  </si>
  <si>
    <t xml:space="preserve">Fin Terminale </t>
  </si>
  <si>
    <t xml:space="preserve">Baccalauréat </t>
  </si>
  <si>
    <t>Équivalence Baccalauréat</t>
  </si>
  <si>
    <t>BTS</t>
  </si>
  <si>
    <t>DUT</t>
  </si>
  <si>
    <t>L3 (Licence)</t>
  </si>
  <si>
    <t>M1 (Maîtrise)</t>
  </si>
  <si>
    <t>M2 (DESS, DEA)</t>
  </si>
  <si>
    <t>Doctorat</t>
  </si>
  <si>
    <t>TABLEAU 6 - SERIE DE BACCALAUREAT DES BACHELIERS EN FORMATION (en %)</t>
  </si>
  <si>
    <t>Série L (A)</t>
  </si>
  <si>
    <t>Série ES (B)</t>
  </si>
  <si>
    <t>Série S (C, D, D’, E)</t>
  </si>
  <si>
    <t>Séries STI (F1A, F1E, F2, F3, F4, F9, F10A &amp; B, F12)</t>
  </si>
  <si>
    <t>Série STL (F5, F6, F7, F7’)</t>
  </si>
  <si>
    <t>Série STG (STT, G, H)</t>
  </si>
  <si>
    <t>Séries STAV (STPA, STAE)</t>
  </si>
  <si>
    <t>Série Hôtellerie</t>
  </si>
  <si>
    <t>Baccalauréat professionnel</t>
  </si>
  <si>
    <t>Études secondaires (niveau inf. ou égal au bac)</t>
  </si>
  <si>
    <t>Etudes supérieures (hors classe de préparation à la formation actuelle)</t>
  </si>
  <si>
    <t>Participation à un dispositif de formation professionnelle destiné aux personnes à la recherche d'un emploi ou d'une qualification</t>
  </si>
  <si>
    <t>Assistant de</t>
  </si>
  <si>
    <t>Technicien</t>
  </si>
  <si>
    <t>Educateur de</t>
  </si>
  <si>
    <t>Aide</t>
  </si>
  <si>
    <t>Médiateur</t>
  </si>
  <si>
    <t>Auxiliaire</t>
  </si>
  <si>
    <t xml:space="preserve">Assistant </t>
  </si>
  <si>
    <t>Régions</t>
  </si>
  <si>
    <t>service</t>
  </si>
  <si>
    <t>de l'intervention</t>
  </si>
  <si>
    <t>jeunes</t>
  </si>
  <si>
    <t>médico-</t>
  </si>
  <si>
    <t>familial</t>
  </si>
  <si>
    <t>CAFERUIS</t>
  </si>
  <si>
    <t>CAFDES</t>
  </si>
  <si>
    <t xml:space="preserve">de vie </t>
  </si>
  <si>
    <t>DEIS</t>
  </si>
  <si>
    <t>social</t>
  </si>
  <si>
    <t>sociale et familiale</t>
  </si>
  <si>
    <t>enfants</t>
  </si>
  <si>
    <t>psychologique</t>
  </si>
  <si>
    <t>sociale</t>
  </si>
  <si>
    <t>Bretagne</t>
  </si>
  <si>
    <t>Corse</t>
  </si>
  <si>
    <t>Réunion</t>
  </si>
  <si>
    <t>France entière</t>
  </si>
  <si>
    <t xml:space="preserve">Conseiller en </t>
  </si>
  <si>
    <t>Educateur</t>
  </si>
  <si>
    <t>Moniteur-</t>
  </si>
  <si>
    <t>économie</t>
  </si>
  <si>
    <t>Spécialisé</t>
  </si>
  <si>
    <t>technique</t>
  </si>
  <si>
    <t>sociale familiale</t>
  </si>
  <si>
    <t>spécialisé</t>
  </si>
  <si>
    <t>Ile de France</t>
  </si>
  <si>
    <t>Pays-de-la-Loire</t>
  </si>
  <si>
    <t>France métropolitaine</t>
  </si>
  <si>
    <t>Antilles-Guyane</t>
  </si>
  <si>
    <t>Formations</t>
  </si>
  <si>
    <t>Niveau V</t>
  </si>
  <si>
    <t>Aide à domicile (CAFAD) et auxiliaire de vie sociale (DEAVS)(1)</t>
  </si>
  <si>
    <t>Aide médico-psychologique</t>
  </si>
  <si>
    <t>Niveau IV</t>
  </si>
  <si>
    <t>Technicien de l'intervention sociale et familiale</t>
  </si>
  <si>
    <t>Moniteur éducateur</t>
  </si>
  <si>
    <t>Niveau III</t>
  </si>
  <si>
    <t>Educateur de jeunes enfants</t>
  </si>
  <si>
    <t>Assistant de service social</t>
  </si>
  <si>
    <t>Educateur spécialisé</t>
  </si>
  <si>
    <t>Educateur technique spécialisé</t>
  </si>
  <si>
    <t>Conseiller en économie sociale familiale</t>
  </si>
  <si>
    <t>Niveau II et I</t>
  </si>
  <si>
    <t>Médiateur familial</t>
  </si>
  <si>
    <t>Formation supérieure en travail social, DEIS (2)</t>
  </si>
  <si>
    <t>Ensemble</t>
  </si>
  <si>
    <t>(1) A partir de 2004, le CAFAD est remplacé par le DEAVS</t>
  </si>
  <si>
    <t>(2) A partir de 2006, la formation supérieure en travail social (niveau II) est remplacée par le diplôme d'Etat d'ingenierie sociale (niveau I)</t>
  </si>
  <si>
    <t>(1) À partir de 2004, le CAFAD est remplacé par le DEAVS</t>
  </si>
  <si>
    <t>NR</t>
  </si>
  <si>
    <t>…</t>
  </si>
  <si>
    <t>41 - 50 ans</t>
  </si>
  <si>
    <t>Autre formation sociale que celle suivie actuellement</t>
  </si>
  <si>
    <t>Emploi dans le secteur social ou médico-social</t>
  </si>
  <si>
    <t>CAFAD, DEAVS</t>
  </si>
  <si>
    <t>Travailleuse familiale ou TISF</t>
  </si>
  <si>
    <t>ASS, ES, CESF, ETS, EJE et DEFA</t>
  </si>
  <si>
    <t>Autres diplômes sociaux</t>
  </si>
  <si>
    <t>Diplômes paramédicaux</t>
  </si>
  <si>
    <t>Contrat d’apprentissage</t>
  </si>
  <si>
    <t>Salarié : contrat de professionnalisation</t>
  </si>
  <si>
    <t>Salarié ou agent de la fonction publique : autres contrat aidé</t>
  </si>
  <si>
    <t>Salarié ou agent de la fonction publique : formation continue</t>
  </si>
  <si>
    <t>Congé individuel de formation ou congé de formation professionnelle</t>
  </si>
  <si>
    <t>Étudiant : bourse du Conseil Régional</t>
  </si>
  <si>
    <t>Étudiant : autre aide financière du Conseil Régional, bourse d’un Conseil Général ou d’un autre organisme</t>
  </si>
  <si>
    <t>Effectifs totaux</t>
  </si>
  <si>
    <t xml:space="preserve">Effectifs nouveaux inscrits </t>
  </si>
  <si>
    <t>Effectifs nouveaux inscrits 1ère année</t>
  </si>
  <si>
    <t>Effectifs nouveaux inscrits de 1ère année</t>
  </si>
  <si>
    <t>Série ST2S (SMS, F8)</t>
  </si>
  <si>
    <t>Série F11, F11'</t>
  </si>
  <si>
    <t>Auvergne Rhône-Alpes</t>
  </si>
  <si>
    <t>Bourgogne Franche-Comté</t>
  </si>
  <si>
    <t>Centre Val-de-Loire</t>
  </si>
  <si>
    <t>Normandie</t>
  </si>
  <si>
    <t>Languedoc-Roussillon Midi-Pyrénées</t>
  </si>
  <si>
    <t>Alsace Champagne-Ardenne Lorraine</t>
  </si>
  <si>
    <t>Aquitaine Limousin Poitou-Charentes</t>
  </si>
  <si>
    <t>Nord-pas-de-Calais Picardie</t>
  </si>
  <si>
    <t>-</t>
  </si>
  <si>
    <t>TABLEAU 1E - STATUT JURIDIQUE DES ETABLISSEMENTS*</t>
  </si>
  <si>
    <t>Baccalauréat étranger</t>
  </si>
  <si>
    <t>Total toutes formations</t>
  </si>
  <si>
    <t>Auxiliaire de vie sociale</t>
  </si>
  <si>
    <t>Assistant familial</t>
  </si>
  <si>
    <t>Ingénierie sociale</t>
  </si>
  <si>
    <t>Nombre de formations par région</t>
  </si>
  <si>
    <t>Effectifs d'inscrits en 1ère année par région</t>
  </si>
  <si>
    <t>Proportion de femmes parmi les diplômés par région</t>
  </si>
  <si>
    <t>Nombre de formations 1993-2014</t>
  </si>
  <si>
    <t>Effectifs d'inscrits en 1ère année 1993-2014</t>
  </si>
  <si>
    <t>Effectifs totaux d'inscrits  1993-2014</t>
  </si>
  <si>
    <t>Effectifs totaux d'inscrits par région</t>
  </si>
  <si>
    <t>Proportion de femmes parmi les diplômés  1993-2014</t>
  </si>
  <si>
    <t>Effectifs de diplômés hors VAE 1993-2014</t>
  </si>
  <si>
    <t>Effectifs de diplômés hors VAE par région</t>
  </si>
  <si>
    <t>La formation aux professions sociales en 2014</t>
  </si>
  <si>
    <r>
      <t>1</t>
    </r>
    <r>
      <rPr>
        <vertAlign val="superscript"/>
        <sz val="10"/>
        <color indexed="8"/>
        <rFont val="Arial Narrow"/>
        <family val="2"/>
      </rPr>
      <t>ère</t>
    </r>
  </si>
  <si>
    <r>
      <t>2</t>
    </r>
    <r>
      <rPr>
        <vertAlign val="superscript"/>
        <sz val="10"/>
        <color indexed="8"/>
        <rFont val="Arial Narrow"/>
        <family val="2"/>
      </rPr>
      <t>ème</t>
    </r>
  </si>
  <si>
    <r>
      <t>3</t>
    </r>
    <r>
      <rPr>
        <vertAlign val="superscript"/>
        <sz val="10"/>
        <color indexed="8"/>
        <rFont val="Arial Narrow"/>
        <family val="2"/>
      </rPr>
      <t>ème</t>
    </r>
  </si>
  <si>
    <r>
      <t>Dont nouveaux inscrits</t>
    </r>
    <r>
      <rPr>
        <vertAlign val="superscript"/>
        <sz val="10"/>
        <color indexed="8"/>
        <rFont val="Arial Narrow"/>
        <family val="2"/>
      </rPr>
      <t>*</t>
    </r>
  </si>
  <si>
    <r>
      <t>*Nouveaux inscrits en 1</t>
    </r>
    <r>
      <rPr>
        <vertAlign val="superscript"/>
        <sz val="10"/>
        <color indexed="8"/>
        <rFont val="Arial Narrow"/>
        <family val="2"/>
      </rPr>
      <t>ère</t>
    </r>
    <r>
      <rPr>
        <sz val="10"/>
        <color indexed="8"/>
        <rFont val="Arial Narrow"/>
        <family val="2"/>
      </rPr>
      <t xml:space="preserve"> année ou entrés directement dans les années suivantes</t>
    </r>
  </si>
  <si>
    <r>
      <t>Effectifs Nouveaux inscrits de 1</t>
    </r>
    <r>
      <rPr>
        <b/>
        <vertAlign val="superscript"/>
        <sz val="10"/>
        <color indexed="8"/>
        <rFont val="Arial Narrow"/>
        <family val="2"/>
      </rPr>
      <t>ère</t>
    </r>
    <r>
      <rPr>
        <b/>
        <sz val="10"/>
        <color indexed="8"/>
        <rFont val="Arial Narrow"/>
        <family val="2"/>
      </rPr>
      <t xml:space="preserve"> année</t>
    </r>
  </si>
  <si>
    <r>
      <t>Nouveaux inscrits de 1</t>
    </r>
    <r>
      <rPr>
        <b/>
        <vertAlign val="superscript"/>
        <sz val="10"/>
        <color indexed="8"/>
        <rFont val="Arial Narrow"/>
        <family val="2"/>
      </rPr>
      <t>ère</t>
    </r>
    <r>
      <rPr>
        <b/>
        <sz val="10"/>
        <color indexed="8"/>
        <rFont val="Arial Narrow"/>
        <family val="2"/>
      </rPr>
      <t xml:space="preserve"> année</t>
    </r>
  </si>
  <si>
    <r>
      <t>Autres BEP, CAP, BEPC (niveau ou diplôme), ou fin 2</t>
    </r>
    <r>
      <rPr>
        <vertAlign val="superscript"/>
        <sz val="10"/>
        <color indexed="8"/>
        <rFont val="Arial Narrow"/>
        <family val="2"/>
      </rPr>
      <t>nde</t>
    </r>
    <r>
      <rPr>
        <sz val="10"/>
        <color indexed="8"/>
        <rFont val="Arial Narrow"/>
        <family val="2"/>
      </rPr>
      <t>, 1</t>
    </r>
    <r>
      <rPr>
        <vertAlign val="superscript"/>
        <sz val="10"/>
        <color indexed="8"/>
        <rFont val="Arial Narrow"/>
        <family val="2"/>
      </rPr>
      <t>ère</t>
    </r>
  </si>
  <si>
    <r>
      <t>Effectifs nouveaux inscrits de 1</t>
    </r>
    <r>
      <rPr>
        <b/>
        <vertAlign val="superscript"/>
        <sz val="10"/>
        <color indexed="8"/>
        <rFont val="Arial Narrow"/>
        <family val="2"/>
      </rPr>
      <t>ère</t>
    </r>
    <r>
      <rPr>
        <b/>
        <sz val="10"/>
        <color indexed="8"/>
        <rFont val="Arial Narrow"/>
        <family val="2"/>
      </rPr>
      <t xml:space="preserve"> année</t>
    </r>
  </si>
  <si>
    <r>
      <t>Effetctifs nouveaux inscrits de 1</t>
    </r>
    <r>
      <rPr>
        <b/>
        <vertAlign val="superscript"/>
        <sz val="10"/>
        <color indexed="8"/>
        <rFont val="Arial Narrow"/>
        <family val="2"/>
      </rPr>
      <t>ère</t>
    </r>
    <r>
      <rPr>
        <b/>
        <sz val="10"/>
        <color indexed="8"/>
        <rFont val="Arial Narrow"/>
        <family val="2"/>
      </rPr>
      <t xml:space="preserve"> année</t>
    </r>
  </si>
  <si>
    <r>
      <t>Effectifs d' inscrits de 1</t>
    </r>
    <r>
      <rPr>
        <b/>
        <vertAlign val="superscript"/>
        <sz val="10"/>
        <color indexed="8"/>
        <rFont val="Arial Narrow"/>
        <family val="2"/>
      </rPr>
      <t>ère</t>
    </r>
    <r>
      <rPr>
        <b/>
        <sz val="10"/>
        <color indexed="8"/>
        <rFont val="Arial Narrow"/>
        <family val="2"/>
      </rPr>
      <t xml:space="preserve"> année</t>
    </r>
  </si>
  <si>
    <t xml:space="preserve">2014 TOUTES FORMATIONS </t>
  </si>
  <si>
    <t>2014 CONSEILLER EN ECONOMIE SOCIALE FAMILIALE</t>
  </si>
  <si>
    <t>2014 ASSISTANT DE SERVICE SOCIAL</t>
  </si>
  <si>
    <t>2014 EDUCATEUR SPECIALISE</t>
  </si>
  <si>
    <t>2014 TECHNICIEN DE L'INTERVENTION SOCIALE ET FAMILIALE</t>
  </si>
  <si>
    <t>2014 EDUCATEUR DE JEUNES ENFANTS</t>
  </si>
  <si>
    <t>2014 EDUCATEUR TECHNIQUE SPECIALISE</t>
  </si>
  <si>
    <t>2014 MONITEUR EDUCATEUR</t>
  </si>
  <si>
    <t>2014 AIDE MEDICO-PSYCHOLOGIQUE</t>
  </si>
  <si>
    <t>2014 MEDIATEUR FAMILIAL</t>
  </si>
  <si>
    <t>2014 CAFERUIS</t>
  </si>
  <si>
    <t>2014 CAFDES</t>
  </si>
  <si>
    <t>2014 AUXILIAIRE DE VIE SOCIALE</t>
  </si>
  <si>
    <t>2014 ASSISTANT FAMILIAL</t>
  </si>
  <si>
    <t>2014 Ingenierie sociale</t>
  </si>
  <si>
    <t>Nombre de formations par régions en 2014</t>
  </si>
  <si>
    <t>Effectifs d'inscrits en 1ère année par région à la rentrée 2014</t>
  </si>
  <si>
    <t>Effectifs totaux d'inscrits à la rentrée 2014</t>
  </si>
  <si>
    <t>Effectif de diplômés par région en 2014 (hors VAE)</t>
  </si>
  <si>
    <t>Proportion de femmes parmi les diplômés par région en 2014 (en %)</t>
  </si>
  <si>
    <t>* Le nombre d'établissements indiqués dans ce total correspond en réalité au nombre de formations,</t>
  </si>
  <si>
    <t>un étabissement étant recensé autant de fois qu'il dispense de formations.</t>
  </si>
  <si>
    <t>Source : DGCS</t>
  </si>
  <si>
    <t>Martinique</t>
  </si>
  <si>
    <t>Guyane</t>
  </si>
  <si>
    <t>Guadeloupe</t>
  </si>
  <si>
    <t>Aucune validation</t>
  </si>
  <si>
    <t>Validation partielle</t>
  </si>
  <si>
    <t>Validation totale</t>
  </si>
  <si>
    <t>Livrets 2 déposés</t>
  </si>
  <si>
    <t>Livrets 1 déposés</t>
  </si>
  <si>
    <t>Source : Depp</t>
  </si>
  <si>
    <t>Limoges</t>
  </si>
  <si>
    <t>Clermont-Ferrand</t>
  </si>
  <si>
    <t>Caen</t>
  </si>
  <si>
    <t>Besançon</t>
  </si>
  <si>
    <t>Nantes</t>
  </si>
  <si>
    <t>Dijon</t>
  </si>
  <si>
    <t>Rennes</t>
  </si>
  <si>
    <t>Amiens</t>
  </si>
  <si>
    <t>Montpellier</t>
  </si>
  <si>
    <t>Poitiers</t>
  </si>
  <si>
    <t>Rouen</t>
  </si>
  <si>
    <t>Reims</t>
  </si>
  <si>
    <t>Lyon</t>
  </si>
  <si>
    <t>Orléans-Tours</t>
  </si>
  <si>
    <t>Bordeaux</t>
  </si>
  <si>
    <t>Grenoble</t>
  </si>
  <si>
    <t>Nancy-Metz</t>
  </si>
  <si>
    <t>Strasbourg</t>
  </si>
  <si>
    <t>Toulouse</t>
  </si>
  <si>
    <t>Lille</t>
  </si>
  <si>
    <t xml:space="preserve">aucune validation </t>
  </si>
  <si>
    <t xml:space="preserve">validations partielles </t>
  </si>
  <si>
    <t xml:space="preserve">validations totales </t>
  </si>
  <si>
    <t xml:space="preserve">candidats </t>
  </si>
  <si>
    <t>Source: Depp</t>
  </si>
  <si>
    <t>La Réunion</t>
  </si>
  <si>
    <t>validations partielles</t>
  </si>
  <si>
    <t>Validation totale des acquis de l’expérience par diplôme et par région en 2014 (hors diplômes délivrés par les rectorats)</t>
  </si>
  <si>
    <t>VAE Assistant de service social en 2014</t>
  </si>
  <si>
    <t>VAE Technicien de l'intervention sociale familiale en 2014</t>
  </si>
  <si>
    <t>VAE Educateur spécialisé en 2014</t>
  </si>
  <si>
    <t>VAE Educateur technique spécialisé 2014</t>
  </si>
  <si>
    <t>VAE Moniteur éducateur 2014</t>
  </si>
  <si>
    <t>VAE Educateur de jeunes enfants en 2014</t>
  </si>
  <si>
    <t>VAE Aide médico-psychologique en 2014</t>
  </si>
  <si>
    <t>VAE Médiateur familial en 2014</t>
  </si>
  <si>
    <t>VAE CAFERUIS en 2014</t>
  </si>
  <si>
    <t>VAE CAFDES en 2014</t>
  </si>
  <si>
    <t>VAE Auxiliaire de vie sociale en 2014</t>
  </si>
  <si>
    <t>VAE Assistant familial en 2014</t>
  </si>
  <si>
    <t>VAE Ingénierie sociale en 2014</t>
  </si>
  <si>
    <t>Nice*</t>
  </si>
  <si>
    <t>Aix-Marseille*</t>
  </si>
  <si>
    <t>* Les candidats de l'académie de Nice sont examinés par un jury de l'académie d'Aix-Marseille et y sont donc comptés.</t>
  </si>
  <si>
    <t>*Les candidats de l'académie de Aix-Marseille sont examinés par un jury de l'académie de Nice et y sont donc comptés.</t>
  </si>
  <si>
    <t>Recevabilité</t>
  </si>
  <si>
    <t>III. Tableaux régionaux</t>
  </si>
  <si>
    <t>IV. Tableaux chronologiques 1993-2014</t>
  </si>
  <si>
    <t>II. Tableaux sur la VAE</t>
  </si>
  <si>
    <t>VAE Totale</t>
  </si>
  <si>
    <t>VAE par formation</t>
  </si>
  <si>
    <t>I. Effectifs des formations, diplômes et caractéristiques des étudiants en 2014</t>
  </si>
  <si>
    <t>Aucune aide financière</t>
  </si>
  <si>
    <t>Demandeurs d’emploi (qui bénéficient à ce titre d’une aide financière)</t>
  </si>
  <si>
    <t>L2 (DEUG, DEUST)</t>
  </si>
  <si>
    <t>TABLEAU 4 - MODE DE PRISES EN CHARGE FINANCIERE (JUSQU'A 2 PRISES EN CHARGE RENSEIGNEES PAR  ETUDIANT)</t>
  </si>
  <si>
    <t>TABLEAU 1D - SELECTION A l'ENTREE*</t>
  </si>
  <si>
    <t>Ile-de-France</t>
  </si>
  <si>
    <t>Provence-Alpes-Côte d'Azur</t>
  </si>
  <si>
    <t>Technicien de l'intervention sociale familiale</t>
  </si>
  <si>
    <t>Académies</t>
  </si>
  <si>
    <t>Nombre de formations de 1993 à 2014</t>
  </si>
  <si>
    <t>Efectifs d'inscrits en première année de 1993 à 2014</t>
  </si>
  <si>
    <t>Effectifs totaux d'inscrits de 1993 à 2014</t>
  </si>
  <si>
    <t>Effectifs de diplômés hors VAE de 1993 à 2014</t>
  </si>
  <si>
    <t>Proportion de femmes parmi les diplômés de 1991 à 2014 (en %)</t>
  </si>
  <si>
    <t>Descriptif des formations</t>
  </si>
  <si>
    <t>Diplôme préparé</t>
  </si>
  <si>
    <t>Niveau du  diplôme délivré</t>
  </si>
  <si>
    <t>Exercice du métier</t>
  </si>
  <si>
    <t>DEAMP</t>
  </si>
  <si>
    <t>Diplôme d’État d’aide médico-psychologique</t>
  </si>
  <si>
    <t>12 à 24 mois</t>
  </si>
  <si>
    <t>V</t>
  </si>
  <si>
    <t>L’AMP travaille essentiellement dans les établissements accueillant des personnes âgées ou handicapées. Il accompagne au quotidien ces personnes dans les gestes de la vie quotidienne (coucher, lever, toilette, habillage, repas, déplacements, etc.). Il a également un rôle d’encouragement et de soutien de la communication.</t>
  </si>
  <si>
    <t>DEAVS</t>
  </si>
  <si>
    <t xml:space="preserve">Diplôme d’État d’auxiliaire de vie sociale </t>
  </si>
  <si>
    <t>De 9 à 36 mois</t>
  </si>
  <si>
    <t>L’AVS intervient en général au domicile des personnes qui ne peuvent assumer seules les tâches de la vie quotidienne (personnes âgées, familles, personnes handicapées, malades).</t>
  </si>
  <si>
    <t>DEAF</t>
  </si>
  <si>
    <t>Diplôme d'État d'assistant familial</t>
  </si>
  <si>
    <t>18 à 24 mois</t>
  </si>
  <si>
    <t>L’AF est un travailleur social qui exerce une profession définie et réglementée d'accueil permanent à son domicile et dans sa famille de mineurs ou de jeunes majeurs de 18 à 21 ans. L'accueil peut être organisé au titre de la protection de l'enfance ou d'une prise en charge médico-sociale ou thérapeutique.</t>
  </si>
  <si>
    <t>DETISF</t>
  </si>
  <si>
    <t>Diplôme d’État de technicien de l’intervention sociale et familiale</t>
  </si>
  <si>
    <t>De 18 à 24 mois</t>
  </si>
  <si>
    <t>IV</t>
  </si>
  <si>
    <t xml:space="preserve">Le TISF intervient, sur leur lieu de vie, auprès de personnes qui ont besoin d’aide dans des circonstances particulières (décès d’un parent, hospitalisation, naissance, longue maladie, handicap, etc.). Il épaule la famille en assumant le quotidien (entretien du logement, préparation des repas, l’aide aux devoirs) et soutient les parents dans l’éducation de leurs enfants. </t>
  </si>
  <si>
    <t>DEME</t>
  </si>
  <si>
    <t xml:space="preserve">Diplôme d’État de moniteur éducateur </t>
  </si>
  <si>
    <t>2 ans</t>
  </si>
  <si>
    <t>Le ME participe, en liaison avec les autres professionnels de l’éducation spécialisée, à l’action éducative et à l’organisation de la vie quotidienne des enfants, adolescents ou adultes en difficulté ou handicapés accueillis dans les institutions médico-sociales.</t>
  </si>
  <si>
    <t>DEASS</t>
  </si>
  <si>
    <t>Diplôme d’État d’assistant de service social</t>
  </si>
  <si>
    <t>3 ans</t>
  </si>
  <si>
    <t>Bac ou équivalent</t>
  </si>
  <si>
    <t>III</t>
  </si>
  <si>
    <t>L’ASS intervient auprès de personnes confrontées à des difficultés familiales, professionnelles, financières, scolaires ou médicales. Il leur apporte une aide et un soutien, aussi bien psychologique, social que matériel, pour les inciter à trouver ou à retrouver une autonomie et faciliter leur insertion sociale et professionnelle. Ses domaines et secteurs d’intervention sont très diversifiés (collectivités locales, établissements publics, associations, etc.).</t>
  </si>
  <si>
    <t>DEES</t>
  </si>
  <si>
    <t xml:space="preserve">Diplôme d’État d’éducateur spécialisé </t>
  </si>
  <si>
    <t>L’ES concourt à l’éducation d’enfants et d’adolescents ou au soutien d’adultes présentant des déficiences physiques ou psychiques, des troubles du comportement ou qui ont des difficultés d’insertion. Il aide les personnes en difficulté à restaurer ou à préserver leur autonomie, à développer leurs capacités de socialisation, d’intégration ou d’insertion. Il favorise également les actions de prévention. Il travaille le plus souvent dans le secteur associatif, en milieu ouvert ou en établissement.</t>
  </si>
  <si>
    <t>DEEJE</t>
  </si>
  <si>
    <t>Diplôme d’État d’éducateur de jeunes enfants</t>
  </si>
  <si>
    <t xml:space="preserve">L’EJE est un spécialiste de la petite enfance. Il assure des fonctions d’accueil, d’éducation d’enfants âgés de 0 à 7 ans en relation avec leurs parents. Il les accompagne dans leur apprentissage de l’autonomie, de la vie sociale. Ce métier s’exerce principalement dans les crèches, haltes garderie, jardins d’enfants. </t>
  </si>
  <si>
    <t>DEETS</t>
  </si>
  <si>
    <t xml:space="preserve">Diplôme d’État d’éducateur technique spécialisé </t>
  </si>
  <si>
    <t>Diplôme de niveau IV</t>
  </si>
  <si>
    <t>L’ETS est à la fois éducateur et spécialiste d’une technique professionnelle qu’il transmet aux personnes dont il a la charge. Il est ainsi spécialiste de l’adaptation ou de la réadaptation professionnelle des jeunes ou des adultes. Il exerce son activité principalement dans les établissements et services d’aide par le travail, les centres de rééducation, les entreprises d’insertion, etc.</t>
  </si>
  <si>
    <t>DCESF</t>
  </si>
  <si>
    <t>Diplôme de conseiller en économie sociale familiale</t>
  </si>
  <si>
    <t>1 an</t>
  </si>
  <si>
    <t>BTS Économie sociale et familiale</t>
  </si>
  <si>
    <t>Le CESF aide les individus, les familles et groupes à résoudre leurs problèmes de vie quotidienne par l’information, le conseil technique, l’organisation de formations. Ses domaines et secteurs d’intervention sont très diversifiés (services sociaux des collectivités locales, caisses de sécurité sociale, associations, etc.).</t>
  </si>
  <si>
    <t>DEMF</t>
  </si>
  <si>
    <t>Diplôme d’État de médiateur familial</t>
  </si>
  <si>
    <t>3 ans maximum</t>
  </si>
  <si>
    <t>- Dip.niv III social, sanitaire, paramédical</t>
  </si>
  <si>
    <t>II</t>
  </si>
  <si>
    <t>Le MF accompagne les personnes en situation de rupture ou de séparation afin de favoriser la reconstruction de leur lien familial et aider à la recherche de solutions répondant aux besoins de chacun des membres de la famille. Il exerce dans des structures diverses : associations à caractère social ou familial, associations spécifiques de médiation familiale, services publics ou para-publics (CAF, MSA...) et parfois en secteur libéral.</t>
  </si>
  <si>
    <t>- Dip.niv II juridique, socio.,  psychologique</t>
  </si>
  <si>
    <t>Certificat d’aptitude aux fonctions d’encadrement et de responsable d’unité d’intervention sociale</t>
  </si>
  <si>
    <t>Dip.niv III du travail social ou dip. niv II</t>
  </si>
  <si>
    <t>Les professionnels, responsables d’une unité de travail, assurent l’encadrement d’une équipe et des actions directement engagées auprès des usagers. Ils pilotent l’action dans le cadre des projets de service. Intermédiaires entre direction et équipes, ils sont en position d’interface dans les organisations, ce qui leur confère un rôle essentiel pour la mise en œuvre des réponses aux besoins des usagers.</t>
  </si>
  <si>
    <t>Stage préparatoire à l'accueil d'enfants de 60 heures</t>
  </si>
  <si>
    <t>Certificat d’aptitude aux fonctions de directeur d’établissement ou de service d’intervention sociale</t>
  </si>
  <si>
    <t>30 mois maximum</t>
  </si>
  <si>
    <t>- Dip. niv II</t>
  </si>
  <si>
    <t>I</t>
  </si>
  <si>
    <t>Les directeurs d’établissement ou de service d’intervention sociale doivent assurer aux usagers une prise en charge individualisée de qualité, faciliter leur expression, la satisfaction de leurs besoins, l’accès à leurs droits et l’exercice effectif de leur citoyenneté. Leur champ d’action inclut la participation à l’élaboration et à la mise en œuvre des politiques territoriales d’action sanitaire et sociale, la définition et la conduite d’un projet d’établissement ou de service, le management et la gestion des ressources humaines, la gestion économique, financière et logistique.</t>
  </si>
  <si>
    <t>- Dip. niv III + expérience professionnelle</t>
  </si>
  <si>
    <t>Diplôme d'État d'Ingénierie sociale</t>
  </si>
  <si>
    <t>30 mois</t>
  </si>
  <si>
    <t>- Dip niveau I</t>
  </si>
  <si>
    <t>Au terme de cette formation, les titulaires du diplôme d’État d’ingénierie sociale sont en capacité de conduire l'analyse de questions sociales complexes prenant en compte, le cadre des politiques sociales, les contextes organisationnels et territoriaux, les problématiques sociales, familiales et individuelles. De plus, ils sont capables de concevoir, mettre en œuvre, valoriser des études et des recherches fondées sur des approches pluridisciplinaires et participatives et enfin mobiliser, enrichir, exploiter les outils d'observation et de veille sociale.</t>
  </si>
  <si>
    <t>- Dip niveau II + expérience professionnelle</t>
  </si>
  <si>
    <t>- Dip niveau III + expérience professionnelle</t>
  </si>
  <si>
    <t xml:space="preserve">[1] Il s’agit de la durée « normale » de formation, qui peut cependant être modulée pour certains étudiants en fonction des diplômes possédés ou acquis professionnels antérieurs. </t>
  </si>
  <si>
    <t>[2] Il s’agit des conditions d’admissions les plus fréquentes qui peuvent, pour certains diplômes, être élargies à des personnes d’un niveau d’étude inférieur mais ayant une expérience professionnelle du domaine.</t>
  </si>
  <si>
    <t>Durée de la formation [1]</t>
  </si>
  <si>
    <t>Conditions de diplôme pour  accéder aux épreuves d’admission [1]</t>
  </si>
  <si>
    <t>Sauf mention contraire, la source des tableaux est l'enquête auprès des centres de formations aux professions sociales de la DREES.</t>
  </si>
  <si>
    <t xml:space="preserve">Source : DREES, enquête Ecoles 2014 </t>
  </si>
  <si>
    <t>Source : DREES, enquête Ecoles 2014</t>
  </si>
  <si>
    <t>http://drees.social-sante.gouv.fr/etudes-et-statistiques/open-data/professions-de-sante-et-du-social/article/l-enquete-annuelle-sur-les-ecoles-de-formation-aux-professions-sociales</t>
  </si>
  <si>
    <t>Voir le descriptif de l'enquête :</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</si>
</sst>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_-* #,##0.0\ _€_-;\-* #,##0.0\ _€_-;_-* &quot;-&quot;??\ _€_-;_-@_-"/>
    <numFmt numFmtId="166" formatCode="_-* #,##0\ _€_-;\-* #,##0\ _€_-;_-* &quot;-&quot;??\ _€_-;_-@_-"/>
    <numFmt numFmtId="167" formatCode="#,##0_ ;\-#,##0\ "/>
    <numFmt numFmtId="168" formatCode="0.0%"/>
    <numFmt numFmtId="169" formatCode="0.0000000"/>
    <numFmt numFmtId="170" formatCode="0.00000000"/>
    <numFmt numFmtId="171" formatCode="0.000000"/>
    <numFmt numFmtId="172" formatCode="0.00000"/>
    <numFmt numFmtId="173" formatCode="0.0000"/>
    <numFmt numFmtId="174" formatCode="0.000"/>
    <numFmt numFmtId="175" formatCode="#,##0.0_ ;\-#,##0.0\ "/>
    <numFmt numFmtId="176" formatCode="&quot;Vrai&quot;;&quot;Vrai&quot;;&quot;Faux&quot;"/>
    <numFmt numFmtId="177" formatCode="&quot;Actif&quot;;&quot;Actif&quot;;&quot;Inactif&quot;"/>
    <numFmt numFmtId="178" formatCode="[$€-2]\ #,##0.00_);[Red]\([$€-2]\ #,##0.00\)"/>
    <numFmt numFmtId="179" formatCode="#,##0.0"/>
    <numFmt numFmtId="180" formatCode="#,##0\ &quot;€&quot;"/>
  </numFmts>
  <fonts count="72">
    <font>
      <sz val="10"/>
      <name val="Arial"/>
      <family val="0"/>
    </font>
    <font>
      <u val="single"/>
      <sz val="10"/>
      <color indexed="12"/>
      <name val="Arial"/>
      <family val="2"/>
    </font>
    <font>
      <u val="single"/>
      <sz val="10"/>
      <color indexed="36"/>
      <name val="Arial"/>
      <family val="2"/>
    </font>
    <font>
      <sz val="10"/>
      <color indexed="8"/>
      <name val="Arial Narrow"/>
      <family val="2"/>
    </font>
    <font>
      <b/>
      <sz val="10"/>
      <color indexed="8"/>
      <name val="Arial Narrow"/>
      <family val="2"/>
    </font>
    <font>
      <vertAlign val="superscript"/>
      <sz val="10"/>
      <color indexed="8"/>
      <name val="Arial Narrow"/>
      <family val="2"/>
    </font>
    <font>
      <b/>
      <vertAlign val="superscript"/>
      <sz val="10"/>
      <color indexed="8"/>
      <name val="Arial Narrow"/>
      <family val="2"/>
    </font>
    <font>
      <sz val="8"/>
      <name val="Arial"/>
      <family val="2"/>
    </font>
    <font>
      <sz val="10"/>
      <name val="Arial Narrow"/>
      <family val="2"/>
    </font>
    <font>
      <b/>
      <sz val="10"/>
      <name val="Arial Narrow"/>
      <family val="2"/>
    </font>
    <font>
      <b/>
      <sz val="8"/>
      <name val="Arial"/>
      <family val="2"/>
    </font>
    <font>
      <b/>
      <sz val="11"/>
      <name val="Arial Narrow"/>
      <family val="2"/>
    </font>
    <font>
      <b/>
      <sz val="12"/>
      <name val="Arial Narrow"/>
      <family val="2"/>
    </font>
    <font>
      <b/>
      <u val="single"/>
      <sz val="11"/>
      <name val="Arial"/>
      <family val="2"/>
    </font>
    <font>
      <u val="single"/>
      <sz val="10"/>
      <name val="Arial"/>
      <family val="2"/>
    </font>
    <font>
      <sz val="11"/>
      <name val="Arial"/>
      <family val="2"/>
    </font>
    <font>
      <b/>
      <sz val="14"/>
      <name val="Arial"/>
      <family val="2"/>
    </font>
    <font>
      <b/>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Arial"/>
      <family val="2"/>
    </font>
    <font>
      <b/>
      <sz val="9"/>
      <color indexed="8"/>
      <name val="Arial Narrow"/>
      <family val="2"/>
    </font>
    <font>
      <b/>
      <sz val="8"/>
      <color indexed="8"/>
      <name val="Arial Narrow"/>
      <family val="2"/>
    </font>
    <font>
      <sz val="8"/>
      <color indexed="8"/>
      <name val="Arial Narrow"/>
      <family val="2"/>
    </font>
    <font>
      <b/>
      <sz val="12"/>
      <color indexed="8"/>
      <name val="Arial Narrow"/>
      <family val="2"/>
    </font>
    <font>
      <b/>
      <sz val="11"/>
      <color indexed="8"/>
      <name val="Arial Narrow"/>
      <family val="2"/>
    </font>
    <font>
      <b/>
      <sz val="10"/>
      <color indexed="8"/>
      <name val="Arial"/>
      <family val="2"/>
    </font>
    <font>
      <sz val="8"/>
      <color indexed="8"/>
      <name val="Arial"/>
      <family val="2"/>
    </font>
    <font>
      <b/>
      <sz val="8"/>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Arial"/>
      <family val="2"/>
    </font>
    <font>
      <sz val="10"/>
      <color theme="1"/>
      <name val="Arial Narrow"/>
      <family val="2"/>
    </font>
    <font>
      <b/>
      <sz val="9"/>
      <color theme="1"/>
      <name val="Arial Narrow"/>
      <family val="2"/>
    </font>
    <font>
      <b/>
      <sz val="10"/>
      <color theme="1"/>
      <name val="Arial Narrow"/>
      <family val="2"/>
    </font>
    <font>
      <b/>
      <sz val="8"/>
      <color theme="1"/>
      <name val="Arial Narrow"/>
      <family val="2"/>
    </font>
    <font>
      <sz val="8"/>
      <color theme="1"/>
      <name val="Arial Narrow"/>
      <family val="2"/>
    </font>
    <font>
      <b/>
      <sz val="12"/>
      <color theme="1"/>
      <name val="Arial Narrow"/>
      <family val="2"/>
    </font>
    <font>
      <b/>
      <sz val="11"/>
      <color theme="1"/>
      <name val="Arial Narrow"/>
      <family val="2"/>
    </font>
    <font>
      <b/>
      <sz val="10"/>
      <color theme="1"/>
      <name val="Arial"/>
      <family val="2"/>
    </font>
    <font>
      <sz val="8"/>
      <color theme="1"/>
      <name val="Arial"/>
      <family val="2"/>
    </font>
    <font>
      <b/>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indexed="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style="hair"/>
      <top style="hair"/>
      <bottom style="hair"/>
    </border>
    <border>
      <left>
        <color indexed="63"/>
      </left>
      <right style="hair"/>
      <top style="hair"/>
      <bottom style="hair"/>
    </border>
    <border>
      <left style="hair"/>
      <right>
        <color indexed="63"/>
      </right>
      <top style="hair"/>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color indexed="63"/>
      </right>
      <top style="hair"/>
      <bottom style="hair"/>
    </border>
    <border>
      <left>
        <color indexed="63"/>
      </left>
      <right>
        <color indexed="63"/>
      </right>
      <top style="hair"/>
      <bottom>
        <color indexed="63"/>
      </bottom>
    </border>
    <border>
      <left style="hair"/>
      <right>
        <color indexed="63"/>
      </right>
      <top>
        <color indexed="63"/>
      </top>
      <bottom>
        <color indexed="63"/>
      </bottom>
    </border>
    <border>
      <left>
        <color indexed="63"/>
      </left>
      <right>
        <color indexed="63"/>
      </right>
      <top>
        <color indexed="63"/>
      </top>
      <bottom style="hair"/>
    </border>
    <border>
      <left>
        <color indexed="63"/>
      </left>
      <right style="thin"/>
      <top style="hair"/>
      <bottom style="hair"/>
    </border>
    <border>
      <left style="hair"/>
      <right style="hair"/>
      <top style="thin"/>
      <bottom>
        <color indexed="63"/>
      </bottom>
    </border>
    <border>
      <left style="thin"/>
      <right>
        <color indexed="63"/>
      </right>
      <top style="thin"/>
      <bottom>
        <color indexed="63"/>
      </bottom>
    </border>
    <border>
      <left style="hair"/>
      <right style="hair"/>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0" borderId="2" applyNumberFormat="0" applyFill="0" applyAlignment="0" applyProtection="0"/>
    <xf numFmtId="0" fontId="0" fillId="27" borderId="3" applyNumberFormat="0" applyFont="0" applyAlignment="0" applyProtection="0"/>
    <xf numFmtId="0" fontId="49" fillId="28" borderId="1" applyNumberFormat="0" applyAlignment="0" applyProtection="0"/>
    <xf numFmtId="0" fontId="50"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0" borderId="0" applyNumberFormat="0" applyBorder="0" applyAlignment="0" applyProtection="0"/>
    <xf numFmtId="9" fontId="0" fillId="0" borderId="0" applyFont="0" applyFill="0" applyBorder="0" applyAlignment="0" applyProtection="0"/>
    <xf numFmtId="0" fontId="52" fillId="31" borderId="0" applyNumberFormat="0" applyBorder="0" applyAlignment="0" applyProtection="0"/>
    <xf numFmtId="0" fontId="53" fillId="26" borderId="4"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2" borderId="9" applyNumberFormat="0" applyAlignment="0" applyProtection="0"/>
  </cellStyleXfs>
  <cellXfs count="546">
    <xf numFmtId="0" fontId="0" fillId="0" borderId="0" xfId="0" applyAlignment="1">
      <alignment/>
    </xf>
    <xf numFmtId="0" fontId="61" fillId="33" borderId="0" xfId="0" applyFont="1" applyFill="1" applyAlignment="1">
      <alignment/>
    </xf>
    <xf numFmtId="0" fontId="62" fillId="33" borderId="0" xfId="0" applyFont="1" applyFill="1" applyAlignment="1">
      <alignment/>
    </xf>
    <xf numFmtId="0" fontId="63" fillId="33" borderId="0" xfId="0" applyFont="1" applyFill="1" applyAlignment="1">
      <alignment horizontal="left" vertical="center"/>
    </xf>
    <xf numFmtId="0" fontId="64" fillId="33" borderId="0" xfId="0" applyFont="1" applyFill="1" applyAlignment="1">
      <alignment horizontal="right" vertical="center"/>
    </xf>
    <xf numFmtId="0" fontId="62" fillId="33" borderId="0" xfId="0" applyFont="1" applyFill="1" applyAlignment="1">
      <alignment horizontal="right" vertical="center"/>
    </xf>
    <xf numFmtId="0" fontId="64" fillId="33" borderId="0" xfId="0" applyFont="1" applyFill="1" applyAlignment="1">
      <alignment vertical="center"/>
    </xf>
    <xf numFmtId="0" fontId="64" fillId="33" borderId="0" xfId="0" applyFont="1" applyFill="1" applyAlignment="1">
      <alignment horizontal="left" vertical="center"/>
    </xf>
    <xf numFmtId="3" fontId="64" fillId="33" borderId="0" xfId="47" applyNumberFormat="1" applyFont="1" applyFill="1" applyBorder="1" applyAlignment="1">
      <alignment horizontal="right" vertical="center" indent="1"/>
    </xf>
    <xf numFmtId="0" fontId="62" fillId="33" borderId="0" xfId="0" applyFont="1" applyFill="1" applyAlignment="1">
      <alignment vertical="center"/>
    </xf>
    <xf numFmtId="166" fontId="62" fillId="33" borderId="0" xfId="0" applyNumberFormat="1" applyFont="1" applyFill="1" applyAlignment="1">
      <alignment vertical="center"/>
    </xf>
    <xf numFmtId="0" fontId="62" fillId="33" borderId="0" xfId="0" applyFont="1" applyFill="1" applyAlignment="1">
      <alignment horizontal="center" vertical="center"/>
    </xf>
    <xf numFmtId="0" fontId="62" fillId="33" borderId="0" xfId="0" applyFont="1" applyFill="1" applyBorder="1" applyAlignment="1">
      <alignment vertical="center"/>
    </xf>
    <xf numFmtId="3" fontId="61" fillId="33" borderId="0" xfId="0" applyNumberFormat="1" applyFont="1" applyFill="1" applyAlignment="1">
      <alignment/>
    </xf>
    <xf numFmtId="0" fontId="62" fillId="33" borderId="0" xfId="0" applyFont="1" applyFill="1" applyBorder="1" applyAlignment="1">
      <alignment horizontal="left" vertical="center"/>
    </xf>
    <xf numFmtId="0" fontId="64" fillId="33" borderId="0" xfId="0" applyFont="1" applyFill="1" applyBorder="1" applyAlignment="1">
      <alignment vertical="center"/>
    </xf>
    <xf numFmtId="167" fontId="62" fillId="33" borderId="0" xfId="47" applyNumberFormat="1" applyFont="1" applyFill="1" applyBorder="1" applyAlignment="1">
      <alignment horizontal="center" vertical="center"/>
    </xf>
    <xf numFmtId="166" fontId="64" fillId="33" borderId="0" xfId="0" applyNumberFormat="1" applyFont="1" applyFill="1" applyAlignment="1">
      <alignment horizontal="left" vertical="center"/>
    </xf>
    <xf numFmtId="3" fontId="62" fillId="33" borderId="0" xfId="0" applyNumberFormat="1" applyFont="1" applyFill="1" applyAlignment="1">
      <alignment/>
    </xf>
    <xf numFmtId="3" fontId="62" fillId="33" borderId="0" xfId="0" applyNumberFormat="1" applyFont="1" applyFill="1" applyBorder="1" applyAlignment="1">
      <alignment horizontal="center" vertical="center"/>
    </xf>
    <xf numFmtId="0" fontId="64" fillId="33" borderId="0" xfId="0" applyFont="1" applyFill="1" applyAlignment="1" applyProtection="1">
      <alignment horizontal="left" vertical="center" wrapText="1"/>
      <protection locked="0"/>
    </xf>
    <xf numFmtId="0" fontId="62" fillId="33" borderId="0" xfId="0" applyFont="1" applyFill="1" applyAlignment="1" applyProtection="1">
      <alignment horizontal="center" vertical="center" wrapText="1"/>
      <protection locked="0"/>
    </xf>
    <xf numFmtId="0" fontId="64" fillId="33" borderId="0" xfId="0" applyFont="1" applyFill="1" applyBorder="1" applyAlignment="1">
      <alignment horizontal="center" vertical="center" wrapText="1"/>
    </xf>
    <xf numFmtId="164" fontId="62" fillId="33" borderId="0" xfId="0" applyNumberFormat="1" applyFont="1" applyFill="1" applyBorder="1" applyAlignment="1">
      <alignment horizontal="center" vertical="center" wrapText="1"/>
    </xf>
    <xf numFmtId="1" fontId="64" fillId="33" borderId="0" xfId="0" applyNumberFormat="1" applyFont="1" applyFill="1" applyBorder="1" applyAlignment="1">
      <alignment horizontal="right" vertical="center" wrapText="1"/>
    </xf>
    <xf numFmtId="0" fontId="64" fillId="33" borderId="0" xfId="0" applyFont="1" applyFill="1" applyBorder="1" applyAlignment="1">
      <alignment horizontal="left" vertical="center" wrapText="1"/>
    </xf>
    <xf numFmtId="0" fontId="64" fillId="33" borderId="0" xfId="0" applyFont="1" applyFill="1" applyAlignment="1">
      <alignment vertical="center" wrapText="1"/>
    </xf>
    <xf numFmtId="164" fontId="61" fillId="33" borderId="0" xfId="0" applyNumberFormat="1" applyFont="1" applyFill="1" applyAlignment="1">
      <alignment/>
    </xf>
    <xf numFmtId="0" fontId="62" fillId="33" borderId="0" xfId="0" applyFont="1" applyFill="1" applyAlignment="1">
      <alignment vertical="center" wrapText="1"/>
    </xf>
    <xf numFmtId="0" fontId="64" fillId="33" borderId="0" xfId="0" applyFont="1" applyFill="1" applyBorder="1" applyAlignment="1">
      <alignment horizontal="center" vertical="top" wrapText="1"/>
    </xf>
    <xf numFmtId="0" fontId="65" fillId="33" borderId="0" xfId="0" applyFont="1" applyFill="1" applyBorder="1" applyAlignment="1">
      <alignment horizontal="center" vertical="center"/>
    </xf>
    <xf numFmtId="0" fontId="62" fillId="33" borderId="0" xfId="0" applyFont="1" applyFill="1" applyBorder="1" applyAlignment="1">
      <alignment horizontal="right" indent="1"/>
    </xf>
    <xf numFmtId="3" fontId="64" fillId="33" borderId="10" xfId="0" applyNumberFormat="1" applyFont="1" applyFill="1" applyBorder="1" applyAlignment="1">
      <alignment horizontal="right" indent="1"/>
    </xf>
    <xf numFmtId="0" fontId="66" fillId="33" borderId="0" xfId="0" applyFont="1" applyFill="1" applyAlignment="1">
      <alignment vertical="center"/>
    </xf>
    <xf numFmtId="166" fontId="66" fillId="33" borderId="0" xfId="0" applyNumberFormat="1" applyFont="1" applyFill="1" applyAlignment="1">
      <alignment vertical="center"/>
    </xf>
    <xf numFmtId="166" fontId="62" fillId="33" borderId="0" xfId="0" applyNumberFormat="1" applyFont="1" applyFill="1" applyBorder="1" applyAlignment="1">
      <alignment vertical="center"/>
    </xf>
    <xf numFmtId="3" fontId="62" fillId="33" borderId="11" xfId="47" applyNumberFormat="1" applyFont="1" applyFill="1" applyBorder="1" applyAlignment="1">
      <alignment horizontal="right" vertical="center" indent="1"/>
    </xf>
    <xf numFmtId="3" fontId="64" fillId="33" borderId="12" xfId="0" applyNumberFormat="1" applyFont="1" applyFill="1" applyBorder="1" applyAlignment="1">
      <alignment horizontal="center" vertical="center" wrapText="1"/>
    </xf>
    <xf numFmtId="164" fontId="62" fillId="33" borderId="0" xfId="0" applyNumberFormat="1" applyFont="1" applyFill="1" applyBorder="1" applyAlignment="1">
      <alignment horizontal="right" vertical="center" wrapText="1"/>
    </xf>
    <xf numFmtId="0" fontId="61" fillId="33" borderId="0" xfId="0" applyFont="1" applyFill="1" applyBorder="1" applyAlignment="1">
      <alignment/>
    </xf>
    <xf numFmtId="0" fontId="64" fillId="33" borderId="0" xfId="0" applyFont="1" applyFill="1" applyBorder="1" applyAlignment="1" applyProtection="1">
      <alignment horizontal="left" vertical="center" wrapText="1"/>
      <protection locked="0"/>
    </xf>
    <xf numFmtId="0" fontId="62" fillId="33" borderId="0" xfId="0" applyFont="1" applyFill="1" applyBorder="1" applyAlignment="1" applyProtection="1">
      <alignment horizontal="center" vertical="center" wrapText="1"/>
      <protection locked="0"/>
    </xf>
    <xf numFmtId="0" fontId="61" fillId="0" borderId="0" xfId="0" applyFont="1" applyAlignment="1">
      <alignment/>
    </xf>
    <xf numFmtId="179" fontId="61" fillId="33" borderId="0" xfId="0" applyNumberFormat="1" applyFont="1" applyFill="1" applyAlignment="1">
      <alignment/>
    </xf>
    <xf numFmtId="0" fontId="64" fillId="33" borderId="0" xfId="0" applyFont="1" applyFill="1" applyBorder="1" applyAlignment="1" applyProtection="1">
      <alignment horizontal="center" vertical="center" wrapText="1"/>
      <protection locked="0"/>
    </xf>
    <xf numFmtId="3" fontId="61" fillId="0" borderId="0" xfId="0" applyNumberFormat="1" applyFont="1" applyAlignment="1">
      <alignment/>
    </xf>
    <xf numFmtId="0" fontId="67" fillId="34" borderId="0" xfId="0" applyFont="1" applyFill="1" applyAlignment="1">
      <alignment horizontal="left" vertical="center"/>
    </xf>
    <xf numFmtId="0" fontId="61" fillId="0" borderId="0" xfId="0" applyFont="1" applyFill="1" applyAlignment="1">
      <alignment/>
    </xf>
    <xf numFmtId="3" fontId="62" fillId="33" borderId="0" xfId="0" applyNumberFormat="1" applyFont="1" applyFill="1" applyBorder="1" applyAlignment="1">
      <alignment horizontal="right" indent="1"/>
    </xf>
    <xf numFmtId="0" fontId="67" fillId="33" borderId="0" xfId="0" applyFont="1" applyFill="1" applyAlignment="1">
      <alignment horizontal="left" vertical="center"/>
    </xf>
    <xf numFmtId="0" fontId="62" fillId="33" borderId="13" xfId="0" applyFont="1" applyFill="1" applyBorder="1" applyAlignment="1">
      <alignment horizontal="center" vertical="center"/>
    </xf>
    <xf numFmtId="0" fontId="62" fillId="33" borderId="0" xfId="0" applyFont="1" applyFill="1" applyBorder="1" applyAlignment="1">
      <alignment horizontal="center" vertical="center"/>
    </xf>
    <xf numFmtId="0" fontId="62" fillId="33" borderId="12" xfId="0" applyFont="1" applyFill="1" applyBorder="1" applyAlignment="1">
      <alignment horizontal="center" vertical="center"/>
    </xf>
    <xf numFmtId="3" fontId="67" fillId="33" borderId="0" xfId="0" applyNumberFormat="1" applyFont="1" applyFill="1" applyAlignment="1">
      <alignment horizontal="left" vertical="center"/>
    </xf>
    <xf numFmtId="0" fontId="62" fillId="33" borderId="0" xfId="0" applyFont="1" applyFill="1" applyAlignment="1">
      <alignment horizontal="left" vertical="center"/>
    </xf>
    <xf numFmtId="0" fontId="68" fillId="33" borderId="0" xfId="0" applyFont="1" applyFill="1" applyAlignment="1">
      <alignment horizontal="left" vertical="center"/>
    </xf>
    <xf numFmtId="0" fontId="69" fillId="33" borderId="0" xfId="0" applyFont="1" applyFill="1" applyAlignment="1">
      <alignment/>
    </xf>
    <xf numFmtId="0" fontId="68" fillId="33" borderId="0" xfId="0" applyFont="1" applyFill="1" applyAlignment="1">
      <alignment vertical="center"/>
    </xf>
    <xf numFmtId="164" fontId="70" fillId="33" borderId="0" xfId="47" applyNumberFormat="1" applyFont="1" applyFill="1" applyBorder="1" applyAlignment="1">
      <alignment horizontal="left" vertical="top"/>
    </xf>
    <xf numFmtId="164" fontId="70" fillId="33" borderId="0" xfId="47" applyNumberFormat="1" applyFont="1" applyFill="1" applyBorder="1" applyAlignment="1">
      <alignment horizontal="center" vertical="center"/>
    </xf>
    <xf numFmtId="164" fontId="70" fillId="33" borderId="0" xfId="47" applyNumberFormat="1" applyFont="1" applyFill="1" applyBorder="1" applyAlignment="1">
      <alignment horizontal="left" vertical="center"/>
    </xf>
    <xf numFmtId="3" fontId="64" fillId="33" borderId="0" xfId="0" applyNumberFormat="1" applyFont="1" applyFill="1" applyBorder="1" applyAlignment="1">
      <alignment horizontal="right" indent="1"/>
    </xf>
    <xf numFmtId="0" fontId="64" fillId="33" borderId="0" xfId="0" applyFont="1" applyFill="1" applyBorder="1" applyAlignment="1">
      <alignment horizontal="left" vertical="center"/>
    </xf>
    <xf numFmtId="0" fontId="64" fillId="33" borderId="0" xfId="0" applyFont="1" applyFill="1" applyBorder="1" applyAlignment="1">
      <alignment horizontal="right" vertical="center"/>
    </xf>
    <xf numFmtId="0" fontId="62" fillId="33" borderId="0" xfId="0" applyFont="1" applyFill="1" applyBorder="1" applyAlignment="1">
      <alignment/>
    </xf>
    <xf numFmtId="166" fontId="64" fillId="33" borderId="0" xfId="0" applyNumberFormat="1" applyFont="1" applyFill="1" applyBorder="1" applyAlignment="1">
      <alignment horizontal="left" vertical="center"/>
    </xf>
    <xf numFmtId="0" fontId="64" fillId="33" borderId="0" xfId="0" applyFont="1" applyFill="1" applyBorder="1" applyAlignment="1">
      <alignment horizontal="center" vertical="center"/>
    </xf>
    <xf numFmtId="0" fontId="68" fillId="34" borderId="0" xfId="0" applyFont="1" applyFill="1" applyBorder="1" applyAlignment="1">
      <alignment horizontal="left" vertical="center"/>
    </xf>
    <xf numFmtId="0" fontId="61" fillId="0" borderId="0" xfId="0" applyFont="1" applyBorder="1" applyAlignment="1">
      <alignment/>
    </xf>
    <xf numFmtId="3" fontId="61" fillId="0" borderId="0" xfId="0" applyNumberFormat="1" applyFont="1" applyBorder="1" applyAlignment="1">
      <alignment/>
    </xf>
    <xf numFmtId="0" fontId="62" fillId="33" borderId="14" xfId="0" applyFont="1" applyFill="1" applyBorder="1" applyAlignment="1">
      <alignment vertical="center" wrapText="1"/>
    </xf>
    <xf numFmtId="0" fontId="0" fillId="0" borderId="15" xfId="0" applyBorder="1" applyAlignment="1">
      <alignment/>
    </xf>
    <xf numFmtId="0" fontId="0" fillId="0" borderId="16" xfId="0" applyBorder="1" applyAlignment="1">
      <alignment/>
    </xf>
    <xf numFmtId="0" fontId="62" fillId="33" borderId="14" xfId="0" applyFont="1" applyFill="1" applyBorder="1" applyAlignment="1">
      <alignment horizontal="left" vertical="center"/>
    </xf>
    <xf numFmtId="0" fontId="62" fillId="33" borderId="15" xfId="0" applyFont="1" applyFill="1" applyBorder="1" applyAlignment="1">
      <alignment horizontal="left" vertical="center"/>
    </xf>
    <xf numFmtId="0" fontId="62" fillId="33" borderId="16" xfId="0" applyFont="1" applyFill="1" applyBorder="1" applyAlignment="1">
      <alignment horizontal="left" vertical="center"/>
    </xf>
    <xf numFmtId="0" fontId="64" fillId="33" borderId="17" xfId="0" applyFont="1" applyFill="1" applyBorder="1" applyAlignment="1">
      <alignment horizontal="left" vertical="center"/>
    </xf>
    <xf numFmtId="0" fontId="62" fillId="33" borderId="17" xfId="0" applyFont="1" applyFill="1" applyBorder="1" applyAlignment="1">
      <alignment horizontal="center" vertical="center"/>
    </xf>
    <xf numFmtId="0" fontId="64" fillId="33" borderId="17" xfId="0" applyFont="1" applyFill="1" applyBorder="1" applyAlignment="1">
      <alignment horizontal="center" vertical="center"/>
    </xf>
    <xf numFmtId="0" fontId="62" fillId="33" borderId="17" xfId="0" applyFont="1" applyFill="1" applyBorder="1" applyAlignment="1">
      <alignment horizontal="center" vertical="center" wrapText="1"/>
    </xf>
    <xf numFmtId="3" fontId="62" fillId="33" borderId="17" xfId="47" applyNumberFormat="1" applyFont="1" applyFill="1" applyBorder="1" applyAlignment="1">
      <alignment horizontal="right" vertical="center" indent="1"/>
    </xf>
    <xf numFmtId="3" fontId="64" fillId="33" borderId="17" xfId="47" applyNumberFormat="1" applyFont="1" applyFill="1" applyBorder="1" applyAlignment="1">
      <alignment horizontal="right" vertical="center" indent="1"/>
    </xf>
    <xf numFmtId="3" fontId="62" fillId="33" borderId="14" xfId="0" applyNumberFormat="1" applyFont="1" applyFill="1" applyBorder="1" applyAlignment="1">
      <alignment horizontal="right" indent="1"/>
    </xf>
    <xf numFmtId="3" fontId="62" fillId="33" borderId="15" xfId="0" applyNumberFormat="1" applyFont="1" applyFill="1" applyBorder="1" applyAlignment="1">
      <alignment horizontal="right" indent="1"/>
    </xf>
    <xf numFmtId="3" fontId="62" fillId="33" borderId="16" xfId="0" applyNumberFormat="1" applyFont="1" applyFill="1" applyBorder="1" applyAlignment="1">
      <alignment horizontal="right" indent="1"/>
    </xf>
    <xf numFmtId="0" fontId="0" fillId="0" borderId="18" xfId="0" applyBorder="1" applyAlignment="1">
      <alignment/>
    </xf>
    <xf numFmtId="0" fontId="64" fillId="33" borderId="19" xfId="0" applyFont="1" applyFill="1" applyBorder="1" applyAlignment="1">
      <alignment horizontal="center" vertical="center"/>
    </xf>
    <xf numFmtId="3" fontId="64" fillId="33" borderId="14" xfId="0" applyNumberFormat="1" applyFont="1" applyFill="1" applyBorder="1" applyAlignment="1">
      <alignment horizontal="right" vertical="center" indent="1"/>
    </xf>
    <xf numFmtId="3" fontId="64" fillId="33" borderId="16" xfId="0" applyNumberFormat="1" applyFont="1" applyFill="1" applyBorder="1" applyAlignment="1">
      <alignment horizontal="right" vertical="center" indent="1"/>
    </xf>
    <xf numFmtId="0" fontId="62" fillId="33" borderId="14" xfId="0" applyFont="1" applyFill="1" applyBorder="1" applyAlignment="1">
      <alignment horizontal="right" indent="1"/>
    </xf>
    <xf numFmtId="0" fontId="62" fillId="33" borderId="16" xfId="0" applyFont="1" applyFill="1" applyBorder="1" applyAlignment="1">
      <alignment horizontal="right" indent="1"/>
    </xf>
    <xf numFmtId="0" fontId="62" fillId="33" borderId="14" xfId="0" applyFont="1" applyFill="1" applyBorder="1" applyAlignment="1">
      <alignment horizontal="left" vertical="center" wrapText="1"/>
    </xf>
    <xf numFmtId="0" fontId="64" fillId="33" borderId="18" xfId="0" applyFont="1" applyFill="1" applyBorder="1" applyAlignment="1">
      <alignment horizontal="center" vertical="center"/>
    </xf>
    <xf numFmtId="0" fontId="0" fillId="0" borderId="0" xfId="0" applyBorder="1" applyAlignment="1">
      <alignment/>
    </xf>
    <xf numFmtId="3" fontId="62" fillId="33" borderId="17" xfId="0" applyNumberFormat="1" applyFont="1" applyFill="1" applyBorder="1" applyAlignment="1">
      <alignment horizontal="right" indent="1"/>
    </xf>
    <xf numFmtId="0" fontId="62" fillId="33" borderId="19" xfId="0" applyFont="1" applyFill="1" applyBorder="1" applyAlignment="1">
      <alignment vertical="center"/>
    </xf>
    <xf numFmtId="0" fontId="62" fillId="33" borderId="20" xfId="0" applyFont="1" applyFill="1" applyBorder="1" applyAlignment="1">
      <alignment vertical="center"/>
    </xf>
    <xf numFmtId="0" fontId="0" fillId="0" borderId="21" xfId="0" applyBorder="1" applyAlignment="1">
      <alignment/>
    </xf>
    <xf numFmtId="0" fontId="62" fillId="33" borderId="22" xfId="0" applyFont="1" applyFill="1" applyBorder="1" applyAlignment="1">
      <alignment vertical="center"/>
    </xf>
    <xf numFmtId="0" fontId="0" fillId="0" borderId="23" xfId="0" applyBorder="1" applyAlignment="1">
      <alignment/>
    </xf>
    <xf numFmtId="0" fontId="62" fillId="33" borderId="20" xfId="0" applyFont="1" applyFill="1" applyBorder="1" applyAlignment="1">
      <alignment vertical="center" wrapText="1"/>
    </xf>
    <xf numFmtId="0" fontId="62" fillId="33" borderId="22" xfId="0" applyFont="1" applyFill="1" applyBorder="1" applyAlignment="1">
      <alignment vertical="center" wrapText="1"/>
    </xf>
    <xf numFmtId="3" fontId="64" fillId="33" borderId="14" xfId="47" applyNumberFormat="1" applyFont="1" applyFill="1" applyBorder="1" applyAlignment="1">
      <alignment horizontal="right" vertical="center" indent="1"/>
    </xf>
    <xf numFmtId="3" fontId="64" fillId="33" borderId="16" xfId="47" applyNumberFormat="1" applyFont="1" applyFill="1" applyBorder="1" applyAlignment="1">
      <alignment horizontal="right" vertical="center" indent="1"/>
    </xf>
    <xf numFmtId="3" fontId="62" fillId="33" borderId="17" xfId="0" applyNumberFormat="1" applyFont="1" applyFill="1" applyBorder="1" applyAlignment="1">
      <alignment horizontal="right" vertical="center"/>
    </xf>
    <xf numFmtId="3" fontId="64" fillId="33" borderId="17" xfId="0" applyNumberFormat="1" applyFont="1" applyFill="1" applyBorder="1" applyAlignment="1">
      <alignment horizontal="right" vertical="center"/>
    </xf>
    <xf numFmtId="0" fontId="62" fillId="33" borderId="19" xfId="0" applyFont="1" applyFill="1" applyBorder="1" applyAlignment="1">
      <alignment vertical="center" wrapText="1"/>
    </xf>
    <xf numFmtId="0" fontId="62" fillId="33" borderId="17" xfId="0" applyFont="1" applyFill="1" applyBorder="1" applyAlignment="1">
      <alignment horizontal="center"/>
    </xf>
    <xf numFmtId="3" fontId="64" fillId="33" borderId="17" xfId="0" applyNumberFormat="1" applyFont="1" applyFill="1" applyBorder="1" applyAlignment="1">
      <alignment horizontal="right" indent="1"/>
    </xf>
    <xf numFmtId="164" fontId="64" fillId="33" borderId="14" xfId="0" applyNumberFormat="1" applyFont="1" applyFill="1" applyBorder="1" applyAlignment="1">
      <alignment horizontal="right" vertical="center" wrapText="1" indent="1"/>
    </xf>
    <xf numFmtId="3" fontId="64" fillId="33" borderId="16" xfId="0" applyNumberFormat="1" applyFont="1" applyFill="1" applyBorder="1" applyAlignment="1">
      <alignment horizontal="right" vertical="center" wrapText="1" indent="1"/>
    </xf>
    <xf numFmtId="164" fontId="62" fillId="33" borderId="14" xfId="0" applyNumberFormat="1" applyFont="1" applyFill="1" applyBorder="1" applyAlignment="1">
      <alignment horizontal="right" indent="1"/>
    </xf>
    <xf numFmtId="0" fontId="64" fillId="33" borderId="14" xfId="0" applyFont="1" applyFill="1" applyBorder="1" applyAlignment="1">
      <alignment horizontal="left" vertical="center" wrapText="1"/>
    </xf>
    <xf numFmtId="0" fontId="64" fillId="33" borderId="16" xfId="0" applyFont="1" applyFill="1" applyBorder="1" applyAlignment="1">
      <alignment horizontal="left" vertical="center" wrapText="1"/>
    </xf>
    <xf numFmtId="0" fontId="62" fillId="33" borderId="15" xfId="0" applyFont="1" applyFill="1" applyBorder="1" applyAlignment="1">
      <alignment horizontal="left" vertical="center" wrapText="1"/>
    </xf>
    <xf numFmtId="0" fontId="62" fillId="33" borderId="16" xfId="0" applyFont="1" applyFill="1" applyBorder="1" applyAlignment="1">
      <alignment horizontal="left" vertical="center" wrapText="1"/>
    </xf>
    <xf numFmtId="0" fontId="64" fillId="33" borderId="17" xfId="0" applyFont="1" applyFill="1" applyBorder="1" applyAlignment="1">
      <alignment horizontal="left" vertical="center" wrapText="1"/>
    </xf>
    <xf numFmtId="0" fontId="62" fillId="33" borderId="15" xfId="0" applyFont="1" applyFill="1" applyBorder="1" applyAlignment="1">
      <alignment horizontal="right" indent="1"/>
    </xf>
    <xf numFmtId="164" fontId="62" fillId="33" borderId="15" xfId="47" applyNumberFormat="1" applyFont="1" applyFill="1" applyBorder="1" applyAlignment="1">
      <alignment horizontal="right" vertical="center" indent="1"/>
    </xf>
    <xf numFmtId="164" fontId="62" fillId="33" borderId="16" xfId="47" applyNumberFormat="1" applyFont="1" applyFill="1" applyBorder="1" applyAlignment="1">
      <alignment horizontal="right" vertical="center" indent="1"/>
    </xf>
    <xf numFmtId="164" fontId="64" fillId="33" borderId="14" xfId="47" applyNumberFormat="1" applyFont="1" applyFill="1" applyBorder="1" applyAlignment="1">
      <alignment horizontal="right" vertical="center" indent="1"/>
    </xf>
    <xf numFmtId="3" fontId="64" fillId="33" borderId="16" xfId="0" applyNumberFormat="1" applyFont="1" applyFill="1" applyBorder="1" applyAlignment="1">
      <alignment horizontal="right" indent="1"/>
    </xf>
    <xf numFmtId="0" fontId="64" fillId="33" borderId="14" xfId="0" applyFont="1" applyFill="1" applyBorder="1" applyAlignment="1">
      <alignment horizontal="left" vertical="center"/>
    </xf>
    <xf numFmtId="0" fontId="64" fillId="33" borderId="16" xfId="0" applyFont="1" applyFill="1" applyBorder="1" applyAlignment="1">
      <alignment horizontal="left" vertical="center"/>
    </xf>
    <xf numFmtId="0" fontId="62" fillId="33" borderId="21" xfId="0" applyFont="1" applyFill="1" applyBorder="1" applyAlignment="1">
      <alignment horizontal="left" vertical="center"/>
    </xf>
    <xf numFmtId="0" fontId="62" fillId="33" borderId="24" xfId="0" applyFont="1" applyFill="1" applyBorder="1" applyAlignment="1">
      <alignment horizontal="left" vertical="center"/>
    </xf>
    <xf numFmtId="0" fontId="62" fillId="33" borderId="23" xfId="0" applyFont="1" applyFill="1" applyBorder="1" applyAlignment="1">
      <alignment horizontal="left" vertical="center"/>
    </xf>
    <xf numFmtId="3" fontId="64" fillId="33" borderId="17" xfId="47" applyNumberFormat="1" applyFont="1" applyFill="1" applyBorder="1" applyAlignment="1">
      <alignment horizontal="right" vertical="center"/>
    </xf>
    <xf numFmtId="3" fontId="62" fillId="33" borderId="17" xfId="47" applyNumberFormat="1" applyFont="1" applyFill="1" applyBorder="1" applyAlignment="1">
      <alignment horizontal="right" vertical="center"/>
    </xf>
    <xf numFmtId="0" fontId="62" fillId="33" borderId="14" xfId="0" applyFont="1" applyFill="1" applyBorder="1" applyAlignment="1">
      <alignment horizontal="right"/>
    </xf>
    <xf numFmtId="167" fontId="62" fillId="33" borderId="15" xfId="47" applyNumberFormat="1" applyFont="1" applyFill="1" applyBorder="1" applyAlignment="1">
      <alignment horizontal="right" vertical="center"/>
    </xf>
    <xf numFmtId="167" fontId="62" fillId="33" borderId="16" xfId="47" applyNumberFormat="1" applyFont="1" applyFill="1" applyBorder="1" applyAlignment="1">
      <alignment horizontal="right" vertical="center"/>
    </xf>
    <xf numFmtId="0" fontId="62" fillId="33" borderId="16" xfId="0" applyFont="1" applyFill="1" applyBorder="1" applyAlignment="1">
      <alignment horizontal="center" vertical="center"/>
    </xf>
    <xf numFmtId="0" fontId="64" fillId="33" borderId="16" xfId="0" applyFont="1" applyFill="1" applyBorder="1" applyAlignment="1">
      <alignment horizontal="center" vertical="center"/>
    </xf>
    <xf numFmtId="0" fontId="62" fillId="33" borderId="12" xfId="0" applyFont="1" applyFill="1" applyBorder="1" applyAlignment="1">
      <alignment horizontal="center" vertical="center" wrapText="1"/>
    </xf>
    <xf numFmtId="3" fontId="62" fillId="33" borderId="14" xfId="0" applyNumberFormat="1" applyFont="1" applyFill="1" applyBorder="1" applyAlignment="1">
      <alignment horizontal="right"/>
    </xf>
    <xf numFmtId="3" fontId="64" fillId="33" borderId="0" xfId="47" applyNumberFormat="1" applyFont="1" applyFill="1" applyBorder="1" applyAlignment="1">
      <alignment horizontal="right" vertical="center"/>
    </xf>
    <xf numFmtId="167" fontId="64" fillId="33" borderId="0" xfId="47" applyNumberFormat="1" applyFont="1" applyFill="1" applyBorder="1" applyAlignment="1">
      <alignment horizontal="right" vertical="center"/>
    </xf>
    <xf numFmtId="3" fontId="62" fillId="33" borderId="14" xfId="47" applyNumberFormat="1" applyFont="1" applyFill="1" applyBorder="1" applyAlignment="1">
      <alignment horizontal="right" vertical="center" indent="1"/>
    </xf>
    <xf numFmtId="3" fontId="62" fillId="33" borderId="16" xfId="47" applyNumberFormat="1" applyFont="1" applyFill="1" applyBorder="1" applyAlignment="1">
      <alignment horizontal="right" vertical="center" indent="1"/>
    </xf>
    <xf numFmtId="0" fontId="62" fillId="33" borderId="17" xfId="0" applyFont="1" applyFill="1" applyBorder="1" applyAlignment="1">
      <alignment horizontal="right" indent="1"/>
    </xf>
    <xf numFmtId="3" fontId="62" fillId="33" borderId="0" xfId="47" applyNumberFormat="1" applyFont="1" applyFill="1" applyBorder="1" applyAlignment="1">
      <alignment horizontal="right" vertical="center" indent="1"/>
    </xf>
    <xf numFmtId="179" fontId="62" fillId="33" borderId="0" xfId="47" applyNumberFormat="1" applyFont="1" applyFill="1" applyBorder="1" applyAlignment="1">
      <alignment horizontal="right" vertical="center" indent="1"/>
    </xf>
    <xf numFmtId="179" fontId="64" fillId="33" borderId="14" xfId="47" applyNumberFormat="1" applyFont="1" applyFill="1" applyBorder="1" applyAlignment="1">
      <alignment horizontal="right" vertical="center" indent="1"/>
    </xf>
    <xf numFmtId="179" fontId="62" fillId="33" borderId="14" xfId="47" applyNumberFormat="1" applyFont="1" applyFill="1" applyBorder="1" applyAlignment="1">
      <alignment horizontal="right" vertical="center" indent="1"/>
    </xf>
    <xf numFmtId="164" fontId="62" fillId="33" borderId="0" xfId="47" applyNumberFormat="1" applyFont="1" applyFill="1" applyBorder="1" applyAlignment="1">
      <alignment horizontal="right" vertical="center" indent="1"/>
    </xf>
    <xf numFmtId="3" fontId="62" fillId="33" borderId="15" xfId="47" applyNumberFormat="1" applyFont="1" applyFill="1" applyBorder="1" applyAlignment="1">
      <alignment horizontal="right" vertical="center" indent="1"/>
    </xf>
    <xf numFmtId="0" fontId="62" fillId="33" borderId="14" xfId="0" applyFont="1" applyFill="1" applyBorder="1" applyAlignment="1">
      <alignment horizontal="center" vertical="center"/>
    </xf>
    <xf numFmtId="0" fontId="62" fillId="33" borderId="17" xfId="0" applyFont="1" applyFill="1" applyBorder="1" applyAlignment="1">
      <alignment horizontal="left" vertical="center"/>
    </xf>
    <xf numFmtId="0" fontId="62" fillId="33" borderId="17" xfId="0" applyFont="1" applyFill="1" applyBorder="1" applyAlignment="1">
      <alignment horizontal="left" vertical="center" wrapText="1"/>
    </xf>
    <xf numFmtId="3" fontId="62" fillId="33" borderId="17" xfId="0" applyNumberFormat="1" applyFont="1" applyFill="1" applyBorder="1" applyAlignment="1">
      <alignment horizontal="center"/>
    </xf>
    <xf numFmtId="3" fontId="64" fillId="33" borderId="17" xfId="0" applyNumberFormat="1" applyFont="1" applyFill="1" applyBorder="1" applyAlignment="1">
      <alignment horizontal="center"/>
    </xf>
    <xf numFmtId="0" fontId="64" fillId="33" borderId="18" xfId="0" applyFont="1" applyFill="1" applyBorder="1" applyAlignment="1">
      <alignment horizontal="left" vertical="center"/>
    </xf>
    <xf numFmtId="166" fontId="62" fillId="33" borderId="0" xfId="47" applyNumberFormat="1" applyFont="1" applyFill="1" applyBorder="1" applyAlignment="1">
      <alignment horizontal="right" vertical="center" indent="1"/>
    </xf>
    <xf numFmtId="166" fontId="62" fillId="33" borderId="16" xfId="0" applyNumberFormat="1" applyFont="1" applyFill="1" applyBorder="1" applyAlignment="1">
      <alignment horizontal="right" indent="1"/>
    </xf>
    <xf numFmtId="0" fontId="62" fillId="33" borderId="16" xfId="0" applyFont="1" applyFill="1" applyBorder="1" applyAlignment="1">
      <alignment horizontal="center" vertical="center" wrapText="1"/>
    </xf>
    <xf numFmtId="166" fontId="62" fillId="33" borderId="16" xfId="47" applyNumberFormat="1" applyFont="1" applyFill="1" applyBorder="1" applyAlignment="1">
      <alignment horizontal="right" vertical="center" indent="1"/>
    </xf>
    <xf numFmtId="0" fontId="64" fillId="33" borderId="14" xfId="0" applyFont="1" applyFill="1" applyBorder="1" applyAlignment="1">
      <alignment horizontal="right"/>
    </xf>
    <xf numFmtId="0" fontId="62" fillId="33" borderId="15" xfId="0" applyFont="1" applyFill="1" applyBorder="1" applyAlignment="1">
      <alignment horizontal="right" vertical="center" wrapText="1"/>
    </xf>
    <xf numFmtId="0" fontId="62" fillId="33" borderId="15" xfId="0" applyFont="1" applyFill="1" applyBorder="1" applyAlignment="1">
      <alignment horizontal="right"/>
    </xf>
    <xf numFmtId="0" fontId="64" fillId="33" borderId="15" xfId="0" applyFont="1" applyFill="1" applyBorder="1" applyAlignment="1">
      <alignment horizontal="right"/>
    </xf>
    <xf numFmtId="0" fontId="62" fillId="33" borderId="15" xfId="0" applyFont="1" applyFill="1" applyBorder="1" applyAlignment="1">
      <alignment horizontal="right" wrapText="1"/>
    </xf>
    <xf numFmtId="0" fontId="64" fillId="33" borderId="16" xfId="0" applyFont="1" applyFill="1" applyBorder="1" applyAlignment="1">
      <alignment horizontal="right"/>
    </xf>
    <xf numFmtId="0" fontId="64" fillId="33" borderId="19" xfId="0" applyFont="1" applyFill="1" applyBorder="1" applyAlignment="1">
      <alignment horizontal="right" vertical="center"/>
    </xf>
    <xf numFmtId="0" fontId="64" fillId="33" borderId="25" xfId="0" applyFont="1" applyFill="1" applyBorder="1" applyAlignment="1">
      <alignment horizontal="right" vertical="center"/>
    </xf>
    <xf numFmtId="0" fontId="64" fillId="33" borderId="18" xfId="0" applyFont="1" applyFill="1" applyBorder="1" applyAlignment="1">
      <alignment horizontal="right" vertical="center"/>
    </xf>
    <xf numFmtId="0" fontId="64" fillId="33" borderId="17" xfId="0" applyFont="1" applyFill="1" applyBorder="1" applyAlignment="1">
      <alignment horizontal="right" vertical="center"/>
    </xf>
    <xf numFmtId="164" fontId="64" fillId="33" borderId="14" xfId="0" applyNumberFormat="1" applyFont="1" applyFill="1" applyBorder="1" applyAlignment="1">
      <alignment horizontal="right"/>
    </xf>
    <xf numFmtId="164" fontId="62" fillId="33" borderId="15" xfId="0" applyNumberFormat="1" applyFont="1" applyFill="1" applyBorder="1" applyAlignment="1">
      <alignment horizontal="right" vertical="center" wrapText="1"/>
    </xf>
    <xf numFmtId="164" fontId="62" fillId="33" borderId="15" xfId="0" applyNumberFormat="1" applyFont="1" applyFill="1" applyBorder="1" applyAlignment="1">
      <alignment horizontal="right"/>
    </xf>
    <xf numFmtId="164" fontId="64" fillId="33" borderId="15" xfId="0" applyNumberFormat="1" applyFont="1" applyFill="1" applyBorder="1" applyAlignment="1">
      <alignment horizontal="right"/>
    </xf>
    <xf numFmtId="164" fontId="64" fillId="33" borderId="16" xfId="0" applyNumberFormat="1" applyFont="1" applyFill="1" applyBorder="1" applyAlignment="1">
      <alignment horizontal="right"/>
    </xf>
    <xf numFmtId="3" fontId="64" fillId="33" borderId="14" xfId="0" applyNumberFormat="1" applyFont="1" applyFill="1" applyBorder="1" applyAlignment="1">
      <alignment horizontal="right" vertical="center" wrapText="1"/>
    </xf>
    <xf numFmtId="3" fontId="62" fillId="33" borderId="15" xfId="0" applyNumberFormat="1" applyFont="1" applyFill="1" applyBorder="1" applyAlignment="1">
      <alignment horizontal="right"/>
    </xf>
    <xf numFmtId="3" fontId="64" fillId="33" borderId="15" xfId="0" applyNumberFormat="1" applyFont="1" applyFill="1" applyBorder="1" applyAlignment="1">
      <alignment horizontal="right"/>
    </xf>
    <xf numFmtId="3" fontId="64" fillId="33" borderId="16" xfId="0" applyNumberFormat="1" applyFont="1" applyFill="1" applyBorder="1" applyAlignment="1">
      <alignment horizontal="right"/>
    </xf>
    <xf numFmtId="3" fontId="64" fillId="33" borderId="14" xfId="0" applyNumberFormat="1" applyFont="1" applyFill="1" applyBorder="1" applyAlignment="1">
      <alignment horizontal="right"/>
    </xf>
    <xf numFmtId="3" fontId="62" fillId="33" borderId="15" xfId="0" applyNumberFormat="1" applyFont="1" applyFill="1" applyBorder="1" applyAlignment="1">
      <alignment horizontal="right" vertical="top" wrapText="1"/>
    </xf>
    <xf numFmtId="3" fontId="62" fillId="33" borderId="16" xfId="0" applyNumberFormat="1" applyFont="1" applyFill="1" applyBorder="1" applyAlignment="1">
      <alignment horizontal="right"/>
    </xf>
    <xf numFmtId="0" fontId="62" fillId="33" borderId="15" xfId="0" applyFont="1" applyFill="1" applyBorder="1" applyAlignment="1">
      <alignment horizontal="center" vertical="center"/>
    </xf>
    <xf numFmtId="0" fontId="62" fillId="33" borderId="14" xfId="0" applyFont="1" applyFill="1" applyBorder="1" applyAlignment="1">
      <alignment/>
    </xf>
    <xf numFmtId="0" fontId="62" fillId="33" borderId="15" xfId="0" applyFont="1" applyFill="1" applyBorder="1" applyAlignment="1">
      <alignment/>
    </xf>
    <xf numFmtId="0" fontId="62" fillId="33" borderId="15" xfId="0" applyFont="1" applyFill="1" applyBorder="1" applyAlignment="1">
      <alignment horizontal="left"/>
    </xf>
    <xf numFmtId="0" fontId="64" fillId="33" borderId="15" xfId="0" applyFont="1" applyFill="1" applyBorder="1" applyAlignment="1">
      <alignment horizontal="left"/>
    </xf>
    <xf numFmtId="0" fontId="64" fillId="33" borderId="16" xfId="0" applyFont="1" applyFill="1" applyBorder="1" applyAlignment="1">
      <alignment horizontal="left"/>
    </xf>
    <xf numFmtId="164" fontId="62" fillId="33" borderId="15" xfId="0" applyNumberFormat="1" applyFont="1" applyFill="1" applyBorder="1" applyAlignment="1">
      <alignment horizontal="right" indent="1"/>
    </xf>
    <xf numFmtId="164" fontId="64" fillId="33" borderId="15" xfId="0" applyNumberFormat="1" applyFont="1" applyFill="1" applyBorder="1" applyAlignment="1">
      <alignment horizontal="right" indent="1"/>
    </xf>
    <xf numFmtId="164" fontId="64" fillId="33" borderId="16" xfId="0" applyNumberFormat="1" applyFont="1" applyFill="1" applyBorder="1" applyAlignment="1">
      <alignment horizontal="right" indent="1"/>
    </xf>
    <xf numFmtId="0" fontId="64" fillId="33" borderId="25" xfId="0" applyFont="1" applyFill="1" applyBorder="1" applyAlignment="1">
      <alignment horizontal="center" vertical="center"/>
    </xf>
    <xf numFmtId="0" fontId="64" fillId="33" borderId="14" xfId="0" applyFont="1" applyFill="1" applyBorder="1" applyAlignment="1">
      <alignment horizontal="left"/>
    </xf>
    <xf numFmtId="0" fontId="62" fillId="33" borderId="15" xfId="0" applyNumberFormat="1" applyFont="1" applyFill="1" applyBorder="1" applyAlignment="1">
      <alignment horizontal="left" wrapText="1"/>
    </xf>
    <xf numFmtId="0" fontId="62" fillId="33" borderId="15" xfId="0" applyFont="1" applyFill="1" applyBorder="1" applyAlignment="1">
      <alignment vertical="center" wrapText="1"/>
    </xf>
    <xf numFmtId="3" fontId="71" fillId="33" borderId="14" xfId="0" applyNumberFormat="1" applyFont="1" applyFill="1" applyBorder="1" applyAlignment="1">
      <alignment horizontal="right"/>
    </xf>
    <xf numFmtId="3" fontId="70" fillId="33" borderId="15" xfId="0" applyNumberFormat="1" applyFont="1" applyFill="1" applyBorder="1" applyAlignment="1">
      <alignment horizontal="right"/>
    </xf>
    <xf numFmtId="3" fontId="71" fillId="33" borderId="15" xfId="0" applyNumberFormat="1" applyFont="1" applyFill="1" applyBorder="1" applyAlignment="1">
      <alignment horizontal="right"/>
    </xf>
    <xf numFmtId="3" fontId="71" fillId="33" borderId="16" xfId="0" applyNumberFormat="1" applyFont="1" applyFill="1" applyBorder="1" applyAlignment="1">
      <alignment horizontal="right"/>
    </xf>
    <xf numFmtId="0" fontId="71" fillId="33" borderId="14" xfId="0" applyFont="1" applyFill="1" applyBorder="1" applyAlignment="1">
      <alignment horizontal="left"/>
    </xf>
    <xf numFmtId="0" fontId="70" fillId="33" borderId="15" xfId="0" applyFont="1" applyFill="1" applyBorder="1" applyAlignment="1">
      <alignment vertical="center" wrapText="1"/>
    </xf>
    <xf numFmtId="0" fontId="70" fillId="33" borderId="15" xfId="0" applyFont="1" applyFill="1" applyBorder="1" applyAlignment="1">
      <alignment horizontal="left"/>
    </xf>
    <xf numFmtId="0" fontId="71" fillId="33" borderId="15" xfId="0" applyFont="1" applyFill="1" applyBorder="1" applyAlignment="1">
      <alignment horizontal="left"/>
    </xf>
    <xf numFmtId="0" fontId="71" fillId="33" borderId="16" xfId="0" applyFont="1" applyFill="1" applyBorder="1" applyAlignment="1">
      <alignment horizontal="left"/>
    </xf>
    <xf numFmtId="3" fontId="64" fillId="33" borderId="15" xfId="0" applyNumberFormat="1" applyFont="1" applyFill="1" applyBorder="1" applyAlignment="1">
      <alignment horizontal="right" indent="1"/>
    </xf>
    <xf numFmtId="3" fontId="70" fillId="34" borderId="12" xfId="0" applyNumberFormat="1" applyFont="1" applyFill="1" applyBorder="1" applyAlignment="1">
      <alignment horizontal="center"/>
    </xf>
    <xf numFmtId="0" fontId="62" fillId="34" borderId="14" xfId="0" applyFont="1" applyFill="1" applyBorder="1" applyAlignment="1">
      <alignment/>
    </xf>
    <xf numFmtId="0" fontId="62" fillId="34" borderId="15" xfId="0" applyFont="1" applyFill="1" applyBorder="1" applyAlignment="1">
      <alignment/>
    </xf>
    <xf numFmtId="0" fontId="62" fillId="34" borderId="15" xfId="0" applyFont="1" applyFill="1" applyBorder="1" applyAlignment="1">
      <alignment horizontal="left"/>
    </xf>
    <xf numFmtId="0" fontId="64" fillId="34" borderId="15" xfId="0" applyFont="1" applyFill="1" applyBorder="1" applyAlignment="1">
      <alignment horizontal="left"/>
    </xf>
    <xf numFmtId="0" fontId="64" fillId="34" borderId="16" xfId="0" applyFont="1" applyFill="1" applyBorder="1" applyAlignment="1">
      <alignment horizontal="left"/>
    </xf>
    <xf numFmtId="3" fontId="62" fillId="34" borderId="14" xfId="0" applyNumberFormat="1" applyFont="1" applyFill="1" applyBorder="1" applyAlignment="1">
      <alignment horizontal="right" indent="1"/>
    </xf>
    <xf numFmtId="3" fontId="62" fillId="34" borderId="15" xfId="0" applyNumberFormat="1" applyFont="1" applyFill="1" applyBorder="1" applyAlignment="1">
      <alignment horizontal="right" indent="1"/>
    </xf>
    <xf numFmtId="3" fontId="64" fillId="34" borderId="15" xfId="0" applyNumberFormat="1" applyFont="1" applyFill="1" applyBorder="1" applyAlignment="1">
      <alignment horizontal="right" indent="1"/>
    </xf>
    <xf numFmtId="0" fontId="62" fillId="0" borderId="15" xfId="0" applyFont="1" applyBorder="1" applyAlignment="1">
      <alignment horizontal="right" indent="1"/>
    </xf>
    <xf numFmtId="3" fontId="64" fillId="34" borderId="16" xfId="0" applyNumberFormat="1" applyFont="1" applyFill="1" applyBorder="1" applyAlignment="1">
      <alignment horizontal="right" indent="1"/>
    </xf>
    <xf numFmtId="166" fontId="66" fillId="33" borderId="0" xfId="0" applyNumberFormat="1" applyFont="1" applyFill="1" applyBorder="1" applyAlignment="1">
      <alignment vertical="center"/>
    </xf>
    <xf numFmtId="3" fontId="64" fillId="33" borderId="19" xfId="47" applyNumberFormat="1" applyFont="1" applyFill="1" applyBorder="1" applyAlignment="1">
      <alignment horizontal="right" vertical="center" indent="1"/>
    </xf>
    <xf numFmtId="3" fontId="62" fillId="33" borderId="18" xfId="47" applyNumberFormat="1" applyFont="1" applyFill="1" applyBorder="1" applyAlignment="1">
      <alignment horizontal="right" vertical="center" indent="1"/>
    </xf>
    <xf numFmtId="165" fontId="62" fillId="33" borderId="0" xfId="47" applyNumberFormat="1" applyFont="1" applyFill="1" applyBorder="1" applyAlignment="1">
      <alignment horizontal="right" vertical="center" indent="1"/>
    </xf>
    <xf numFmtId="165" fontId="62" fillId="33" borderId="16" xfId="0" applyNumberFormat="1" applyFont="1" applyFill="1" applyBorder="1" applyAlignment="1">
      <alignment horizontal="right" indent="1"/>
    </xf>
    <xf numFmtId="165" fontId="62" fillId="33" borderId="16" xfId="47" applyNumberFormat="1" applyFont="1" applyFill="1" applyBorder="1" applyAlignment="1">
      <alignment horizontal="right" vertical="center" indent="1"/>
    </xf>
    <xf numFmtId="0" fontId="64" fillId="33" borderId="17" xfId="0" applyFont="1" applyFill="1" applyBorder="1" applyAlignment="1">
      <alignment horizontal="right" vertical="center" indent="1"/>
    </xf>
    <xf numFmtId="165" fontId="62" fillId="33" borderId="15" xfId="47" applyNumberFormat="1" applyFont="1" applyFill="1" applyBorder="1" applyAlignment="1">
      <alignment horizontal="right" vertical="center" indent="1"/>
    </xf>
    <xf numFmtId="0" fontId="62" fillId="33" borderId="16" xfId="0" applyFont="1" applyFill="1" applyBorder="1" applyAlignment="1" applyProtection="1">
      <alignment horizontal="left" vertical="center" wrapText="1"/>
      <protection locked="0"/>
    </xf>
    <xf numFmtId="0" fontId="62" fillId="33" borderId="0" xfId="0" applyFont="1" applyFill="1" applyBorder="1" applyAlignment="1">
      <alignment horizontal="right" indent="1"/>
    </xf>
    <xf numFmtId="3" fontId="62" fillId="33" borderId="15" xfId="0" applyNumberFormat="1" applyFont="1" applyFill="1" applyBorder="1" applyAlignment="1">
      <alignment horizontal="right" indent="1"/>
    </xf>
    <xf numFmtId="3" fontId="62" fillId="33" borderId="0" xfId="0" applyNumberFormat="1" applyFont="1" applyFill="1" applyBorder="1" applyAlignment="1">
      <alignment horizontal="right" indent="1"/>
    </xf>
    <xf numFmtId="3" fontId="62" fillId="33" borderId="15" xfId="0" applyNumberFormat="1" applyFont="1" applyFill="1" applyBorder="1" applyAlignment="1">
      <alignment horizontal="right" indent="1"/>
    </xf>
    <xf numFmtId="3" fontId="62" fillId="33" borderId="0" xfId="0" applyNumberFormat="1" applyFont="1" applyFill="1" applyBorder="1" applyAlignment="1">
      <alignment horizontal="right" indent="1"/>
    </xf>
    <xf numFmtId="0" fontId="7" fillId="34" borderId="0" xfId="0" applyFont="1" applyFill="1" applyAlignment="1">
      <alignment/>
    </xf>
    <xf numFmtId="0" fontId="8" fillId="33" borderId="13" xfId="0" applyFont="1" applyFill="1" applyBorder="1" applyAlignment="1">
      <alignment/>
    </xf>
    <xf numFmtId="0" fontId="8" fillId="33" borderId="0" xfId="0" applyFont="1" applyFill="1" applyBorder="1" applyAlignment="1">
      <alignment horizontal="right" indent="1"/>
    </xf>
    <xf numFmtId="0" fontId="7" fillId="33" borderId="13" xfId="0" applyFont="1" applyFill="1" applyBorder="1" applyAlignment="1">
      <alignment/>
    </xf>
    <xf numFmtId="0" fontId="0" fillId="33" borderId="0" xfId="0" applyFont="1" applyFill="1" applyAlignment="1">
      <alignment/>
    </xf>
    <xf numFmtId="0" fontId="12" fillId="33" borderId="0" xfId="0" applyFont="1" applyFill="1" applyAlignment="1">
      <alignment horizontal="left" vertical="center"/>
    </xf>
    <xf numFmtId="0" fontId="7" fillId="33" borderId="0" xfId="0" applyFont="1" applyFill="1" applyAlignment="1">
      <alignment/>
    </xf>
    <xf numFmtId="0" fontId="0" fillId="33" borderId="0" xfId="0" applyFont="1" applyFill="1" applyBorder="1" applyAlignment="1">
      <alignment/>
    </xf>
    <xf numFmtId="0" fontId="7" fillId="33" borderId="13" xfId="0" applyFont="1" applyFill="1" applyBorder="1" applyAlignment="1">
      <alignment/>
    </xf>
    <xf numFmtId="0" fontId="0" fillId="33" borderId="0" xfId="0" applyFont="1" applyFill="1" applyAlignment="1">
      <alignment/>
    </xf>
    <xf numFmtId="0" fontId="10" fillId="33" borderId="0" xfId="0" applyFont="1" applyFill="1" applyAlignment="1">
      <alignment/>
    </xf>
    <xf numFmtId="0" fontId="8" fillId="33" borderId="0" xfId="0" applyFont="1" applyFill="1" applyAlignment="1">
      <alignment/>
    </xf>
    <xf numFmtId="0" fontId="8" fillId="33" borderId="0" xfId="0" applyFont="1" applyFill="1" applyBorder="1" applyAlignment="1">
      <alignment horizontal="center" vertical="center"/>
    </xf>
    <xf numFmtId="0" fontId="8" fillId="33" borderId="0" xfId="0" applyFont="1" applyFill="1" applyBorder="1" applyAlignment="1">
      <alignment horizontal="left"/>
    </xf>
    <xf numFmtId="0" fontId="11" fillId="33" borderId="0" xfId="0" applyFont="1" applyFill="1" applyAlignment="1">
      <alignment vertical="center"/>
    </xf>
    <xf numFmtId="3" fontId="62" fillId="34" borderId="0" xfId="0" applyNumberFormat="1" applyFont="1" applyFill="1" applyBorder="1" applyAlignment="1">
      <alignment horizontal="right" indent="1"/>
    </xf>
    <xf numFmtId="0" fontId="62" fillId="0" borderId="0" xfId="0" applyFont="1" applyBorder="1" applyAlignment="1">
      <alignment horizontal="right" indent="1"/>
    </xf>
    <xf numFmtId="3" fontId="64" fillId="34" borderId="0" xfId="0" applyNumberFormat="1" applyFont="1" applyFill="1" applyBorder="1" applyAlignment="1">
      <alignment horizontal="right" indent="1"/>
    </xf>
    <xf numFmtId="0" fontId="64" fillId="34" borderId="17" xfId="0" applyFont="1" applyFill="1" applyBorder="1" applyAlignment="1">
      <alignment horizontal="left"/>
    </xf>
    <xf numFmtId="3" fontId="64" fillId="34" borderId="17" xfId="0" applyNumberFormat="1" applyFont="1" applyFill="1" applyBorder="1" applyAlignment="1">
      <alignment horizontal="right" indent="1"/>
    </xf>
    <xf numFmtId="3" fontId="62" fillId="34" borderId="24" xfId="0" applyNumberFormat="1" applyFont="1" applyFill="1" applyBorder="1" applyAlignment="1">
      <alignment horizontal="right" indent="1"/>
    </xf>
    <xf numFmtId="0" fontId="8" fillId="33" borderId="20" xfId="0" applyFont="1" applyFill="1" applyBorder="1" applyAlignment="1">
      <alignment horizontal="center" vertical="center"/>
    </xf>
    <xf numFmtId="0" fontId="8" fillId="33" borderId="26" xfId="0" applyFont="1" applyFill="1" applyBorder="1" applyAlignment="1">
      <alignment horizontal="center" vertical="center"/>
    </xf>
    <xf numFmtId="0" fontId="8" fillId="33" borderId="21" xfId="0" applyFont="1" applyFill="1" applyBorder="1" applyAlignment="1">
      <alignment horizontal="center" vertical="center"/>
    </xf>
    <xf numFmtId="0" fontId="8" fillId="33" borderId="27" xfId="0" applyFont="1" applyFill="1" applyBorder="1" applyAlignment="1">
      <alignment horizontal="center" vertical="center"/>
    </xf>
    <xf numFmtId="0" fontId="8" fillId="33" borderId="24" xfId="0" applyFont="1" applyFill="1" applyBorder="1" applyAlignment="1">
      <alignment horizontal="center" vertical="center"/>
    </xf>
    <xf numFmtId="0" fontId="8" fillId="33" borderId="22" xfId="0" applyFont="1" applyFill="1" applyBorder="1" applyAlignment="1">
      <alignment horizontal="center" vertical="center"/>
    </xf>
    <xf numFmtId="0" fontId="8" fillId="33" borderId="28" xfId="0" applyFont="1" applyFill="1" applyBorder="1" applyAlignment="1">
      <alignment horizontal="center" vertical="center"/>
    </xf>
    <xf numFmtId="0" fontId="8" fillId="33" borderId="23" xfId="0" applyFont="1" applyFill="1" applyBorder="1" applyAlignment="1">
      <alignment horizontal="center" vertical="center"/>
    </xf>
    <xf numFmtId="0" fontId="8" fillId="33" borderId="14" xfId="0" applyFont="1" applyFill="1" applyBorder="1" applyAlignment="1">
      <alignment horizontal="center" vertical="center"/>
    </xf>
    <xf numFmtId="0" fontId="8" fillId="33" borderId="15" xfId="0" applyFont="1" applyFill="1" applyBorder="1" applyAlignment="1">
      <alignment horizontal="center" vertical="center"/>
    </xf>
    <xf numFmtId="0" fontId="8" fillId="33" borderId="16" xfId="0" applyFont="1" applyFill="1" applyBorder="1" applyAlignment="1">
      <alignment horizontal="center" vertical="center"/>
    </xf>
    <xf numFmtId="0" fontId="8" fillId="33" borderId="24" xfId="0" applyFont="1" applyFill="1" applyBorder="1" applyAlignment="1">
      <alignment horizontal="right" indent="1"/>
    </xf>
    <xf numFmtId="0" fontId="8" fillId="33" borderId="15" xfId="0" applyFont="1" applyFill="1" applyBorder="1" applyAlignment="1">
      <alignment horizontal="right" indent="1"/>
    </xf>
    <xf numFmtId="0" fontId="8" fillId="33" borderId="25" xfId="0" applyFont="1" applyFill="1" applyBorder="1" applyAlignment="1">
      <alignment horizontal="center"/>
    </xf>
    <xf numFmtId="0" fontId="8" fillId="33" borderId="17" xfId="0" applyFont="1" applyFill="1" applyBorder="1" applyAlignment="1">
      <alignment horizontal="center"/>
    </xf>
    <xf numFmtId="0" fontId="8" fillId="33" borderId="18" xfId="0" applyFont="1" applyFill="1" applyBorder="1" applyAlignment="1">
      <alignment horizontal="center"/>
    </xf>
    <xf numFmtId="0" fontId="8" fillId="33" borderId="19" xfId="0" applyFont="1" applyFill="1" applyBorder="1" applyAlignment="1">
      <alignment horizontal="center"/>
    </xf>
    <xf numFmtId="0" fontId="8" fillId="33" borderId="27" xfId="0" applyFont="1" applyFill="1" applyBorder="1" applyAlignment="1">
      <alignment/>
    </xf>
    <xf numFmtId="0" fontId="8" fillId="33" borderId="15" xfId="0" applyFont="1" applyFill="1" applyBorder="1" applyAlignment="1">
      <alignment/>
    </xf>
    <xf numFmtId="0" fontId="8" fillId="33" borderId="27" xfId="0" applyFont="1" applyFill="1" applyBorder="1" applyAlignment="1">
      <alignment horizontal="right" indent="1"/>
    </xf>
    <xf numFmtId="0" fontId="8" fillId="33" borderId="29" xfId="0" applyFont="1" applyFill="1" applyBorder="1" applyAlignment="1">
      <alignment horizontal="center"/>
    </xf>
    <xf numFmtId="0" fontId="8" fillId="33" borderId="21" xfId="0" applyFont="1" applyFill="1" applyBorder="1" applyAlignment="1">
      <alignment horizontal="right" indent="1"/>
    </xf>
    <xf numFmtId="0" fontId="9" fillId="33" borderId="17" xfId="0" applyFont="1" applyFill="1" applyBorder="1" applyAlignment="1">
      <alignment/>
    </xf>
    <xf numFmtId="3" fontId="9" fillId="33" borderId="17" xfId="0" applyNumberFormat="1" applyFont="1" applyFill="1" applyBorder="1" applyAlignment="1">
      <alignment horizontal="right" indent="1"/>
    </xf>
    <xf numFmtId="0" fontId="9" fillId="33" borderId="25" xfId="0" applyFont="1" applyFill="1" applyBorder="1" applyAlignment="1">
      <alignment horizontal="right" indent="1"/>
    </xf>
    <xf numFmtId="0" fontId="9" fillId="33" borderId="17" xfId="0" applyFont="1" applyFill="1" applyBorder="1" applyAlignment="1">
      <alignment horizontal="right" indent="1"/>
    </xf>
    <xf numFmtId="0" fontId="9" fillId="33" borderId="18" xfId="0" applyFont="1" applyFill="1" applyBorder="1" applyAlignment="1">
      <alignment horizontal="right" indent="1"/>
    </xf>
    <xf numFmtId="0" fontId="9" fillId="33" borderId="19" xfId="0" applyFont="1" applyFill="1" applyBorder="1" applyAlignment="1">
      <alignment horizontal="right" indent="1"/>
    </xf>
    <xf numFmtId="0" fontId="9" fillId="33" borderId="19" xfId="0" applyFont="1" applyFill="1" applyBorder="1" applyAlignment="1">
      <alignment/>
    </xf>
    <xf numFmtId="3" fontId="9" fillId="33" borderId="25" xfId="0" applyNumberFormat="1" applyFont="1" applyFill="1" applyBorder="1" applyAlignment="1">
      <alignment horizontal="right" indent="1"/>
    </xf>
    <xf numFmtId="3" fontId="9" fillId="33" borderId="18" xfId="0" applyNumberFormat="1" applyFont="1" applyFill="1" applyBorder="1" applyAlignment="1">
      <alignment horizontal="right" indent="1"/>
    </xf>
    <xf numFmtId="0" fontId="0" fillId="33" borderId="0" xfId="0" applyFill="1" applyAlignment="1">
      <alignment wrapText="1"/>
    </xf>
    <xf numFmtId="0" fontId="0" fillId="33" borderId="0" xfId="0" applyFill="1" applyAlignment="1">
      <alignment/>
    </xf>
    <xf numFmtId="3" fontId="0" fillId="33" borderId="0" xfId="0" applyNumberFormat="1" applyFont="1" applyFill="1" applyAlignment="1">
      <alignment/>
    </xf>
    <xf numFmtId="3" fontId="62" fillId="34" borderId="17" xfId="0" applyNumberFormat="1" applyFont="1" applyFill="1" applyBorder="1" applyAlignment="1">
      <alignment horizontal="right" indent="1"/>
    </xf>
    <xf numFmtId="3" fontId="70" fillId="33" borderId="0" xfId="0" applyNumberFormat="1" applyFont="1" applyFill="1" applyBorder="1" applyAlignment="1">
      <alignment horizontal="center"/>
    </xf>
    <xf numFmtId="0" fontId="13" fillId="33" borderId="0" xfId="0" applyFont="1" applyFill="1" applyAlignment="1">
      <alignment/>
    </xf>
    <xf numFmtId="0" fontId="14" fillId="33" borderId="0" xfId="45" applyFont="1" applyFill="1" applyAlignment="1" applyProtection="1">
      <alignment/>
      <protection/>
    </xf>
    <xf numFmtId="0" fontId="15" fillId="33" borderId="0" xfId="0" applyFont="1" applyFill="1" applyAlignment="1">
      <alignment/>
    </xf>
    <xf numFmtId="0" fontId="64" fillId="33" borderId="25" xfId="0" applyFont="1" applyFill="1" applyBorder="1" applyAlignment="1">
      <alignment horizontal="center" vertical="center"/>
    </xf>
    <xf numFmtId="0" fontId="64" fillId="33" borderId="18" xfId="0" applyFont="1" applyFill="1" applyBorder="1" applyAlignment="1">
      <alignment horizontal="center" vertical="center"/>
    </xf>
    <xf numFmtId="3" fontId="64" fillId="33" borderId="23" xfId="0" applyNumberFormat="1" applyFont="1" applyFill="1" applyBorder="1" applyAlignment="1">
      <alignment horizontal="right" indent="1"/>
    </xf>
    <xf numFmtId="0" fontId="64" fillId="33" borderId="20" xfId="0" applyFont="1" applyFill="1" applyBorder="1" applyAlignment="1">
      <alignment horizontal="left" vertical="center"/>
    </xf>
    <xf numFmtId="0" fontId="64" fillId="33" borderId="20" xfId="0" applyFont="1" applyFill="1" applyBorder="1" applyAlignment="1">
      <alignment horizontal="left" vertical="center" wrapText="1"/>
    </xf>
    <xf numFmtId="164" fontId="64" fillId="33" borderId="21" xfId="47" applyNumberFormat="1" applyFont="1" applyFill="1" applyBorder="1" applyAlignment="1">
      <alignment horizontal="right" vertical="center" indent="1"/>
    </xf>
    <xf numFmtId="0" fontId="64" fillId="33" borderId="22" xfId="0" applyFont="1" applyFill="1" applyBorder="1" applyAlignment="1">
      <alignment horizontal="left" vertical="center" wrapText="1"/>
    </xf>
    <xf numFmtId="0" fontId="64" fillId="33" borderId="22" xfId="0" applyFont="1" applyFill="1" applyBorder="1" applyAlignment="1">
      <alignment horizontal="left" vertical="center"/>
    </xf>
    <xf numFmtId="0" fontId="62" fillId="33" borderId="15" xfId="0" applyFont="1" applyFill="1" applyBorder="1" applyAlignment="1">
      <alignment horizontal="left" vertical="center" wrapText="1"/>
    </xf>
    <xf numFmtId="0" fontId="62" fillId="33" borderId="16" xfId="0" applyFont="1" applyFill="1" applyBorder="1" applyAlignment="1">
      <alignment horizontal="left" vertical="center" wrapText="1"/>
    </xf>
    <xf numFmtId="3" fontId="62" fillId="33" borderId="0" xfId="0" applyNumberFormat="1" applyFont="1" applyFill="1" applyBorder="1" applyAlignment="1">
      <alignment horizontal="right" indent="1"/>
    </xf>
    <xf numFmtId="3" fontId="62" fillId="33" borderId="15" xfId="0" applyNumberFormat="1" applyFont="1" applyFill="1" applyBorder="1" applyAlignment="1">
      <alignment horizontal="right" indent="1"/>
    </xf>
    <xf numFmtId="164" fontId="62" fillId="33" borderId="15" xfId="0" applyNumberFormat="1" applyFont="1" applyFill="1" applyBorder="1" applyAlignment="1">
      <alignment horizontal="right" indent="1"/>
    </xf>
    <xf numFmtId="0" fontId="16" fillId="33" borderId="0" xfId="0" applyFont="1" applyFill="1" applyAlignment="1">
      <alignment/>
    </xf>
    <xf numFmtId="0" fontId="0" fillId="0" borderId="0" xfId="0" applyFont="1" applyAlignment="1">
      <alignment/>
    </xf>
    <xf numFmtId="0" fontId="17" fillId="0" borderId="0" xfId="0" applyFont="1" applyAlignment="1">
      <alignment/>
    </xf>
    <xf numFmtId="0" fontId="17" fillId="33" borderId="0" xfId="0" applyFont="1" applyFill="1" applyAlignment="1">
      <alignment/>
    </xf>
    <xf numFmtId="0" fontId="15" fillId="0" borderId="0" xfId="0" applyFont="1" applyAlignment="1">
      <alignment/>
    </xf>
    <xf numFmtId="3" fontId="62" fillId="33" borderId="17" xfId="0" applyNumberFormat="1" applyFont="1" applyFill="1" applyBorder="1" applyAlignment="1">
      <alignment horizontal="right"/>
    </xf>
    <xf numFmtId="3" fontId="62" fillId="33" borderId="27" xfId="0" applyNumberFormat="1" applyFont="1" applyFill="1" applyBorder="1" applyAlignment="1">
      <alignment horizontal="right" indent="1"/>
    </xf>
    <xf numFmtId="3" fontId="62" fillId="34" borderId="27" xfId="0" applyNumberFormat="1" applyFont="1" applyFill="1" applyBorder="1" applyAlignment="1">
      <alignment horizontal="right" indent="1"/>
    </xf>
    <xf numFmtId="3" fontId="70" fillId="34" borderId="0" xfId="0" applyNumberFormat="1" applyFont="1" applyFill="1" applyBorder="1" applyAlignment="1">
      <alignment horizontal="center"/>
    </xf>
    <xf numFmtId="0" fontId="62" fillId="33" borderId="15" xfId="0" applyFont="1" applyFill="1" applyBorder="1" applyAlignment="1">
      <alignment horizontal="left" wrapText="1"/>
    </xf>
    <xf numFmtId="3" fontId="62" fillId="33" borderId="28" xfId="47" applyNumberFormat="1" applyFont="1" applyFill="1" applyBorder="1" applyAlignment="1">
      <alignment horizontal="right" vertical="center" indent="1"/>
    </xf>
    <xf numFmtId="3" fontId="62" fillId="33" borderId="22" xfId="47" applyNumberFormat="1" applyFont="1" applyFill="1" applyBorder="1" applyAlignment="1">
      <alignment horizontal="right" vertical="center" indent="1"/>
    </xf>
    <xf numFmtId="179" fontId="64" fillId="33" borderId="30" xfId="47" applyNumberFormat="1" applyFont="1" applyFill="1" applyBorder="1" applyAlignment="1">
      <alignment horizontal="right" vertical="center" indent="1"/>
    </xf>
    <xf numFmtId="3" fontId="62" fillId="33" borderId="27" xfId="47" applyNumberFormat="1" applyFont="1" applyFill="1" applyBorder="1" applyAlignment="1">
      <alignment horizontal="right" vertical="center" indent="1"/>
    </xf>
    <xf numFmtId="179" fontId="62" fillId="33" borderId="20" xfId="47" applyNumberFormat="1" applyFont="1" applyFill="1" applyBorder="1" applyAlignment="1">
      <alignment horizontal="right" vertical="center" indent="1"/>
    </xf>
    <xf numFmtId="179" fontId="62" fillId="33" borderId="27" xfId="47" applyNumberFormat="1" applyFont="1" applyFill="1" applyBorder="1" applyAlignment="1">
      <alignment horizontal="right" vertical="center" indent="1"/>
    </xf>
    <xf numFmtId="179" fontId="62" fillId="33" borderId="15" xfId="47" applyNumberFormat="1" applyFont="1" applyFill="1" applyBorder="1" applyAlignment="1">
      <alignment horizontal="right" vertical="center" indent="1"/>
    </xf>
    <xf numFmtId="179" fontId="64" fillId="33" borderId="15" xfId="47" applyNumberFormat="1" applyFont="1" applyFill="1" applyBorder="1" applyAlignment="1">
      <alignment horizontal="right" vertical="center" indent="1"/>
    </xf>
    <xf numFmtId="0" fontId="64" fillId="33" borderId="15" xfId="0" applyFont="1" applyFill="1" applyBorder="1" applyAlignment="1">
      <alignment horizontal="left" vertical="center" wrapText="1"/>
    </xf>
    <xf numFmtId="179" fontId="62" fillId="33" borderId="26" xfId="47" applyNumberFormat="1" applyFont="1" applyFill="1" applyBorder="1" applyAlignment="1">
      <alignment horizontal="right" vertical="center" indent="1"/>
    </xf>
    <xf numFmtId="3" fontId="64" fillId="33" borderId="15" xfId="47" applyNumberFormat="1" applyFont="1" applyFill="1" applyBorder="1" applyAlignment="1">
      <alignment horizontal="right" vertical="center" indent="1"/>
    </xf>
    <xf numFmtId="0" fontId="64" fillId="33" borderId="27" xfId="0" applyFont="1" applyFill="1" applyBorder="1" applyAlignment="1">
      <alignment horizontal="left" vertical="center" wrapText="1"/>
    </xf>
    <xf numFmtId="0" fontId="68" fillId="33" borderId="0" xfId="0" applyFont="1" applyFill="1" applyBorder="1" applyAlignment="1">
      <alignment horizontal="center"/>
    </xf>
    <xf numFmtId="0" fontId="62" fillId="33" borderId="26" xfId="0" applyFont="1" applyFill="1" applyBorder="1" applyAlignment="1">
      <alignment horizontal="left"/>
    </xf>
    <xf numFmtId="0" fontId="68" fillId="33" borderId="0" xfId="0" applyFont="1" applyFill="1" applyBorder="1" applyAlignment="1">
      <alignment horizontal="left"/>
    </xf>
    <xf numFmtId="0" fontId="61" fillId="33" borderId="0" xfId="0" applyFont="1" applyFill="1" applyAlignment="1">
      <alignment horizontal="left"/>
    </xf>
    <xf numFmtId="0" fontId="62" fillId="33" borderId="26" xfId="0" applyFont="1" applyFill="1" applyBorder="1" applyAlignment="1">
      <alignment horizontal="left"/>
    </xf>
    <xf numFmtId="0" fontId="9" fillId="0" borderId="0" xfId="0" applyFont="1" applyAlignment="1">
      <alignment/>
    </xf>
    <xf numFmtId="0" fontId="8" fillId="0" borderId="0" xfId="0" applyFont="1" applyAlignment="1">
      <alignment/>
    </xf>
    <xf numFmtId="0" fontId="8" fillId="33" borderId="17" xfId="0" applyFont="1" applyFill="1" applyBorder="1" applyAlignment="1">
      <alignment vertical="center" wrapText="1"/>
    </xf>
    <xf numFmtId="0" fontId="9" fillId="33" borderId="17" xfId="0" applyFont="1" applyFill="1" applyBorder="1" applyAlignment="1">
      <alignment vertical="center" wrapText="1"/>
    </xf>
    <xf numFmtId="0" fontId="9" fillId="33" borderId="17"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8" fillId="33" borderId="17" xfId="0" applyFont="1" applyFill="1" applyBorder="1" applyAlignment="1">
      <alignment horizontal="center" vertical="center"/>
    </xf>
    <xf numFmtId="0" fontId="8" fillId="33" borderId="17" xfId="45" applyFont="1" applyFill="1" applyBorder="1" applyAlignment="1" applyProtection="1">
      <alignment vertical="center" wrapText="1"/>
      <protection/>
    </xf>
    <xf numFmtId="0" fontId="8" fillId="33" borderId="14" xfId="0" applyFont="1" applyFill="1" applyBorder="1" applyAlignment="1">
      <alignment vertical="center" wrapText="1"/>
    </xf>
    <xf numFmtId="0" fontId="8" fillId="33" borderId="14" xfId="0" applyFont="1" applyFill="1" applyBorder="1" applyAlignment="1">
      <alignment horizontal="center" vertical="center" wrapText="1"/>
    </xf>
    <xf numFmtId="0" fontId="8" fillId="0" borderId="17" xfId="0" applyFont="1" applyBorder="1" applyAlignment="1">
      <alignment horizontal="center" vertical="center" wrapText="1"/>
    </xf>
    <xf numFmtId="0" fontId="1" fillId="0" borderId="0" xfId="45" applyFont="1" applyAlignment="1" applyProtection="1">
      <alignment/>
      <protection/>
    </xf>
    <xf numFmtId="0" fontId="9" fillId="33" borderId="19"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8" fillId="0" borderId="17" xfId="0" applyFont="1" applyBorder="1" applyAlignment="1">
      <alignment horizontal="center" vertical="center"/>
    </xf>
    <xf numFmtId="0" fontId="8" fillId="0" borderId="17" xfId="0" applyFont="1" applyBorder="1" applyAlignment="1">
      <alignment vertical="center" wrapText="1"/>
    </xf>
    <xf numFmtId="0" fontId="8" fillId="33" borderId="17" xfId="0" applyFont="1" applyFill="1" applyBorder="1" applyAlignment="1">
      <alignment vertical="center" wrapText="1"/>
    </xf>
    <xf numFmtId="0" fontId="8" fillId="33" borderId="17" xfId="0" applyFont="1" applyFill="1" applyBorder="1" applyAlignment="1">
      <alignment horizontal="center" vertical="center" wrapText="1"/>
    </xf>
    <xf numFmtId="0" fontId="8" fillId="33" borderId="14" xfId="0" applyFont="1" applyFill="1" applyBorder="1" applyAlignment="1">
      <alignment horizontal="left" vertical="center" wrapText="1"/>
    </xf>
    <xf numFmtId="0" fontId="8" fillId="33" borderId="16" xfId="0" applyFont="1" applyFill="1" applyBorder="1" applyAlignment="1">
      <alignment horizontal="left" vertical="center" wrapText="1"/>
    </xf>
    <xf numFmtId="0" fontId="8" fillId="0" borderId="0" xfId="0" applyFont="1" applyAlignment="1">
      <alignment vertical="center"/>
    </xf>
    <xf numFmtId="0" fontId="8" fillId="0" borderId="0" xfId="0" applyFont="1" applyAlignment="1">
      <alignment/>
    </xf>
    <xf numFmtId="0" fontId="8" fillId="0" borderId="17" xfId="0" applyFont="1" applyBorder="1" applyAlignment="1">
      <alignment horizontal="center" vertical="center" wrapText="1"/>
    </xf>
    <xf numFmtId="0" fontId="8" fillId="0" borderId="17" xfId="0" applyFont="1" applyBorder="1" applyAlignment="1">
      <alignment vertical="center"/>
    </xf>
    <xf numFmtId="0" fontId="68" fillId="33" borderId="28" xfId="0" applyFont="1" applyFill="1" applyBorder="1" applyAlignment="1">
      <alignment horizontal="center"/>
    </xf>
    <xf numFmtId="0" fontId="64" fillId="33" borderId="19" xfId="0" applyFont="1" applyFill="1" applyBorder="1" applyAlignment="1">
      <alignment horizontal="center" vertical="center"/>
    </xf>
    <xf numFmtId="0" fontId="64" fillId="33" borderId="25" xfId="0" applyFont="1" applyFill="1" applyBorder="1" applyAlignment="1">
      <alignment horizontal="center" vertical="center"/>
    </xf>
    <xf numFmtId="0" fontId="64" fillId="33" borderId="18" xfId="0" applyFont="1" applyFill="1" applyBorder="1" applyAlignment="1">
      <alignment horizontal="center" vertical="center"/>
    </xf>
    <xf numFmtId="0" fontId="62" fillId="33" borderId="19" xfId="0" applyFont="1" applyFill="1" applyBorder="1" applyAlignment="1">
      <alignment horizontal="left" vertical="center" wrapText="1"/>
    </xf>
    <xf numFmtId="0" fontId="62" fillId="33" borderId="18" xfId="0" applyFont="1" applyFill="1" applyBorder="1" applyAlignment="1">
      <alignment horizontal="left" vertical="center" wrapText="1"/>
    </xf>
    <xf numFmtId="0" fontId="62" fillId="33" borderId="26" xfId="0" applyFont="1" applyFill="1" applyBorder="1" applyAlignment="1">
      <alignment horizontal="left"/>
    </xf>
    <xf numFmtId="0" fontId="64" fillId="33" borderId="20" xfId="0" applyFont="1" applyFill="1" applyBorder="1" applyAlignment="1">
      <alignment horizontal="center" vertical="center" wrapText="1"/>
    </xf>
    <xf numFmtId="0" fontId="64" fillId="33" borderId="21" xfId="0" applyFont="1" applyFill="1" applyBorder="1" applyAlignment="1">
      <alignment horizontal="center" vertical="center" wrapText="1"/>
    </xf>
    <xf numFmtId="0" fontId="64" fillId="33" borderId="22" xfId="0" applyFont="1" applyFill="1" applyBorder="1" applyAlignment="1">
      <alignment horizontal="center" vertical="center" wrapText="1"/>
    </xf>
    <xf numFmtId="0" fontId="64" fillId="33" borderId="23" xfId="0" applyFont="1" applyFill="1" applyBorder="1" applyAlignment="1">
      <alignment horizontal="center" vertical="center" wrapText="1"/>
    </xf>
    <xf numFmtId="0" fontId="64" fillId="33" borderId="0" xfId="0" applyFont="1" applyFill="1" applyAlignment="1">
      <alignment horizontal="left" vertical="center"/>
    </xf>
    <xf numFmtId="0" fontId="62" fillId="33" borderId="14" xfId="0" applyFont="1" applyFill="1" applyBorder="1" applyAlignment="1" applyProtection="1">
      <alignment horizontal="center" vertical="center" wrapText="1"/>
      <protection locked="0"/>
    </xf>
    <xf numFmtId="0" fontId="62" fillId="33" borderId="15" xfId="0" applyFont="1" applyFill="1" applyBorder="1" applyAlignment="1" applyProtection="1">
      <alignment horizontal="center" vertical="center" wrapText="1"/>
      <protection locked="0"/>
    </xf>
    <xf numFmtId="0" fontId="62" fillId="33" borderId="16" xfId="0" applyFont="1" applyFill="1" applyBorder="1" applyAlignment="1" applyProtection="1">
      <alignment horizontal="center" vertical="center" wrapText="1"/>
      <protection locked="0"/>
    </xf>
    <xf numFmtId="0" fontId="62" fillId="33" borderId="0" xfId="0" applyFont="1" applyFill="1" applyBorder="1" applyAlignment="1">
      <alignment horizontal="right" indent="1"/>
    </xf>
    <xf numFmtId="0" fontId="62" fillId="33" borderId="20" xfId="0" applyFont="1" applyFill="1" applyBorder="1" applyAlignment="1">
      <alignment horizontal="right" indent="1"/>
    </xf>
    <xf numFmtId="0" fontId="62" fillId="33" borderId="21" xfId="0" applyFont="1" applyFill="1" applyBorder="1" applyAlignment="1">
      <alignment horizontal="right" indent="1"/>
    </xf>
    <xf numFmtId="0" fontId="62" fillId="33" borderId="27" xfId="0" applyFont="1" applyFill="1" applyBorder="1" applyAlignment="1">
      <alignment horizontal="right" indent="1"/>
    </xf>
    <xf numFmtId="0" fontId="62" fillId="33" borderId="24" xfId="0" applyFont="1" applyFill="1" applyBorder="1" applyAlignment="1">
      <alignment horizontal="right" indent="1"/>
    </xf>
    <xf numFmtId="0" fontId="64" fillId="33" borderId="14" xfId="0" applyFont="1" applyFill="1" applyBorder="1" applyAlignment="1">
      <alignment horizontal="center" vertical="center" wrapText="1"/>
    </xf>
    <xf numFmtId="0" fontId="64" fillId="33" borderId="16" xfId="0" applyFont="1" applyFill="1" applyBorder="1" applyAlignment="1">
      <alignment horizontal="center" vertical="center" wrapText="1"/>
    </xf>
    <xf numFmtId="0" fontId="64" fillId="33" borderId="14" xfId="0" applyFont="1" applyFill="1" applyBorder="1" applyAlignment="1" applyProtection="1">
      <alignment horizontal="center" vertical="center" wrapText="1"/>
      <protection locked="0"/>
    </xf>
    <xf numFmtId="0" fontId="64" fillId="33" borderId="15" xfId="0" applyFont="1" applyFill="1" applyBorder="1" applyAlignment="1" applyProtection="1">
      <alignment horizontal="center" vertical="center" wrapText="1"/>
      <protection locked="0"/>
    </xf>
    <xf numFmtId="0" fontId="64" fillId="33" borderId="16" xfId="0" applyFont="1" applyFill="1" applyBorder="1" applyAlignment="1" applyProtection="1">
      <alignment horizontal="center" vertical="center" wrapText="1"/>
      <protection locked="0"/>
    </xf>
    <xf numFmtId="3" fontId="62" fillId="33" borderId="27" xfId="0" applyNumberFormat="1" applyFont="1" applyFill="1" applyBorder="1" applyAlignment="1">
      <alignment horizontal="right" vertical="center" indent="1"/>
    </xf>
    <xf numFmtId="3" fontId="62" fillId="33" borderId="24" xfId="0" applyNumberFormat="1" applyFont="1" applyFill="1" applyBorder="1" applyAlignment="1">
      <alignment horizontal="right" vertical="center" indent="1"/>
    </xf>
    <xf numFmtId="3" fontId="62" fillId="33" borderId="20" xfId="0" applyNumberFormat="1" applyFont="1" applyFill="1" applyBorder="1" applyAlignment="1">
      <alignment horizontal="right" vertical="center" indent="1"/>
    </xf>
    <xf numFmtId="3" fontId="62" fillId="33" borderId="21" xfId="0" applyNumberFormat="1" applyFont="1" applyFill="1" applyBorder="1" applyAlignment="1">
      <alignment horizontal="right" vertical="center" indent="1"/>
    </xf>
    <xf numFmtId="3" fontId="62" fillId="33" borderId="0" xfId="0" applyNumberFormat="1" applyFont="1" applyFill="1" applyBorder="1" applyAlignment="1">
      <alignment horizontal="right" vertical="center" indent="1"/>
    </xf>
    <xf numFmtId="0" fontId="62" fillId="33" borderId="22" xfId="0" applyFont="1" applyFill="1" applyBorder="1" applyAlignment="1">
      <alignment horizontal="right" indent="1"/>
    </xf>
    <xf numFmtId="0" fontId="62" fillId="33" borderId="23" xfId="0" applyFont="1" applyFill="1" applyBorder="1" applyAlignment="1">
      <alignment horizontal="right" indent="1"/>
    </xf>
    <xf numFmtId="164" fontId="64" fillId="33" borderId="20" xfId="0" applyNumberFormat="1" applyFont="1" applyFill="1" applyBorder="1" applyAlignment="1">
      <alignment horizontal="right" vertical="center" wrapText="1" indent="1"/>
    </xf>
    <xf numFmtId="164" fontId="64" fillId="33" borderId="21" xfId="0" applyNumberFormat="1" applyFont="1" applyFill="1" applyBorder="1" applyAlignment="1">
      <alignment horizontal="right" vertical="center" wrapText="1" indent="1"/>
    </xf>
    <xf numFmtId="3" fontId="64" fillId="33" borderId="22" xfId="0" applyNumberFormat="1" applyFont="1" applyFill="1" applyBorder="1" applyAlignment="1">
      <alignment horizontal="right" indent="1"/>
    </xf>
    <xf numFmtId="3" fontId="64" fillId="33" borderId="23" xfId="0" applyNumberFormat="1" applyFont="1" applyFill="1" applyBorder="1" applyAlignment="1">
      <alignment horizontal="right" indent="1"/>
    </xf>
    <xf numFmtId="3" fontId="62" fillId="33" borderId="22" xfId="0" applyNumberFormat="1" applyFont="1" applyFill="1" applyBorder="1" applyAlignment="1">
      <alignment horizontal="right" vertical="center" indent="1"/>
    </xf>
    <xf numFmtId="3" fontId="62" fillId="33" borderId="23" xfId="0" applyNumberFormat="1" applyFont="1" applyFill="1" applyBorder="1" applyAlignment="1">
      <alignment horizontal="right" vertical="center" indent="1"/>
    </xf>
    <xf numFmtId="3" fontId="64" fillId="33" borderId="19" xfId="0" applyNumberFormat="1" applyFont="1" applyFill="1" applyBorder="1" applyAlignment="1">
      <alignment horizontal="right" indent="1"/>
    </xf>
    <xf numFmtId="3" fontId="64" fillId="33" borderId="18" xfId="0" applyNumberFormat="1" applyFont="1" applyFill="1" applyBorder="1" applyAlignment="1">
      <alignment horizontal="right" indent="1"/>
    </xf>
    <xf numFmtId="3" fontId="62" fillId="33" borderId="0" xfId="0" applyNumberFormat="1" applyFont="1" applyFill="1" applyBorder="1" applyAlignment="1">
      <alignment horizontal="right" vertical="center" indent="1" shrinkToFit="1"/>
    </xf>
    <xf numFmtId="0" fontId="64" fillId="33" borderId="20" xfId="0" applyFont="1" applyFill="1" applyBorder="1" applyAlignment="1">
      <alignment horizontal="left" vertical="center"/>
    </xf>
    <xf numFmtId="0" fontId="64" fillId="33" borderId="26" xfId="0" applyFont="1" applyFill="1" applyBorder="1" applyAlignment="1">
      <alignment horizontal="left" vertical="center"/>
    </xf>
    <xf numFmtId="0" fontId="64" fillId="33" borderId="21" xfId="0" applyFont="1" applyFill="1" applyBorder="1" applyAlignment="1">
      <alignment horizontal="left" vertical="center"/>
    </xf>
    <xf numFmtId="164" fontId="64" fillId="33" borderId="20" xfId="0" applyNumberFormat="1" applyFont="1" applyFill="1" applyBorder="1" applyAlignment="1">
      <alignment horizontal="right" vertical="center"/>
    </xf>
    <xf numFmtId="164" fontId="64" fillId="33" borderId="21" xfId="0" applyNumberFormat="1" applyFont="1" applyFill="1" applyBorder="1" applyAlignment="1">
      <alignment horizontal="right" vertical="center"/>
    </xf>
    <xf numFmtId="0" fontId="64" fillId="33" borderId="22" xfId="0" applyFont="1" applyFill="1" applyBorder="1" applyAlignment="1">
      <alignment horizontal="left" vertical="center"/>
    </xf>
    <xf numFmtId="0" fontId="64" fillId="33" borderId="28" xfId="0" applyFont="1" applyFill="1" applyBorder="1" applyAlignment="1">
      <alignment horizontal="left" vertical="center"/>
    </xf>
    <xf numFmtId="0" fontId="64" fillId="33" borderId="23" xfId="0" applyFont="1" applyFill="1" applyBorder="1" applyAlignment="1">
      <alignment horizontal="left" vertical="center"/>
    </xf>
    <xf numFmtId="3" fontId="64" fillId="33" borderId="22" xfId="0" applyNumberFormat="1" applyFont="1" applyFill="1" applyBorder="1" applyAlignment="1">
      <alignment horizontal="right" vertical="center"/>
    </xf>
    <xf numFmtId="3" fontId="64" fillId="33" borderId="23" xfId="0" applyNumberFormat="1" applyFont="1" applyFill="1" applyBorder="1" applyAlignment="1">
      <alignment horizontal="right" vertical="center"/>
    </xf>
    <xf numFmtId="0" fontId="62" fillId="33" borderId="22" xfId="0" applyFont="1" applyFill="1" applyBorder="1" applyAlignment="1">
      <alignment horizontal="left" vertical="center"/>
    </xf>
    <xf numFmtId="0" fontId="62" fillId="33" borderId="28" xfId="0" applyFont="1" applyFill="1" applyBorder="1" applyAlignment="1">
      <alignment horizontal="left" vertical="center"/>
    </xf>
    <xf numFmtId="0" fontId="62" fillId="33" borderId="23" xfId="0" applyFont="1" applyFill="1" applyBorder="1" applyAlignment="1">
      <alignment horizontal="left" vertical="center"/>
    </xf>
    <xf numFmtId="164" fontId="62" fillId="33" borderId="0" xfId="0" applyNumberFormat="1" applyFont="1" applyFill="1" applyBorder="1" applyAlignment="1">
      <alignment horizontal="right" vertical="center"/>
    </xf>
    <xf numFmtId="0" fontId="62" fillId="33" borderId="27" xfId="0" applyFont="1" applyFill="1" applyBorder="1" applyAlignment="1">
      <alignment horizontal="left" vertical="center"/>
    </xf>
    <xf numFmtId="0" fontId="62" fillId="33" borderId="0" xfId="0" applyFont="1" applyFill="1" applyBorder="1" applyAlignment="1">
      <alignment horizontal="left" vertical="center"/>
    </xf>
    <xf numFmtId="0" fontId="62" fillId="33" borderId="24" xfId="0" applyFont="1" applyFill="1" applyBorder="1" applyAlignment="1">
      <alignment horizontal="left" vertical="center"/>
    </xf>
    <xf numFmtId="0" fontId="62" fillId="33" borderId="27" xfId="0" applyFont="1" applyFill="1" applyBorder="1" applyAlignment="1">
      <alignment horizontal="left" vertical="center" wrapText="1"/>
    </xf>
    <xf numFmtId="0" fontId="62" fillId="33" borderId="0" xfId="0" applyFont="1" applyFill="1" applyBorder="1" applyAlignment="1">
      <alignment horizontal="left" vertical="center" wrapText="1"/>
    </xf>
    <xf numFmtId="0" fontId="62" fillId="33" borderId="24" xfId="0" applyFont="1" applyFill="1" applyBorder="1" applyAlignment="1">
      <alignment horizontal="left" vertical="center" wrapText="1"/>
    </xf>
    <xf numFmtId="0" fontId="64" fillId="33" borderId="0" xfId="0" applyFont="1" applyFill="1" applyBorder="1" applyAlignment="1">
      <alignment horizontal="left" vertical="center"/>
    </xf>
    <xf numFmtId="0" fontId="64" fillId="33" borderId="19" xfId="0" applyFont="1" applyFill="1" applyBorder="1" applyAlignment="1">
      <alignment horizontal="center" vertical="center" wrapText="1"/>
    </xf>
    <xf numFmtId="0" fontId="64" fillId="33" borderId="18" xfId="0" applyFont="1" applyFill="1" applyBorder="1" applyAlignment="1">
      <alignment horizontal="center" vertical="center" wrapText="1"/>
    </xf>
    <xf numFmtId="0" fontId="62" fillId="33" borderId="20" xfId="0" applyFont="1" applyFill="1" applyBorder="1" applyAlignment="1">
      <alignment horizontal="left" vertical="center"/>
    </xf>
    <xf numFmtId="0" fontId="62" fillId="33" borderId="26" xfId="0" applyFont="1" applyFill="1" applyBorder="1" applyAlignment="1">
      <alignment horizontal="left" vertical="center"/>
    </xf>
    <xf numFmtId="0" fontId="62" fillId="33" borderId="21" xfId="0" applyFont="1" applyFill="1" applyBorder="1" applyAlignment="1">
      <alignment horizontal="left" vertical="center"/>
    </xf>
    <xf numFmtId="164" fontId="62" fillId="33" borderId="20" xfId="0" applyNumberFormat="1" applyFont="1" applyFill="1" applyBorder="1" applyAlignment="1">
      <alignment horizontal="right" vertical="center"/>
    </xf>
    <xf numFmtId="164" fontId="62" fillId="33" borderId="21" xfId="0" applyNumberFormat="1" applyFont="1" applyFill="1" applyBorder="1" applyAlignment="1">
      <alignment horizontal="right" vertical="center"/>
    </xf>
    <xf numFmtId="0" fontId="64" fillId="33" borderId="22" xfId="0" applyFont="1" applyFill="1" applyBorder="1" applyAlignment="1">
      <alignment horizontal="left" vertical="center" wrapText="1"/>
    </xf>
    <xf numFmtId="0" fontId="64" fillId="33" borderId="28" xfId="0" applyFont="1" applyFill="1" applyBorder="1" applyAlignment="1">
      <alignment horizontal="left" vertical="center" wrapText="1"/>
    </xf>
    <xf numFmtId="0" fontId="64" fillId="33" borderId="23" xfId="0" applyFont="1" applyFill="1" applyBorder="1" applyAlignment="1">
      <alignment horizontal="left" vertical="center" wrapText="1"/>
    </xf>
    <xf numFmtId="3" fontId="64" fillId="33" borderId="22" xfId="47" applyNumberFormat="1" applyFont="1" applyFill="1" applyBorder="1" applyAlignment="1">
      <alignment horizontal="right" vertical="center" indent="1"/>
    </xf>
    <xf numFmtId="3" fontId="64" fillId="33" borderId="23" xfId="47" applyNumberFormat="1" applyFont="1" applyFill="1" applyBorder="1" applyAlignment="1">
      <alignment horizontal="right" vertical="center" indent="1"/>
    </xf>
    <xf numFmtId="0" fontId="64" fillId="33" borderId="20" xfId="0" applyFont="1" applyFill="1" applyBorder="1" applyAlignment="1">
      <alignment horizontal="left" vertical="center" wrapText="1"/>
    </xf>
    <xf numFmtId="0" fontId="64" fillId="33" borderId="26" xfId="0" applyFont="1" applyFill="1" applyBorder="1" applyAlignment="1">
      <alignment horizontal="left" vertical="center" wrapText="1"/>
    </xf>
    <xf numFmtId="0" fontId="64" fillId="33" borderId="21" xfId="0" applyFont="1" applyFill="1" applyBorder="1" applyAlignment="1">
      <alignment horizontal="left" vertical="center" wrapText="1"/>
    </xf>
    <xf numFmtId="164" fontId="64" fillId="33" borderId="20" xfId="47" applyNumberFormat="1" applyFont="1" applyFill="1" applyBorder="1" applyAlignment="1">
      <alignment horizontal="right" vertical="center" indent="1"/>
    </xf>
    <xf numFmtId="164" fontId="64" fillId="33" borderId="21" xfId="47" applyNumberFormat="1" applyFont="1" applyFill="1" applyBorder="1" applyAlignment="1">
      <alignment horizontal="right" vertical="center" indent="1"/>
    </xf>
    <xf numFmtId="164" fontId="64" fillId="33" borderId="20" xfId="0" applyNumberFormat="1" applyFont="1" applyFill="1" applyBorder="1" applyAlignment="1">
      <alignment horizontal="right" indent="1"/>
    </xf>
    <xf numFmtId="164" fontId="64" fillId="33" borderId="21" xfId="0" applyNumberFormat="1" applyFont="1" applyFill="1" applyBorder="1" applyAlignment="1">
      <alignment horizontal="right" indent="1"/>
    </xf>
    <xf numFmtId="0" fontId="62" fillId="33" borderId="22" xfId="0" applyFont="1" applyFill="1" applyBorder="1" applyAlignment="1">
      <alignment horizontal="left" vertical="center" wrapText="1"/>
    </xf>
    <xf numFmtId="0" fontId="62" fillId="33" borderId="28" xfId="0" applyFont="1" applyFill="1" applyBorder="1" applyAlignment="1">
      <alignment horizontal="left" vertical="center" wrapText="1"/>
    </xf>
    <xf numFmtId="0" fontId="62" fillId="33" borderId="23" xfId="0" applyFont="1" applyFill="1" applyBorder="1" applyAlignment="1">
      <alignment horizontal="left" vertical="center" wrapText="1"/>
    </xf>
    <xf numFmtId="0" fontId="68" fillId="33" borderId="10" xfId="0" applyFont="1" applyFill="1" applyBorder="1" applyAlignment="1">
      <alignment horizontal="center"/>
    </xf>
    <xf numFmtId="0" fontId="64" fillId="33" borderId="0" xfId="0" applyFont="1" applyFill="1" applyBorder="1" applyAlignment="1" applyProtection="1">
      <alignment horizontal="center" vertical="center" wrapText="1"/>
      <protection locked="0"/>
    </xf>
    <xf numFmtId="0" fontId="62" fillId="33" borderId="20" xfId="0" applyFont="1" applyFill="1" applyBorder="1" applyAlignment="1">
      <alignment horizontal="left" vertical="center" wrapText="1"/>
    </xf>
    <xf numFmtId="0" fontId="62" fillId="33" borderId="26" xfId="0" applyFont="1" applyFill="1" applyBorder="1" applyAlignment="1">
      <alignment horizontal="left" vertical="center" wrapText="1"/>
    </xf>
    <xf numFmtId="0" fontId="62" fillId="33" borderId="21" xfId="0" applyFont="1" applyFill="1" applyBorder="1" applyAlignment="1">
      <alignment horizontal="left" vertical="center" wrapText="1"/>
    </xf>
    <xf numFmtId="164" fontId="62" fillId="33" borderId="0" xfId="0" applyNumberFormat="1" applyFont="1" applyFill="1" applyBorder="1" applyAlignment="1">
      <alignment horizontal="right" indent="1"/>
    </xf>
    <xf numFmtId="164" fontId="62" fillId="33" borderId="27" xfId="0" applyNumberFormat="1" applyFont="1" applyFill="1" applyBorder="1" applyAlignment="1">
      <alignment horizontal="right" vertical="center"/>
    </xf>
    <xf numFmtId="164" fontId="62" fillId="33" borderId="24" xfId="0" applyNumberFormat="1" applyFont="1" applyFill="1" applyBorder="1" applyAlignment="1">
      <alignment horizontal="right" vertical="center"/>
    </xf>
    <xf numFmtId="164" fontId="62" fillId="33" borderId="22" xfId="0" applyNumberFormat="1" applyFont="1" applyFill="1" applyBorder="1" applyAlignment="1">
      <alignment horizontal="right" vertical="center"/>
    </xf>
    <xf numFmtId="164" fontId="62" fillId="33" borderId="23" xfId="0" applyNumberFormat="1" applyFont="1" applyFill="1" applyBorder="1" applyAlignment="1">
      <alignment horizontal="right" vertical="center"/>
    </xf>
    <xf numFmtId="164" fontId="62" fillId="33" borderId="27" xfId="0" applyNumberFormat="1" applyFont="1" applyFill="1" applyBorder="1" applyAlignment="1">
      <alignment horizontal="right" indent="1"/>
    </xf>
    <xf numFmtId="164" fontId="62" fillId="33" borderId="24" xfId="0" applyNumberFormat="1" applyFont="1" applyFill="1" applyBorder="1" applyAlignment="1">
      <alignment horizontal="right" indent="1"/>
    </xf>
    <xf numFmtId="164" fontId="62" fillId="33" borderId="22" xfId="0" applyNumberFormat="1" applyFont="1" applyFill="1" applyBorder="1" applyAlignment="1">
      <alignment horizontal="right" indent="1"/>
    </xf>
    <xf numFmtId="164" fontId="62" fillId="33" borderId="23" xfId="0" applyNumberFormat="1" applyFont="1" applyFill="1" applyBorder="1" applyAlignment="1">
      <alignment horizontal="right" indent="1"/>
    </xf>
    <xf numFmtId="164" fontId="62" fillId="33" borderId="20" xfId="0" applyNumberFormat="1" applyFont="1" applyFill="1" applyBorder="1" applyAlignment="1">
      <alignment horizontal="right" indent="1"/>
    </xf>
    <xf numFmtId="164" fontId="62" fillId="33" borderId="21" xfId="0" applyNumberFormat="1" applyFont="1" applyFill="1" applyBorder="1" applyAlignment="1">
      <alignment horizontal="right" indent="1"/>
    </xf>
    <xf numFmtId="0" fontId="62" fillId="33" borderId="14" xfId="0" applyFont="1" applyFill="1" applyBorder="1" applyAlignment="1">
      <alignment horizontal="left" vertical="center" wrapText="1"/>
    </xf>
    <xf numFmtId="0" fontId="62" fillId="33" borderId="15" xfId="0" applyFont="1" applyFill="1" applyBorder="1" applyAlignment="1">
      <alignment horizontal="left" vertical="center" wrapText="1"/>
    </xf>
    <xf numFmtId="0" fontId="62" fillId="33" borderId="16" xfId="0" applyFont="1" applyFill="1" applyBorder="1" applyAlignment="1">
      <alignment horizontal="left" vertical="center" wrapText="1"/>
    </xf>
    <xf numFmtId="0" fontId="62" fillId="33" borderId="21" xfId="0" applyFont="1" applyFill="1" applyBorder="1" applyAlignment="1">
      <alignment horizontal="center" vertical="center" wrapText="1"/>
    </xf>
    <xf numFmtId="0" fontId="62" fillId="33" borderId="23" xfId="0" applyFont="1" applyFill="1" applyBorder="1" applyAlignment="1">
      <alignment horizontal="center" vertical="center" wrapText="1"/>
    </xf>
    <xf numFmtId="0" fontId="62" fillId="33" borderId="19" xfId="0" applyFont="1" applyFill="1" applyBorder="1" applyAlignment="1">
      <alignment horizontal="left" vertical="center"/>
    </xf>
    <xf numFmtId="0" fontId="62" fillId="33" borderId="18" xfId="0" applyFont="1" applyFill="1" applyBorder="1" applyAlignment="1">
      <alignment horizontal="left" vertical="center"/>
    </xf>
    <xf numFmtId="164" fontId="62" fillId="33" borderId="27" xfId="0" applyNumberFormat="1" applyFont="1" applyFill="1" applyBorder="1" applyAlignment="1">
      <alignment horizontal="right" vertical="center" wrapText="1" indent="1"/>
    </xf>
    <xf numFmtId="164" fontId="62" fillId="33" borderId="24" xfId="0" applyNumberFormat="1" applyFont="1" applyFill="1" applyBorder="1" applyAlignment="1">
      <alignment horizontal="right" vertical="center" wrapText="1" indent="1"/>
    </xf>
    <xf numFmtId="0" fontId="64" fillId="33" borderId="31" xfId="0" applyFont="1" applyFill="1" applyBorder="1" applyAlignment="1">
      <alignment horizontal="center" vertical="center" wrapText="1"/>
    </xf>
    <xf numFmtId="0" fontId="64" fillId="33" borderId="13" xfId="0" applyFont="1" applyFill="1" applyBorder="1" applyAlignment="1">
      <alignment horizontal="center" vertical="center" wrapText="1"/>
    </xf>
    <xf numFmtId="164" fontId="62" fillId="33" borderId="20" xfId="0" applyNumberFormat="1" applyFont="1" applyFill="1" applyBorder="1" applyAlignment="1">
      <alignment horizontal="right" vertical="center" wrapText="1" indent="1"/>
    </xf>
    <xf numFmtId="164" fontId="62" fillId="33" borderId="21" xfId="0" applyNumberFormat="1" applyFont="1" applyFill="1" applyBorder="1" applyAlignment="1">
      <alignment horizontal="right" vertical="center" wrapText="1" indent="1"/>
    </xf>
    <xf numFmtId="164" fontId="62" fillId="33" borderId="22" xfId="0" applyNumberFormat="1" applyFont="1" applyFill="1" applyBorder="1" applyAlignment="1">
      <alignment horizontal="right" vertical="center" wrapText="1" indent="1"/>
    </xf>
    <xf numFmtId="164" fontId="62" fillId="33" borderId="23" xfId="0" applyNumberFormat="1" applyFont="1" applyFill="1" applyBorder="1" applyAlignment="1">
      <alignment horizontal="right" vertical="center" wrapText="1" indent="1"/>
    </xf>
    <xf numFmtId="1" fontId="62" fillId="33" borderId="0" xfId="0" applyNumberFormat="1" applyFont="1" applyFill="1" applyBorder="1" applyAlignment="1">
      <alignment horizontal="right" vertical="center" wrapText="1" indent="1"/>
    </xf>
    <xf numFmtId="1" fontId="62" fillId="33" borderId="20" xfId="0" applyNumberFormat="1" applyFont="1" applyFill="1" applyBorder="1" applyAlignment="1">
      <alignment horizontal="right" vertical="center" wrapText="1" indent="1"/>
    </xf>
    <xf numFmtId="1" fontId="62" fillId="33" borderId="21" xfId="0" applyNumberFormat="1" applyFont="1" applyFill="1" applyBorder="1" applyAlignment="1">
      <alignment horizontal="right" vertical="center" wrapText="1" indent="1"/>
    </xf>
    <xf numFmtId="3" fontId="64" fillId="33" borderId="22" xfId="0" applyNumberFormat="1" applyFont="1" applyFill="1" applyBorder="1" applyAlignment="1">
      <alignment horizontal="right" vertical="center" wrapText="1" indent="1"/>
    </xf>
    <xf numFmtId="3" fontId="64" fillId="33" borderId="23" xfId="0" applyNumberFormat="1" applyFont="1" applyFill="1" applyBorder="1" applyAlignment="1">
      <alignment horizontal="right" vertical="center" wrapText="1" indent="1"/>
    </xf>
    <xf numFmtId="1" fontId="62" fillId="33" borderId="27" xfId="0" applyNumberFormat="1" applyFont="1" applyFill="1" applyBorder="1" applyAlignment="1">
      <alignment horizontal="right" vertical="center" wrapText="1" indent="1"/>
    </xf>
    <xf numFmtId="1" fontId="62" fillId="33" borderId="24" xfId="0" applyNumberFormat="1" applyFont="1" applyFill="1" applyBorder="1" applyAlignment="1">
      <alignment horizontal="right" vertical="center" wrapText="1" indent="1"/>
    </xf>
    <xf numFmtId="1" fontId="62" fillId="33" borderId="22" xfId="0" applyNumberFormat="1" applyFont="1" applyFill="1" applyBorder="1" applyAlignment="1">
      <alignment horizontal="right" vertical="center" wrapText="1" indent="1"/>
    </xf>
    <xf numFmtId="1" fontId="62" fillId="33" borderId="23" xfId="0" applyNumberFormat="1" applyFont="1" applyFill="1" applyBorder="1" applyAlignment="1">
      <alignment horizontal="right" vertical="center" wrapText="1" indent="1"/>
    </xf>
    <xf numFmtId="164" fontId="62" fillId="33" borderId="0" xfId="47" applyNumberFormat="1" applyFont="1" applyFill="1" applyBorder="1" applyAlignment="1">
      <alignment horizontal="right" vertical="center" indent="1"/>
    </xf>
    <xf numFmtId="164" fontId="62" fillId="33" borderId="20" xfId="47" applyNumberFormat="1" applyFont="1" applyFill="1" applyBorder="1" applyAlignment="1">
      <alignment horizontal="right" vertical="center" indent="1"/>
    </xf>
    <xf numFmtId="164" fontId="62" fillId="33" borderId="21" xfId="47" applyNumberFormat="1" applyFont="1" applyFill="1" applyBorder="1" applyAlignment="1">
      <alignment horizontal="right" vertical="center" indent="1"/>
    </xf>
    <xf numFmtId="164" fontId="62" fillId="33" borderId="22" xfId="47" applyNumberFormat="1" applyFont="1" applyFill="1" applyBorder="1" applyAlignment="1">
      <alignment horizontal="right" vertical="center" indent="1"/>
    </xf>
    <xf numFmtId="164" fontId="62" fillId="33" borderId="23" xfId="47" applyNumberFormat="1" applyFont="1" applyFill="1" applyBorder="1" applyAlignment="1">
      <alignment horizontal="right" vertical="center" indent="1"/>
    </xf>
    <xf numFmtId="164" fontId="62" fillId="33" borderId="27" xfId="47" applyNumberFormat="1" applyFont="1" applyFill="1" applyBorder="1" applyAlignment="1">
      <alignment horizontal="right" vertical="center" indent="1"/>
    </xf>
    <xf numFmtId="164" fontId="62" fillId="33" borderId="24" xfId="47" applyNumberFormat="1" applyFont="1" applyFill="1" applyBorder="1" applyAlignment="1">
      <alignment horizontal="right" vertical="center" indent="1"/>
    </xf>
    <xf numFmtId="0" fontId="62" fillId="33" borderId="14" xfId="0" applyFont="1" applyFill="1" applyBorder="1" applyAlignment="1">
      <alignment horizontal="center" vertical="center" wrapText="1"/>
    </xf>
    <xf numFmtId="0" fontId="62" fillId="33" borderId="16" xfId="0" applyFont="1" applyFill="1" applyBorder="1" applyAlignment="1">
      <alignment horizontal="center" vertical="center" wrapText="1"/>
    </xf>
    <xf numFmtId="164" fontId="62" fillId="33" borderId="0" xfId="0" applyNumberFormat="1" applyFont="1" applyFill="1" applyBorder="1" applyAlignment="1">
      <alignment horizontal="right" vertical="center" wrapText="1" indent="1"/>
    </xf>
    <xf numFmtId="0" fontId="62" fillId="33" borderId="20" xfId="0" applyFont="1" applyFill="1" applyBorder="1" applyAlignment="1" applyProtection="1">
      <alignment horizontal="center" vertical="center" wrapText="1"/>
      <protection locked="0"/>
    </xf>
    <xf numFmtId="0" fontId="62" fillId="33" borderId="27" xfId="0" applyFont="1" applyFill="1" applyBorder="1" applyAlignment="1" applyProtection="1">
      <alignment horizontal="center" vertical="center" wrapText="1"/>
      <protection locked="0"/>
    </xf>
    <xf numFmtId="0" fontId="62" fillId="33" borderId="22" xfId="0" applyFont="1" applyFill="1" applyBorder="1" applyAlignment="1" applyProtection="1">
      <alignment horizontal="center" vertical="center" wrapText="1"/>
      <protection locked="0"/>
    </xf>
    <xf numFmtId="3" fontId="62" fillId="33" borderId="0" xfId="0" applyNumberFormat="1" applyFont="1" applyFill="1" applyBorder="1" applyAlignment="1">
      <alignment horizontal="right" vertical="center" wrapText="1" indent="1"/>
    </xf>
    <xf numFmtId="3" fontId="62" fillId="33" borderId="20" xfId="0" applyNumberFormat="1" applyFont="1" applyFill="1" applyBorder="1" applyAlignment="1">
      <alignment horizontal="right" vertical="center" wrapText="1" indent="1"/>
    </xf>
    <xf numFmtId="3" fontId="62" fillId="33" borderId="21" xfId="0" applyNumberFormat="1" applyFont="1" applyFill="1" applyBorder="1" applyAlignment="1">
      <alignment horizontal="right" vertical="center" wrapText="1" indent="1"/>
    </xf>
    <xf numFmtId="3" fontId="62" fillId="33" borderId="27" xfId="0" applyNumberFormat="1" applyFont="1" applyFill="1" applyBorder="1" applyAlignment="1">
      <alignment horizontal="right" vertical="center" wrapText="1" indent="1"/>
    </xf>
    <xf numFmtId="3" fontId="62" fillId="33" borderId="24" xfId="0" applyNumberFormat="1" applyFont="1" applyFill="1" applyBorder="1" applyAlignment="1">
      <alignment horizontal="right" vertical="center" wrapText="1" indent="1"/>
    </xf>
    <xf numFmtId="3" fontId="62" fillId="33" borderId="22" xfId="0" applyNumberFormat="1" applyFont="1" applyFill="1" applyBorder="1" applyAlignment="1">
      <alignment horizontal="right" vertical="center" wrapText="1" indent="1"/>
    </xf>
    <xf numFmtId="3" fontId="62" fillId="33" borderId="23" xfId="0" applyNumberFormat="1" applyFont="1" applyFill="1" applyBorder="1" applyAlignment="1">
      <alignment horizontal="right" vertical="center" wrapText="1" indent="1"/>
    </xf>
    <xf numFmtId="0" fontId="62" fillId="33" borderId="0" xfId="47" applyNumberFormat="1" applyFont="1" applyFill="1" applyBorder="1" applyAlignment="1">
      <alignment horizontal="right" vertical="center" indent="1"/>
    </xf>
    <xf numFmtId="0" fontId="62" fillId="33" borderId="20" xfId="47" applyNumberFormat="1" applyFont="1" applyFill="1" applyBorder="1" applyAlignment="1">
      <alignment horizontal="right" vertical="center" indent="1"/>
    </xf>
    <xf numFmtId="0" fontId="62" fillId="33" borderId="21" xfId="47" applyNumberFormat="1" applyFont="1" applyFill="1" applyBorder="1" applyAlignment="1">
      <alignment horizontal="right" vertical="center" indent="1"/>
    </xf>
    <xf numFmtId="0" fontId="62" fillId="33" borderId="27" xfId="47" applyNumberFormat="1" applyFont="1" applyFill="1" applyBorder="1" applyAlignment="1">
      <alignment horizontal="right" vertical="center" indent="1"/>
    </xf>
    <xf numFmtId="0" fontId="62" fillId="33" borderId="24" xfId="47" applyNumberFormat="1" applyFont="1" applyFill="1" applyBorder="1" applyAlignment="1">
      <alignment horizontal="right" vertical="center" indent="1"/>
    </xf>
    <xf numFmtId="3" fontId="64" fillId="33" borderId="22" xfId="0" applyNumberFormat="1" applyFont="1" applyFill="1" applyBorder="1" applyAlignment="1">
      <alignment horizontal="right" vertical="center" indent="1"/>
    </xf>
    <xf numFmtId="3" fontId="64" fillId="33" borderId="23" xfId="0" applyNumberFormat="1" applyFont="1" applyFill="1" applyBorder="1" applyAlignment="1">
      <alignment horizontal="right" vertical="center" indent="1"/>
    </xf>
    <xf numFmtId="0" fontId="62" fillId="33" borderId="22" xfId="47" applyNumberFormat="1" applyFont="1" applyFill="1" applyBorder="1" applyAlignment="1">
      <alignment horizontal="right" vertical="center" indent="1"/>
    </xf>
    <xf numFmtId="0" fontId="62" fillId="33" borderId="23" xfId="47" applyNumberFormat="1" applyFont="1" applyFill="1" applyBorder="1" applyAlignment="1">
      <alignment horizontal="right" vertical="center" indent="1"/>
    </xf>
    <xf numFmtId="164" fontId="62" fillId="33" borderId="26" xfId="0" applyNumberFormat="1" applyFont="1" applyFill="1" applyBorder="1" applyAlignment="1">
      <alignment horizontal="right" vertical="center" wrapText="1" indent="1"/>
    </xf>
    <xf numFmtId="164" fontId="64" fillId="33" borderId="26" xfId="47" applyNumberFormat="1" applyFont="1" applyFill="1" applyBorder="1" applyAlignment="1">
      <alignment horizontal="right" vertical="center" indent="1"/>
    </xf>
    <xf numFmtId="3" fontId="64" fillId="33" borderId="28" xfId="47" applyNumberFormat="1" applyFont="1" applyFill="1" applyBorder="1" applyAlignment="1">
      <alignment horizontal="right" vertical="center" indent="1"/>
    </xf>
    <xf numFmtId="0" fontId="62" fillId="33" borderId="26" xfId="0" applyFont="1" applyFill="1" applyBorder="1" applyAlignment="1" applyProtection="1">
      <alignment horizontal="center" vertical="center" wrapText="1"/>
      <protection locked="0"/>
    </xf>
    <xf numFmtId="0" fontId="62" fillId="33" borderId="0" xfId="0" applyFont="1" applyFill="1" applyBorder="1" applyAlignment="1" applyProtection="1">
      <alignment horizontal="center" vertical="center" wrapText="1"/>
      <protection locked="0"/>
    </xf>
    <xf numFmtId="1" fontId="64" fillId="33" borderId="22" xfId="47" applyNumberFormat="1" applyFont="1" applyFill="1" applyBorder="1" applyAlignment="1">
      <alignment horizontal="right" vertical="center" indent="1"/>
    </xf>
    <xf numFmtId="1" fontId="64" fillId="33" borderId="23" xfId="47" applyNumberFormat="1" applyFont="1" applyFill="1" applyBorder="1" applyAlignment="1">
      <alignment horizontal="right" vertical="center" indent="1"/>
    </xf>
    <xf numFmtId="164" fontId="62" fillId="33" borderId="12" xfId="0" applyNumberFormat="1" applyFont="1" applyFill="1" applyBorder="1" applyAlignment="1">
      <alignment horizontal="right" vertical="center" wrapText="1" indent="1"/>
    </xf>
    <xf numFmtId="0" fontId="62" fillId="33" borderId="28" xfId="0" applyFont="1" applyFill="1" applyBorder="1" applyAlignment="1" applyProtection="1">
      <alignment horizontal="center" vertical="center" wrapText="1"/>
      <protection locked="0"/>
    </xf>
    <xf numFmtId="0" fontId="64" fillId="33" borderId="32" xfId="0" applyFont="1" applyFill="1" applyBorder="1" applyAlignment="1" applyProtection="1">
      <alignment horizontal="center" vertical="center" wrapText="1"/>
      <protection locked="0"/>
    </xf>
    <xf numFmtId="164" fontId="62" fillId="33" borderId="0" xfId="47" applyNumberFormat="1" applyFont="1" applyFill="1" applyBorder="1" applyAlignment="1">
      <alignment horizontal="center" vertical="center"/>
    </xf>
    <xf numFmtId="0" fontId="64" fillId="33" borderId="22" xfId="0" applyFont="1" applyFill="1" applyBorder="1" applyAlignment="1">
      <alignment horizontal="right" indent="1"/>
    </xf>
    <xf numFmtId="0" fontId="64" fillId="33" borderId="23" xfId="0" applyFont="1" applyFill="1" applyBorder="1" applyAlignment="1">
      <alignment horizontal="right" indent="1"/>
    </xf>
    <xf numFmtId="3" fontId="64" fillId="33" borderId="21" xfId="0" applyNumberFormat="1" applyFont="1" applyFill="1" applyBorder="1" applyAlignment="1">
      <alignment horizontal="right" indent="1"/>
    </xf>
    <xf numFmtId="0" fontId="64" fillId="33" borderId="25" xfId="0" applyFont="1" applyFill="1" applyBorder="1" applyAlignment="1">
      <alignment horizontal="center" vertical="center" wrapText="1"/>
    </xf>
    <xf numFmtId="1" fontId="64" fillId="33" borderId="20" xfId="47" applyNumberFormat="1" applyFont="1" applyFill="1" applyBorder="1" applyAlignment="1">
      <alignment horizontal="right" vertical="center" indent="1"/>
    </xf>
    <xf numFmtId="1" fontId="64" fillId="33" borderId="21" xfId="47" applyNumberFormat="1" applyFont="1" applyFill="1" applyBorder="1" applyAlignment="1">
      <alignment horizontal="right" vertical="center" indent="1"/>
    </xf>
    <xf numFmtId="0" fontId="64" fillId="33" borderId="19" xfId="0" applyFont="1" applyFill="1" applyBorder="1" applyAlignment="1">
      <alignment horizontal="right" indent="1"/>
    </xf>
    <xf numFmtId="0" fontId="64" fillId="33" borderId="18" xfId="0" applyFont="1" applyFill="1" applyBorder="1" applyAlignment="1">
      <alignment horizontal="right" indent="1"/>
    </xf>
    <xf numFmtId="3" fontId="64" fillId="33" borderId="19" xfId="0" applyNumberFormat="1" applyFont="1" applyFill="1" applyBorder="1" applyAlignment="1">
      <alignment horizontal="right" vertical="center" wrapText="1" indent="1"/>
    </xf>
    <xf numFmtId="3" fontId="64" fillId="33" borderId="18" xfId="0" applyNumberFormat="1" applyFont="1" applyFill="1" applyBorder="1" applyAlignment="1">
      <alignment horizontal="right" vertical="center" wrapText="1" indent="1"/>
    </xf>
    <xf numFmtId="164" fontId="64" fillId="33" borderId="27" xfId="0" applyNumberFormat="1" applyFont="1" applyFill="1" applyBorder="1" applyAlignment="1">
      <alignment horizontal="right" vertical="center" wrapText="1" indent="1"/>
    </xf>
    <xf numFmtId="164" fontId="64" fillId="33" borderId="24" xfId="0" applyNumberFormat="1" applyFont="1" applyFill="1" applyBorder="1" applyAlignment="1">
      <alignment horizontal="right" vertical="center" wrapText="1" indent="1"/>
    </xf>
    <xf numFmtId="164" fontId="62" fillId="33" borderId="0" xfId="0" applyNumberFormat="1" applyFont="1" applyFill="1" applyBorder="1" applyAlignment="1">
      <alignment horizontal="right" vertical="center" indent="1"/>
    </xf>
    <xf numFmtId="0" fontId="62" fillId="33" borderId="13" xfId="0" applyFont="1" applyFill="1" applyBorder="1" applyAlignment="1">
      <alignment horizontal="left" vertical="center" wrapText="1"/>
    </xf>
    <xf numFmtId="0" fontId="64" fillId="33" borderId="33" xfId="0" applyFont="1" applyFill="1" applyBorder="1" applyAlignment="1">
      <alignment horizontal="center" vertical="center" wrapText="1"/>
    </xf>
    <xf numFmtId="0" fontId="64" fillId="33" borderId="34" xfId="0" applyFont="1" applyFill="1" applyBorder="1" applyAlignment="1">
      <alignment horizontal="center" vertical="center" wrapText="1"/>
    </xf>
    <xf numFmtId="0" fontId="62" fillId="33" borderId="31" xfId="0" applyFont="1" applyFill="1" applyBorder="1" applyAlignment="1">
      <alignment horizontal="left" vertical="center" wrapText="1"/>
    </xf>
    <xf numFmtId="0" fontId="62" fillId="33" borderId="35" xfId="0" applyFont="1" applyFill="1" applyBorder="1" applyAlignment="1">
      <alignment horizontal="left" vertical="center" wrapText="1"/>
    </xf>
    <xf numFmtId="164" fontId="62" fillId="33" borderId="13" xfId="0" applyNumberFormat="1" applyFont="1" applyFill="1" applyBorder="1" applyAlignment="1">
      <alignment horizontal="right" vertical="center" wrapText="1" indent="1"/>
    </xf>
    <xf numFmtId="0" fontId="64" fillId="33" borderId="31" xfId="0" applyFont="1" applyFill="1" applyBorder="1" applyAlignment="1">
      <alignment horizontal="left" vertical="center" wrapText="1"/>
    </xf>
    <xf numFmtId="0" fontId="64" fillId="33" borderId="35" xfId="0" applyFont="1" applyFill="1" applyBorder="1" applyAlignment="1">
      <alignment horizontal="left" vertical="center" wrapText="1"/>
    </xf>
    <xf numFmtId="164" fontId="64" fillId="33" borderId="31" xfId="47" applyNumberFormat="1" applyFont="1" applyFill="1" applyBorder="1" applyAlignment="1">
      <alignment horizontal="right" vertical="center" indent="1"/>
    </xf>
    <xf numFmtId="164" fontId="64" fillId="33" borderId="36" xfId="47" applyNumberFormat="1" applyFont="1" applyFill="1" applyBorder="1" applyAlignment="1">
      <alignment horizontal="right" vertical="center" indent="1"/>
    </xf>
    <xf numFmtId="0" fontId="64" fillId="33" borderId="37" xfId="0" applyFont="1" applyFill="1" applyBorder="1" applyAlignment="1">
      <alignment horizontal="left" vertical="center" wrapText="1"/>
    </xf>
    <xf numFmtId="0" fontId="64" fillId="33" borderId="10" xfId="0" applyFont="1" applyFill="1" applyBorder="1" applyAlignment="1">
      <alignment horizontal="left" vertical="center" wrapText="1"/>
    </xf>
    <xf numFmtId="3" fontId="64" fillId="33" borderId="37" xfId="47" applyNumberFormat="1" applyFont="1" applyFill="1" applyBorder="1" applyAlignment="1">
      <alignment horizontal="right" vertical="center" indent="1"/>
    </xf>
    <xf numFmtId="3" fontId="64" fillId="33" borderId="11" xfId="47" applyNumberFormat="1" applyFont="1" applyFill="1" applyBorder="1" applyAlignment="1">
      <alignment horizontal="right" vertical="center" indent="1"/>
    </xf>
    <xf numFmtId="0" fontId="11" fillId="33" borderId="0" xfId="0" applyFont="1" applyFill="1" applyAlignment="1">
      <alignment horizontal="left" vertical="center"/>
    </xf>
    <xf numFmtId="0" fontId="12" fillId="33" borderId="0" xfId="0" applyFont="1" applyFill="1" applyAlignment="1">
      <alignment horizontal="left" vertical="center"/>
    </xf>
    <xf numFmtId="0" fontId="68" fillId="33" borderId="0" xfId="0" applyFont="1" applyFill="1" applyAlignment="1">
      <alignment horizontal="left" vertical="center"/>
    </xf>
    <xf numFmtId="164" fontId="70" fillId="33" borderId="0" xfId="47" applyNumberFormat="1" applyFont="1" applyFill="1" applyBorder="1" applyAlignment="1">
      <alignment horizontal="left"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styles" Target="styles.xml" /><Relationship Id="rId88" Type="http://schemas.openxmlformats.org/officeDocument/2006/relationships/sharedStrings" Target="sharedStrings.xml" /><Relationship Id="rId8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rees.social-sante.gouv.fr/etudes-et-statistiques/open-data/professions-de-sante-et-du-social/article/l-enquete-annuelle-sur-les-ecoles-de-formation-aux-professions-sociales"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file://C:\Documents%20and%20Settings\rmarquier\Local%20Settings\Temporary%20Internet%20Files\OLK5\Dipl&#65533;mes.xls#'Descriptif%20des%20formations'!A26#RANGE!A26"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83.bin" /></Relationships>
</file>

<file path=xl/worksheets/_rels/sheet84.xml.rels><?xml version="1.0" encoding="utf-8" standalone="yes"?><Relationships xmlns="http://schemas.openxmlformats.org/package/2006/relationships"><Relationship Id="rId1" Type="http://schemas.openxmlformats.org/officeDocument/2006/relationships/printerSettings" Target="../printerSettings/printerSettings84.bin" /></Relationships>
</file>

<file path=xl/worksheets/_rels/sheet85.xml.rels><?xml version="1.0" encoding="utf-8" standalone="yes"?><Relationships xmlns="http://schemas.openxmlformats.org/package/2006/relationships"><Relationship Id="rId1" Type="http://schemas.openxmlformats.org/officeDocument/2006/relationships/printerSettings" Target="../printerSettings/printerSettings85.bin" /></Relationships>
</file>

<file path=xl/worksheets/_rels/sheet86.xml.rels><?xml version="1.0" encoding="utf-8" standalone="yes"?><Relationships xmlns="http://schemas.openxmlformats.org/package/2006/relationships"><Relationship Id="rId1" Type="http://schemas.openxmlformats.org/officeDocument/2006/relationships/printerSettings" Target="../printerSettings/printerSettings8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7"/>
  <sheetViews>
    <sheetView tabSelected="1" zoomScalePageLayoutView="0" workbookViewId="0" topLeftCell="A1">
      <selection activeCell="A34" sqref="A34"/>
    </sheetView>
  </sheetViews>
  <sheetFormatPr defaultColWidth="11.421875" defaultRowHeight="12.75"/>
  <cols>
    <col min="1" max="1" width="91.140625" style="304" customWidth="1"/>
    <col min="2" max="2" width="8.00390625" style="301" customWidth="1"/>
    <col min="3" max="16384" width="11.421875" style="301" customWidth="1"/>
  </cols>
  <sheetData>
    <row r="1" spans="1:2" ht="18">
      <c r="A1" s="300" t="s">
        <v>194</v>
      </c>
      <c r="B1" s="231"/>
    </row>
    <row r="2" spans="1:2" ht="18">
      <c r="A2" s="300"/>
      <c r="B2" s="231"/>
    </row>
    <row r="3" spans="1:2" ht="12.75">
      <c r="A3" s="231" t="s">
        <v>378</v>
      </c>
      <c r="B3" s="231"/>
    </row>
    <row r="4" spans="1:2" ht="12.75">
      <c r="A4" s="231" t="s">
        <v>382</v>
      </c>
      <c r="B4" s="231"/>
    </row>
    <row r="5" spans="1:2" ht="12.75">
      <c r="A5" s="338" t="s">
        <v>381</v>
      </c>
      <c r="B5" s="231"/>
    </row>
    <row r="6" spans="1:2" ht="9.75" customHeight="1">
      <c r="A6" s="300"/>
      <c r="B6" s="231"/>
    </row>
    <row r="7" spans="1:2" s="302" customFormat="1" ht="12.75">
      <c r="A7" s="285" t="s">
        <v>304</v>
      </c>
      <c r="B7" s="303"/>
    </row>
    <row r="8" spans="1:2" s="302" customFormat="1" ht="6" customHeight="1">
      <c r="A8" s="286"/>
      <c r="B8" s="303"/>
    </row>
    <row r="9" spans="1:2" ht="15">
      <c r="A9" s="284" t="s">
        <v>289</v>
      </c>
      <c r="B9" s="231"/>
    </row>
    <row r="10" spans="1:2" ht="5.25" customHeight="1">
      <c r="A10" s="303"/>
      <c r="B10" s="231"/>
    </row>
    <row r="11" spans="1:2" ht="12.75">
      <c r="A11" s="285" t="s">
        <v>180</v>
      </c>
      <c r="B11" s="231"/>
    </row>
    <row r="12" spans="1:2" ht="12.75">
      <c r="A12" s="285" t="s">
        <v>138</v>
      </c>
      <c r="B12" s="231"/>
    </row>
    <row r="13" spans="1:2" ht="12.75">
      <c r="A13" s="285" t="s">
        <v>135</v>
      </c>
      <c r="B13" s="231"/>
    </row>
    <row r="14" spans="1:2" ht="12.75">
      <c r="A14" s="285" t="s">
        <v>136</v>
      </c>
      <c r="B14" s="231"/>
    </row>
    <row r="15" spans="1:2" ht="12.75">
      <c r="A15" s="285" t="s">
        <v>131</v>
      </c>
      <c r="B15" s="231"/>
    </row>
    <row r="16" spans="1:2" ht="12.75">
      <c r="A16" s="285" t="s">
        <v>134</v>
      </c>
      <c r="B16" s="231"/>
    </row>
    <row r="17" spans="1:2" ht="12.75">
      <c r="A17" s="285" t="s">
        <v>137</v>
      </c>
      <c r="B17" s="231"/>
    </row>
    <row r="18" spans="1:2" ht="12.75">
      <c r="A18" s="285" t="s">
        <v>132</v>
      </c>
      <c r="B18" s="231"/>
    </row>
    <row r="19" spans="1:2" ht="12.75">
      <c r="A19" s="285" t="s">
        <v>129</v>
      </c>
      <c r="B19" s="231"/>
    </row>
    <row r="20" spans="1:2" ht="12.75">
      <c r="A20" s="285" t="s">
        <v>140</v>
      </c>
      <c r="B20" s="231"/>
    </row>
    <row r="21" spans="1:2" ht="12.75">
      <c r="A21" s="285" t="s">
        <v>101</v>
      </c>
      <c r="B21" s="231"/>
    </row>
    <row r="22" spans="1:2" ht="12.75">
      <c r="A22" s="285" t="s">
        <v>102</v>
      </c>
      <c r="B22" s="231"/>
    </row>
    <row r="23" spans="1:2" ht="12.75">
      <c r="A23" s="285" t="s">
        <v>181</v>
      </c>
      <c r="B23" s="231"/>
    </row>
    <row r="24" spans="1:2" ht="12.75">
      <c r="A24" s="285" t="s">
        <v>182</v>
      </c>
      <c r="B24" s="231"/>
    </row>
    <row r="25" spans="1:2" ht="12.75">
      <c r="A25" s="285" t="s">
        <v>183</v>
      </c>
      <c r="B25" s="231"/>
    </row>
    <row r="26" spans="1:2" ht="3.75" customHeight="1">
      <c r="A26" s="285"/>
      <c r="B26" s="231"/>
    </row>
    <row r="27" spans="1:2" ht="15">
      <c r="A27" s="284" t="s">
        <v>286</v>
      </c>
      <c r="B27" s="231"/>
    </row>
    <row r="28" spans="1:2" ht="5.25" customHeight="1">
      <c r="A28" s="284"/>
      <c r="B28" s="231"/>
    </row>
    <row r="29" spans="1:2" ht="12.75">
      <c r="A29" s="285" t="s">
        <v>287</v>
      </c>
      <c r="B29" s="231"/>
    </row>
    <row r="30" spans="1:2" ht="12.75">
      <c r="A30" s="285" t="s">
        <v>288</v>
      </c>
      <c r="B30" s="231"/>
    </row>
    <row r="31" spans="1:2" ht="7.5" customHeight="1">
      <c r="A31" s="286"/>
      <c r="B31" s="231"/>
    </row>
    <row r="32" spans="1:2" ht="15">
      <c r="A32" s="284" t="s">
        <v>284</v>
      </c>
      <c r="B32" s="231"/>
    </row>
    <row r="33" spans="1:2" ht="4.5" customHeight="1">
      <c r="A33" s="286"/>
      <c r="B33" s="231"/>
    </row>
    <row r="34" spans="1:2" ht="12.75">
      <c r="A34" s="285" t="s">
        <v>184</v>
      </c>
      <c r="B34" s="231"/>
    </row>
    <row r="35" spans="1:2" ht="12.75">
      <c r="A35" s="285" t="s">
        <v>185</v>
      </c>
      <c r="B35" s="231"/>
    </row>
    <row r="36" spans="1:2" ht="12.75">
      <c r="A36" s="285" t="s">
        <v>190</v>
      </c>
      <c r="B36" s="231"/>
    </row>
    <row r="37" spans="1:2" ht="12.75">
      <c r="A37" s="285" t="s">
        <v>193</v>
      </c>
      <c r="B37" s="231"/>
    </row>
    <row r="38" spans="1:2" ht="12.75">
      <c r="A38" s="285" t="s">
        <v>186</v>
      </c>
      <c r="B38" s="231"/>
    </row>
    <row r="39" spans="1:2" ht="4.5" customHeight="1">
      <c r="A39" s="286"/>
      <c r="B39" s="231"/>
    </row>
    <row r="40" spans="1:2" ht="15">
      <c r="A40" s="284" t="s">
        <v>285</v>
      </c>
      <c r="B40" s="231"/>
    </row>
    <row r="41" spans="1:2" ht="9" customHeight="1">
      <c r="A41" s="286"/>
      <c r="B41" s="231"/>
    </row>
    <row r="42" spans="1:2" ht="12.75" customHeight="1">
      <c r="A42" s="285" t="s">
        <v>187</v>
      </c>
      <c r="B42" s="231"/>
    </row>
    <row r="43" spans="1:2" ht="12.75">
      <c r="A43" s="285" t="s">
        <v>188</v>
      </c>
      <c r="B43" s="231"/>
    </row>
    <row r="44" spans="1:2" ht="12.75">
      <c r="A44" s="285" t="s">
        <v>189</v>
      </c>
      <c r="B44" s="231"/>
    </row>
    <row r="45" spans="1:2" ht="12.75">
      <c r="A45" s="285" t="s">
        <v>192</v>
      </c>
      <c r="B45" s="231"/>
    </row>
    <row r="46" spans="1:2" ht="12.75">
      <c r="A46" s="285" t="s">
        <v>191</v>
      </c>
      <c r="B46" s="231"/>
    </row>
    <row r="47" spans="1:2" ht="12.75">
      <c r="A47" s="285"/>
      <c r="B47" s="231"/>
    </row>
  </sheetData>
  <sheetProtection/>
  <hyperlinks>
    <hyperlink ref="A11" location="Total_1!A1" display="Total toutes formations"/>
    <hyperlink ref="A12" location="'DECESF-1'!A1" display="Conseiller en économie sociale et familiale"/>
    <hyperlink ref="A13" location="'DEASS-1'!A1" display="Assistant de service social"/>
    <hyperlink ref="A14" location="'DEES-1'!A1" display="Educateur spécialisé"/>
    <hyperlink ref="A15" location="'DETISF-1'!A1" display="Technicien de l'intervention sociale et familiale"/>
    <hyperlink ref="A16" location="'DEEJE-1'!A1" display="Educateur de jeunes enfants"/>
    <hyperlink ref="A17" location="'DEETS-1'!A1" display="Educateur technique spécialisé"/>
    <hyperlink ref="A18" location="'DEME-1'!A1" display="Moniteur éducateur"/>
    <hyperlink ref="A19" location="'DEAMP-1'!A1" display="Aide médico-psychologique"/>
    <hyperlink ref="A20" location="'DEMF-1'!A1" display="Médiateur familial"/>
    <hyperlink ref="A21" location="'CAFERUIS-1'!A1" display="CAFERUIS"/>
    <hyperlink ref="A22" location="'CAFDES-1'!A1" display="CAFDES"/>
    <hyperlink ref="A23" location="'DEAVS-1'!A1" display="Auxiliaire de vie sociale"/>
    <hyperlink ref="A24" location="'DEAF-1'!A1" display="Assistant familial"/>
    <hyperlink ref="A25" location="'DEIS-1'!A1" display="Ingénierie sociale"/>
    <hyperlink ref="A34" location="'nbre form_reg'!A1" display="Nombre de formations par région"/>
    <hyperlink ref="A35" location="inscrits_1ereannée_reg!A1" display="Effectifs d'inscrits en 1ère année par région"/>
    <hyperlink ref="A36" location="inscritstot_reg!A1" display="Effectifs totaux d'inscrits par région"/>
    <hyperlink ref="A37" location="dipl_reg!A1" display="Effectifs de diplômés hors VAE par région"/>
    <hyperlink ref="A38" location="femmes_reg!A1" display="Proportion de femmes parmi les diplômés par région"/>
    <hyperlink ref="A42" location="'nbreform_1993-2014'!A1" display="Nombre de formations 1993-2014"/>
    <hyperlink ref="A43" location="'1ereannee_1993-2014'!A1" display="Effectifs d'inscrits en 1ère année 1993-2014"/>
    <hyperlink ref="A44" location="'totaux_1993-2014'!A1" display="Effectifs totaux d'inscrits  1993-2014"/>
    <hyperlink ref="A45" location="'diplômés_1993-2014'!A1" display="Effectifs de diplômés hors VAE 1993-2014"/>
    <hyperlink ref="A46" location="'Femmes_1993-2014'!A1" display="Proportion de femmes parmi les diplômés  1993-2014"/>
    <hyperlink ref="A29" location="'VAE Tot'!A1" display="VAE Totale"/>
    <hyperlink ref="A30" location="'VAE DEASS'!A1" display="VAE par formation"/>
    <hyperlink ref="A7" location="'Descriptif des formations'!A1" display="Descriptif des formations"/>
    <hyperlink ref="A5" r:id="rId1" display="http://drees.social-sante.gouv.fr/etudes-et-statistiques/open-data/professions-de-sante-et-du-social/article/l-enquete-annuelle-sur-les-ecoles-de-formation-aux-professions-sociales"/>
  </hyperlinks>
  <printOptions/>
  <pageMargins left="0.25" right="0.25"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dimension ref="A1:H30"/>
  <sheetViews>
    <sheetView zoomScalePageLayoutView="0" workbookViewId="0" topLeftCell="A1">
      <selection activeCell="A2" sqref="A2:IV2"/>
    </sheetView>
  </sheetViews>
  <sheetFormatPr defaultColWidth="11.421875" defaultRowHeight="12.75"/>
  <cols>
    <col min="1" max="1" width="2.140625" style="1" customWidth="1"/>
    <col min="2" max="2" width="40.28125" style="1" customWidth="1"/>
    <col min="3" max="4" width="13.57421875" style="1" customWidth="1"/>
    <col min="5" max="5" width="11.421875" style="1" customWidth="1"/>
    <col min="6" max="6" width="10.8515625" style="1" customWidth="1"/>
    <col min="7" max="7" width="2.57421875" style="1" customWidth="1"/>
    <col min="8" max="16384" width="11.421875" style="1" customWidth="1"/>
  </cols>
  <sheetData>
    <row r="1" spans="1:7" ht="16.5">
      <c r="A1" s="435" t="s">
        <v>207</v>
      </c>
      <c r="B1" s="435"/>
      <c r="C1" s="435"/>
      <c r="D1" s="435"/>
      <c r="E1" s="435"/>
      <c r="F1" s="435"/>
      <c r="G1" s="435"/>
    </row>
    <row r="2" spans="1:8" ht="16.5">
      <c r="A2" s="322"/>
      <c r="B2" s="357" t="s">
        <v>380</v>
      </c>
      <c r="C2" s="357"/>
      <c r="D2" s="357"/>
      <c r="E2" s="322"/>
      <c r="F2" s="322"/>
      <c r="G2" s="322"/>
      <c r="H2" s="322"/>
    </row>
    <row r="3" spans="2:6" ht="12.75">
      <c r="B3" s="30"/>
      <c r="C3" s="30"/>
      <c r="D3" s="30"/>
      <c r="E3" s="30"/>
      <c r="F3" s="30"/>
    </row>
    <row r="4" spans="2:7" ht="12.75">
      <c r="B4" s="362" t="s">
        <v>52</v>
      </c>
      <c r="C4" s="362"/>
      <c r="D4" s="362"/>
      <c r="E4" s="362"/>
      <c r="F4" s="362"/>
      <c r="G4" s="6"/>
    </row>
    <row r="5" spans="2:6" ht="12.75">
      <c r="B5" s="30"/>
      <c r="C5" s="30"/>
      <c r="D5" s="30"/>
      <c r="E5" s="30"/>
      <c r="F5" s="30"/>
    </row>
    <row r="6" spans="2:6" ht="16.5" customHeight="1">
      <c r="B6" s="30"/>
      <c r="C6" s="413" t="s">
        <v>201</v>
      </c>
      <c r="D6" s="414"/>
      <c r="E6" s="413" t="s">
        <v>53</v>
      </c>
      <c r="F6" s="414"/>
    </row>
    <row r="7" spans="2:6" ht="12.75">
      <c r="B7" s="30"/>
      <c r="C7" s="77" t="s">
        <v>11</v>
      </c>
      <c r="D7" s="77" t="s">
        <v>12</v>
      </c>
      <c r="E7" s="77" t="s">
        <v>11</v>
      </c>
      <c r="F7" s="77" t="s">
        <v>12</v>
      </c>
    </row>
    <row r="8" spans="2:6" ht="12.75">
      <c r="B8" s="73" t="s">
        <v>1</v>
      </c>
      <c r="C8" s="31">
        <v>6.3</v>
      </c>
      <c r="D8" s="89">
        <v>2.2</v>
      </c>
      <c r="E8" s="31">
        <v>5.8</v>
      </c>
      <c r="F8" s="89">
        <v>2.1</v>
      </c>
    </row>
    <row r="9" spans="2:6" ht="12.75">
      <c r="B9" s="114" t="s">
        <v>2</v>
      </c>
      <c r="C9" s="145">
        <v>10.4</v>
      </c>
      <c r="D9" s="118">
        <v>4.6</v>
      </c>
      <c r="E9" s="145">
        <v>9.6</v>
      </c>
      <c r="F9" s="118">
        <v>4.3</v>
      </c>
    </row>
    <row r="10" spans="2:6" ht="12.75">
      <c r="B10" s="114" t="s">
        <v>3</v>
      </c>
      <c r="C10" s="145">
        <v>18.7</v>
      </c>
      <c r="D10" s="118">
        <v>10.1</v>
      </c>
      <c r="E10" s="145">
        <v>18.8</v>
      </c>
      <c r="F10" s="118">
        <v>9.9</v>
      </c>
    </row>
    <row r="11" spans="2:6" ht="12.75">
      <c r="B11" s="114" t="s">
        <v>4</v>
      </c>
      <c r="C11" s="145">
        <v>9.6</v>
      </c>
      <c r="D11" s="118">
        <v>13.6</v>
      </c>
      <c r="E11" s="145">
        <v>9.9</v>
      </c>
      <c r="F11" s="117">
        <v>13.8</v>
      </c>
    </row>
    <row r="12" spans="2:6" ht="12.75">
      <c r="B12" s="114" t="s">
        <v>5</v>
      </c>
      <c r="C12" s="31">
        <v>31.4</v>
      </c>
      <c r="D12" s="117">
        <v>52</v>
      </c>
      <c r="E12" s="31">
        <v>31</v>
      </c>
      <c r="F12" s="118">
        <v>51.8</v>
      </c>
    </row>
    <row r="13" spans="2:6" ht="12.75">
      <c r="B13" s="114" t="s">
        <v>6</v>
      </c>
      <c r="C13" s="145">
        <v>21.3</v>
      </c>
      <c r="D13" s="118">
        <v>8.2</v>
      </c>
      <c r="E13" s="145">
        <v>21.7</v>
      </c>
      <c r="F13" s="118">
        <v>8.1</v>
      </c>
    </row>
    <row r="14" spans="2:6" ht="12.75">
      <c r="B14" s="75" t="s">
        <v>7</v>
      </c>
      <c r="C14" s="145">
        <v>2.4</v>
      </c>
      <c r="D14" s="119">
        <v>9.3</v>
      </c>
      <c r="E14" s="145">
        <v>3.2</v>
      </c>
      <c r="F14" s="119">
        <v>9.9</v>
      </c>
    </row>
    <row r="15" spans="2:6" ht="12.75">
      <c r="B15" s="122" t="s">
        <v>18</v>
      </c>
      <c r="C15" s="120">
        <v>100</v>
      </c>
      <c r="D15" s="120">
        <v>100</v>
      </c>
      <c r="E15" s="120">
        <v>100</v>
      </c>
      <c r="F15" s="120">
        <v>100</v>
      </c>
    </row>
    <row r="16" spans="2:6" ht="12.75">
      <c r="B16" s="123" t="s">
        <v>19</v>
      </c>
      <c r="C16" s="121">
        <v>1275</v>
      </c>
      <c r="D16" s="121">
        <v>1330</v>
      </c>
      <c r="E16" s="103">
        <v>1619</v>
      </c>
      <c r="F16" s="103">
        <v>1684</v>
      </c>
    </row>
    <row r="17" spans="3:6" ht="12.75">
      <c r="C17" s="30"/>
      <c r="D17" s="30"/>
      <c r="E17" s="30"/>
      <c r="F17" s="30"/>
    </row>
    <row r="18" spans="2:7" ht="12.75">
      <c r="B18" s="362" t="s">
        <v>46</v>
      </c>
      <c r="C18" s="362"/>
      <c r="D18" s="362"/>
      <c r="E18" s="362"/>
      <c r="F18" s="362"/>
      <c r="G18" s="6"/>
    </row>
    <row r="19" spans="2:6" ht="12.75">
      <c r="B19" s="30"/>
      <c r="C19" s="30"/>
      <c r="D19" s="30"/>
      <c r="E19" s="30"/>
      <c r="F19" s="30"/>
    </row>
    <row r="20" spans="2:6" ht="15" customHeight="1">
      <c r="B20" s="30"/>
      <c r="C20" s="413" t="s">
        <v>201</v>
      </c>
      <c r="D20" s="414"/>
      <c r="E20" s="413" t="s">
        <v>54</v>
      </c>
      <c r="F20" s="414"/>
    </row>
    <row r="21" spans="2:6" ht="17.25" customHeight="1">
      <c r="B21" s="73" t="s">
        <v>27</v>
      </c>
      <c r="C21" s="475">
        <v>57.9</v>
      </c>
      <c r="D21" s="475"/>
      <c r="E21" s="476">
        <v>57.7</v>
      </c>
      <c r="F21" s="477"/>
    </row>
    <row r="22" spans="2:6" ht="12.75">
      <c r="B22" s="74" t="s">
        <v>151</v>
      </c>
      <c r="C22" s="475">
        <v>0.2</v>
      </c>
      <c r="D22" s="475"/>
      <c r="E22" s="480">
        <v>0.2</v>
      </c>
      <c r="F22" s="481"/>
    </row>
    <row r="23" spans="2:6" ht="12.75">
      <c r="B23" s="74" t="s">
        <v>129</v>
      </c>
      <c r="C23" s="475">
        <v>0.2</v>
      </c>
      <c r="D23" s="475"/>
      <c r="E23" s="480">
        <v>0.2</v>
      </c>
      <c r="F23" s="481"/>
    </row>
    <row r="24" spans="2:6" ht="12.75">
      <c r="B24" s="74" t="s">
        <v>152</v>
      </c>
      <c r="C24" s="475">
        <v>2.4</v>
      </c>
      <c r="D24" s="475"/>
      <c r="E24" s="480">
        <v>2.2</v>
      </c>
      <c r="F24" s="481"/>
    </row>
    <row r="25" spans="2:6" ht="12.75">
      <c r="B25" s="74" t="s">
        <v>132</v>
      </c>
      <c r="C25" s="475">
        <v>0.2</v>
      </c>
      <c r="D25" s="475"/>
      <c r="E25" s="480">
        <v>0.1</v>
      </c>
      <c r="F25" s="481"/>
    </row>
    <row r="26" spans="2:6" ht="12.75">
      <c r="B26" s="74" t="s">
        <v>153</v>
      </c>
      <c r="C26" s="475">
        <v>0.5</v>
      </c>
      <c r="D26" s="475"/>
      <c r="E26" s="480">
        <v>0.5</v>
      </c>
      <c r="F26" s="481"/>
    </row>
    <row r="27" spans="2:6" ht="12.75">
      <c r="B27" s="74" t="s">
        <v>154</v>
      </c>
      <c r="C27" s="475">
        <v>37.2</v>
      </c>
      <c r="D27" s="475"/>
      <c r="E27" s="480">
        <v>37.7</v>
      </c>
      <c r="F27" s="481"/>
    </row>
    <row r="28" spans="2:6" ht="12.75">
      <c r="B28" s="75" t="s">
        <v>155</v>
      </c>
      <c r="C28" s="475">
        <v>1.4</v>
      </c>
      <c r="D28" s="475"/>
      <c r="E28" s="478">
        <v>1.3</v>
      </c>
      <c r="F28" s="479"/>
    </row>
    <row r="29" spans="2:6" ht="12.75">
      <c r="B29" s="122" t="s">
        <v>18</v>
      </c>
      <c r="C29" s="428">
        <v>100</v>
      </c>
      <c r="D29" s="429"/>
      <c r="E29" s="428">
        <v>100</v>
      </c>
      <c r="F29" s="429"/>
    </row>
    <row r="30" spans="2:6" ht="12.75">
      <c r="B30" s="123" t="s">
        <v>19</v>
      </c>
      <c r="C30" s="423">
        <v>1238</v>
      </c>
      <c r="D30" s="424"/>
      <c r="E30" s="423">
        <v>1564</v>
      </c>
      <c r="F30" s="424"/>
    </row>
  </sheetData>
  <sheetProtection/>
  <mergeCells count="28">
    <mergeCell ref="E30:F30"/>
    <mergeCell ref="E20:F20"/>
    <mergeCell ref="C29:D29"/>
    <mergeCell ref="C30:D30"/>
    <mergeCell ref="C25:D25"/>
    <mergeCell ref="E25:F25"/>
    <mergeCell ref="C26:D26"/>
    <mergeCell ref="E26:F26"/>
    <mergeCell ref="C27:D27"/>
    <mergeCell ref="E27:F27"/>
    <mergeCell ref="E29:F29"/>
    <mergeCell ref="C22:D22"/>
    <mergeCell ref="E22:F22"/>
    <mergeCell ref="C23:D23"/>
    <mergeCell ref="E23:F23"/>
    <mergeCell ref="C24:D24"/>
    <mergeCell ref="E24:F24"/>
    <mergeCell ref="C28:D28"/>
    <mergeCell ref="E28:F28"/>
    <mergeCell ref="A1:G1"/>
    <mergeCell ref="B4:F4"/>
    <mergeCell ref="C6:D6"/>
    <mergeCell ref="E6:F6"/>
    <mergeCell ref="B18:F18"/>
    <mergeCell ref="C21:D21"/>
    <mergeCell ref="E21:F21"/>
    <mergeCell ref="C20:D20"/>
    <mergeCell ref="B2:D2"/>
  </mergeCells>
  <printOptions/>
  <pageMargins left="0.25" right="0.25"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N52"/>
  <sheetViews>
    <sheetView zoomScalePageLayoutView="0" workbookViewId="0" topLeftCell="A1">
      <selection activeCell="K9" sqref="K9:N14"/>
    </sheetView>
  </sheetViews>
  <sheetFormatPr defaultColWidth="11.421875" defaultRowHeight="12.75"/>
  <cols>
    <col min="1" max="1" width="2.140625" style="1" customWidth="1"/>
    <col min="2" max="2" width="23.00390625" style="1" customWidth="1"/>
    <col min="3" max="3" width="19.00390625" style="1" customWidth="1"/>
    <col min="4" max="4" width="12.140625" style="1" customWidth="1"/>
    <col min="5" max="16384" width="11.421875" style="1" customWidth="1"/>
  </cols>
  <sheetData>
    <row r="1" spans="1:7" ht="16.5">
      <c r="A1" s="435" t="s">
        <v>208</v>
      </c>
      <c r="B1" s="435"/>
      <c r="C1" s="435"/>
      <c r="D1" s="435"/>
      <c r="E1" s="435"/>
      <c r="F1" s="435"/>
      <c r="G1" s="435"/>
    </row>
    <row r="2" spans="1:8" ht="16.5">
      <c r="A2" s="322"/>
      <c r="B2" s="357" t="s">
        <v>380</v>
      </c>
      <c r="C2" s="357"/>
      <c r="D2" s="357"/>
      <c r="E2" s="322"/>
      <c r="F2" s="322"/>
      <c r="G2" s="322"/>
      <c r="H2" s="322"/>
    </row>
    <row r="3" spans="1:7" ht="12.75">
      <c r="A3" s="12"/>
      <c r="B3" s="12"/>
      <c r="C3" s="12"/>
      <c r="D3" s="12"/>
      <c r="E3" s="12"/>
      <c r="F3" s="12"/>
      <c r="G3" s="12"/>
    </row>
    <row r="4" spans="1:7" ht="12.75">
      <c r="A4" s="12"/>
      <c r="B4" s="362" t="s">
        <v>51</v>
      </c>
      <c r="C4" s="362"/>
      <c r="D4" s="362"/>
      <c r="E4" s="362"/>
      <c r="F4" s="362"/>
      <c r="G4" s="362"/>
    </row>
    <row r="5" spans="1:7" ht="13.5">
      <c r="A5" s="12"/>
      <c r="B5" s="3"/>
      <c r="C5" s="4"/>
      <c r="D5" s="5"/>
      <c r="E5" s="6"/>
      <c r="F5" s="4"/>
      <c r="G5" s="7"/>
    </row>
    <row r="6" spans="1:7" ht="12.75">
      <c r="A6" s="12"/>
      <c r="B6" s="451" t="s">
        <v>28</v>
      </c>
      <c r="C6" s="482" t="s">
        <v>29</v>
      </c>
      <c r="D6" s="352" t="s">
        <v>28</v>
      </c>
      <c r="E6" s="353"/>
      <c r="F6" s="353"/>
      <c r="G6" s="354"/>
    </row>
    <row r="7" spans="1:7" ht="12.75">
      <c r="A7" s="12"/>
      <c r="B7" s="452"/>
      <c r="C7" s="483"/>
      <c r="D7" s="132" t="s">
        <v>30</v>
      </c>
      <c r="E7" s="132" t="s">
        <v>31</v>
      </c>
      <c r="F7" s="78" t="s">
        <v>0</v>
      </c>
      <c r="G7" s="134" t="s">
        <v>32</v>
      </c>
    </row>
    <row r="8" spans="1:7" ht="15">
      <c r="A8" s="12"/>
      <c r="B8" s="452"/>
      <c r="C8" s="73" t="s">
        <v>195</v>
      </c>
      <c r="D8" s="141">
        <v>2380</v>
      </c>
      <c r="E8" s="138">
        <v>173</v>
      </c>
      <c r="F8" s="141">
        <v>2553</v>
      </c>
      <c r="G8" s="89">
        <v>10</v>
      </c>
    </row>
    <row r="9" spans="1:7" ht="15">
      <c r="A9" s="12"/>
      <c r="B9" s="452"/>
      <c r="C9" s="74" t="s">
        <v>196</v>
      </c>
      <c r="D9" s="141">
        <v>2283</v>
      </c>
      <c r="E9" s="146">
        <v>137</v>
      </c>
      <c r="F9" s="141">
        <v>2420</v>
      </c>
      <c r="G9" s="146">
        <v>7</v>
      </c>
    </row>
    <row r="10" spans="1:7" ht="15">
      <c r="A10" s="12"/>
      <c r="B10" s="452"/>
      <c r="C10" s="75" t="s">
        <v>197</v>
      </c>
      <c r="D10" s="141">
        <v>2754</v>
      </c>
      <c r="E10" s="139">
        <v>183</v>
      </c>
      <c r="F10" s="141">
        <v>2937</v>
      </c>
      <c r="G10" s="90">
        <v>17</v>
      </c>
    </row>
    <row r="11" spans="1:7" ht="12.75">
      <c r="A11" s="12"/>
      <c r="B11" s="453"/>
      <c r="C11" s="76" t="s">
        <v>0</v>
      </c>
      <c r="D11" s="81">
        <v>7417</v>
      </c>
      <c r="E11" s="81">
        <v>493</v>
      </c>
      <c r="F11" s="81">
        <v>7910</v>
      </c>
      <c r="G11" s="80">
        <v>34</v>
      </c>
    </row>
    <row r="12" spans="1:14" ht="12.75">
      <c r="A12" s="12"/>
      <c r="B12" s="33"/>
      <c r="C12" s="33"/>
      <c r="D12" s="33"/>
      <c r="E12" s="33"/>
      <c r="F12" s="34"/>
      <c r="G12" s="34"/>
      <c r="K12" s="13"/>
      <c r="L12" s="13"/>
      <c r="M12" s="13"/>
      <c r="N12" s="13"/>
    </row>
    <row r="13" spans="1:14" ht="12.75">
      <c r="A13" s="12"/>
      <c r="B13" s="11"/>
      <c r="C13" s="11"/>
      <c r="D13" s="147" t="s">
        <v>30</v>
      </c>
      <c r="E13" s="77" t="s">
        <v>31</v>
      </c>
      <c r="F13" s="78" t="s">
        <v>0</v>
      </c>
      <c r="G13" s="10"/>
      <c r="K13" s="13"/>
      <c r="L13" s="13"/>
      <c r="M13" s="13"/>
      <c r="N13" s="13"/>
    </row>
    <row r="14" spans="1:14" ht="12.75">
      <c r="A14" s="12"/>
      <c r="B14" s="451" t="s">
        <v>33</v>
      </c>
      <c r="C14" s="149" t="s">
        <v>34</v>
      </c>
      <c r="D14" s="80">
        <v>9</v>
      </c>
      <c r="E14" s="138">
        <v>0</v>
      </c>
      <c r="F14" s="138">
        <v>9</v>
      </c>
      <c r="G14" s="35"/>
      <c r="K14" s="13"/>
      <c r="L14" s="13"/>
      <c r="M14" s="13"/>
      <c r="N14" s="13"/>
    </row>
    <row r="15" spans="1:7" ht="12.75">
      <c r="A15" s="12"/>
      <c r="B15" s="453"/>
      <c r="C15" s="148" t="s">
        <v>35</v>
      </c>
      <c r="D15" s="80">
        <v>116</v>
      </c>
      <c r="E15" s="139">
        <v>10</v>
      </c>
      <c r="F15" s="139">
        <v>123</v>
      </c>
      <c r="G15" s="12"/>
    </row>
    <row r="16" spans="1:7" ht="12.75">
      <c r="A16" s="12"/>
      <c r="B16" s="9"/>
      <c r="C16" s="9"/>
      <c r="D16" s="9"/>
      <c r="E16" s="9"/>
      <c r="F16" s="6"/>
      <c r="G16" s="12"/>
    </row>
    <row r="17" spans="1:7" ht="12.75">
      <c r="A17" s="12"/>
      <c r="B17" s="362" t="s">
        <v>47</v>
      </c>
      <c r="C17" s="362"/>
      <c r="D17" s="362"/>
      <c r="E17" s="362"/>
      <c r="F17" s="362"/>
      <c r="G17" s="362"/>
    </row>
    <row r="18" spans="1:7" ht="12.75">
      <c r="A18" s="12"/>
      <c r="B18" s="6"/>
      <c r="C18" s="9"/>
      <c r="D18" s="9"/>
      <c r="E18" s="9"/>
      <c r="F18" s="6"/>
      <c r="G18" s="12"/>
    </row>
    <row r="19" spans="1:7" ht="12.75">
      <c r="A19" s="12"/>
      <c r="B19" s="6"/>
      <c r="C19" s="9"/>
      <c r="D19" s="77" t="s">
        <v>30</v>
      </c>
      <c r="E19" s="77" t="s">
        <v>31</v>
      </c>
      <c r="F19" s="78" t="s">
        <v>0</v>
      </c>
      <c r="G19" s="12"/>
    </row>
    <row r="20" spans="1:7" ht="15">
      <c r="A20" s="12"/>
      <c r="B20" s="456" t="s">
        <v>198</v>
      </c>
      <c r="C20" s="457"/>
      <c r="D20" s="80">
        <v>2292</v>
      </c>
      <c r="E20" s="80">
        <v>166</v>
      </c>
      <c r="F20" s="80">
        <v>2458</v>
      </c>
      <c r="G20" s="12"/>
    </row>
    <row r="21" spans="1:7" ht="15">
      <c r="A21" s="12"/>
      <c r="B21" s="407" t="s">
        <v>199</v>
      </c>
      <c r="C21" s="407"/>
      <c r="D21" s="407"/>
      <c r="E21" s="407"/>
      <c r="F21" s="407"/>
      <c r="G21" s="12"/>
    </row>
    <row r="22" spans="1:7" ht="12.75">
      <c r="A22" s="12"/>
      <c r="B22" s="14"/>
      <c r="C22" s="15"/>
      <c r="D22" s="12"/>
      <c r="E22" s="12"/>
      <c r="F22" s="12"/>
      <c r="G22" s="12"/>
    </row>
    <row r="23" spans="1:7" ht="12.75">
      <c r="A23" s="12"/>
      <c r="B23" s="362" t="s">
        <v>48</v>
      </c>
      <c r="C23" s="362"/>
      <c r="D23" s="362"/>
      <c r="E23" s="362"/>
      <c r="F23" s="362"/>
      <c r="G23" s="362"/>
    </row>
    <row r="24" spans="1:7" ht="12.75">
      <c r="A24" s="12"/>
      <c r="B24" s="7"/>
      <c r="C24" s="9"/>
      <c r="D24" s="6"/>
      <c r="E24" s="4"/>
      <c r="F24" s="4"/>
      <c r="G24" s="12"/>
    </row>
    <row r="25" spans="1:7" ht="12.75">
      <c r="A25" s="12"/>
      <c r="B25" s="9"/>
      <c r="C25" s="9"/>
      <c r="D25" s="77" t="s">
        <v>30</v>
      </c>
      <c r="E25" s="77" t="s">
        <v>31</v>
      </c>
      <c r="F25" s="78" t="s">
        <v>0</v>
      </c>
      <c r="G25" s="12"/>
    </row>
    <row r="26" spans="1:7" ht="12.75">
      <c r="A26" s="12"/>
      <c r="B26" s="415" t="s">
        <v>36</v>
      </c>
      <c r="C26" s="417"/>
      <c r="D26" s="138">
        <v>2570</v>
      </c>
      <c r="E26" s="141">
        <v>155</v>
      </c>
      <c r="F26" s="138">
        <v>2725</v>
      </c>
      <c r="G26" s="12"/>
    </row>
    <row r="27" spans="1:7" ht="12.75">
      <c r="A27" s="12"/>
      <c r="B27" s="402" t="s">
        <v>37</v>
      </c>
      <c r="C27" s="404"/>
      <c r="D27" s="139">
        <v>2070</v>
      </c>
      <c r="E27" s="141">
        <v>114</v>
      </c>
      <c r="F27" s="139">
        <v>2184</v>
      </c>
      <c r="G27" s="9"/>
    </row>
    <row r="28" spans="1:7" ht="12.75">
      <c r="A28" s="12"/>
      <c r="B28" s="437" t="s">
        <v>38</v>
      </c>
      <c r="C28" s="439"/>
      <c r="D28" s="138">
        <v>3</v>
      </c>
      <c r="E28" s="138">
        <v>0</v>
      </c>
      <c r="F28" s="138">
        <v>3</v>
      </c>
      <c r="G28" s="9"/>
    </row>
    <row r="29" spans="1:7" ht="12.75">
      <c r="A29" s="12"/>
      <c r="B29" s="432" t="s">
        <v>39</v>
      </c>
      <c r="C29" s="434"/>
      <c r="D29" s="139">
        <v>3</v>
      </c>
      <c r="E29" s="139">
        <v>0</v>
      </c>
      <c r="F29" s="139">
        <v>3</v>
      </c>
      <c r="G29" s="28"/>
    </row>
    <row r="30" spans="1:7" ht="12.75">
      <c r="A30" s="12"/>
      <c r="B30" s="12"/>
      <c r="C30" s="12"/>
      <c r="D30" s="16"/>
      <c r="E30" s="16"/>
      <c r="F30" s="16"/>
      <c r="G30" s="9"/>
    </row>
    <row r="31" spans="1:7" ht="12.75">
      <c r="A31" s="12"/>
      <c r="B31" s="362" t="s">
        <v>294</v>
      </c>
      <c r="C31" s="362"/>
      <c r="D31" s="362"/>
      <c r="E31" s="362"/>
      <c r="F31" s="362"/>
      <c r="G31" s="362"/>
    </row>
    <row r="32" spans="1:7" ht="12.75">
      <c r="A32" s="12"/>
      <c r="B32" s="7"/>
      <c r="C32" s="9"/>
      <c r="D32" s="9"/>
      <c r="E32" s="9"/>
      <c r="F32" s="9"/>
      <c r="G32" s="9"/>
    </row>
    <row r="33" spans="1:7" ht="12.75">
      <c r="A33" s="12"/>
      <c r="B33" s="11"/>
      <c r="C33" s="11"/>
      <c r="D33" s="77" t="s">
        <v>30</v>
      </c>
      <c r="E33" s="77" t="s">
        <v>31</v>
      </c>
      <c r="F33" s="78" t="s">
        <v>0</v>
      </c>
      <c r="G33" s="9"/>
    </row>
    <row r="34" spans="1:7" ht="12.75">
      <c r="A34" s="12"/>
      <c r="B34" s="437" t="s">
        <v>55</v>
      </c>
      <c r="C34" s="439"/>
      <c r="D34" s="138">
        <v>8504</v>
      </c>
      <c r="E34" s="138">
        <v>661</v>
      </c>
      <c r="F34" s="138">
        <v>9165</v>
      </c>
      <c r="G34" s="9"/>
    </row>
    <row r="35" spans="1:7" ht="12.75">
      <c r="A35" s="12"/>
      <c r="B35" s="432" t="s">
        <v>40</v>
      </c>
      <c r="C35" s="434"/>
      <c r="D35" s="139">
        <v>3200</v>
      </c>
      <c r="E35" s="139">
        <v>213</v>
      </c>
      <c r="F35" s="139">
        <v>3413</v>
      </c>
      <c r="G35" s="9"/>
    </row>
    <row r="36" spans="1:7" ht="12.75">
      <c r="A36" s="12"/>
      <c r="B36" s="12" t="s">
        <v>56</v>
      </c>
      <c r="C36" s="12"/>
      <c r="D36" s="12"/>
      <c r="E36" s="12"/>
      <c r="F36" s="9"/>
      <c r="G36" s="9"/>
    </row>
    <row r="37" spans="1:7" ht="12.75">
      <c r="A37" s="12"/>
      <c r="B37" s="12"/>
      <c r="C37" s="12"/>
      <c r="D37" s="12"/>
      <c r="E37" s="12"/>
      <c r="F37" s="9"/>
      <c r="G37" s="9"/>
    </row>
    <row r="38" spans="1:7" ht="12.75">
      <c r="A38" s="12"/>
      <c r="B38" s="362" t="s">
        <v>50</v>
      </c>
      <c r="C38" s="362"/>
      <c r="D38" s="362"/>
      <c r="E38" s="362"/>
      <c r="F38" s="362"/>
      <c r="G38" s="362"/>
    </row>
    <row r="39" spans="1:7" ht="12.75">
      <c r="A39" s="12"/>
      <c r="B39" s="17"/>
      <c r="C39" s="6"/>
      <c r="D39" s="4"/>
      <c r="E39" s="4"/>
      <c r="F39" s="9"/>
      <c r="G39" s="9"/>
    </row>
    <row r="40" spans="1:7" ht="12.75">
      <c r="A40" s="12"/>
      <c r="B40" s="107" t="s">
        <v>41</v>
      </c>
      <c r="C40" s="107" t="s">
        <v>42</v>
      </c>
      <c r="D40" s="107" t="s">
        <v>43</v>
      </c>
      <c r="E40" s="78" t="s">
        <v>0</v>
      </c>
      <c r="F40" s="9"/>
      <c r="G40" s="9"/>
    </row>
    <row r="41" spans="1:7" ht="12.75">
      <c r="A41" s="12"/>
      <c r="B41" s="150">
        <v>6</v>
      </c>
      <c r="C41" s="150">
        <v>63</v>
      </c>
      <c r="D41" s="150">
        <v>1</v>
      </c>
      <c r="E41" s="151">
        <v>70</v>
      </c>
      <c r="F41" s="9"/>
      <c r="G41" s="9"/>
    </row>
    <row r="42" spans="1:7" ht="12.75">
      <c r="A42" s="12"/>
      <c r="B42" s="2"/>
      <c r="C42" s="2"/>
      <c r="D42" s="2"/>
      <c r="E42" s="2"/>
      <c r="F42" s="2"/>
      <c r="G42" s="2"/>
    </row>
    <row r="43" ht="12.75">
      <c r="A43" s="12"/>
    </row>
    <row r="44" ht="12.75">
      <c r="A44" s="12"/>
    </row>
    <row r="45" ht="12.75">
      <c r="A45" s="12"/>
    </row>
    <row r="46" ht="12.75">
      <c r="A46" s="12"/>
    </row>
    <row r="47" ht="12.75">
      <c r="A47" s="12"/>
    </row>
    <row r="48" ht="12.75">
      <c r="A48" s="12"/>
    </row>
    <row r="49" ht="12.75">
      <c r="A49" s="12"/>
    </row>
    <row r="50" ht="12.75">
      <c r="A50" s="12"/>
    </row>
    <row r="51" ht="12.75">
      <c r="A51" s="12"/>
    </row>
    <row r="52" ht="12.75">
      <c r="A52" s="12"/>
    </row>
  </sheetData>
  <sheetProtection/>
  <mergeCells count="19">
    <mergeCell ref="B28:C28"/>
    <mergeCell ref="B29:C29"/>
    <mergeCell ref="B31:G31"/>
    <mergeCell ref="B34:C34"/>
    <mergeCell ref="B35:C35"/>
    <mergeCell ref="B38:G38"/>
    <mergeCell ref="B17:G17"/>
    <mergeCell ref="B20:C20"/>
    <mergeCell ref="B21:F21"/>
    <mergeCell ref="B23:G23"/>
    <mergeCell ref="B26:C26"/>
    <mergeCell ref="B27:C27"/>
    <mergeCell ref="B4:G4"/>
    <mergeCell ref="B6:B11"/>
    <mergeCell ref="C6:C7"/>
    <mergeCell ref="D6:G6"/>
    <mergeCell ref="B14:B15"/>
    <mergeCell ref="A1:G1"/>
    <mergeCell ref="B2:D2"/>
  </mergeCells>
  <printOptions/>
  <pageMargins left="0.25" right="0.25"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I48"/>
  <sheetViews>
    <sheetView zoomScalePageLayoutView="0" workbookViewId="0" topLeftCell="A1">
      <selection activeCell="A2" sqref="A2:IV2"/>
    </sheetView>
  </sheetViews>
  <sheetFormatPr defaultColWidth="11.421875" defaultRowHeight="12.75"/>
  <cols>
    <col min="1" max="1" width="2.140625" style="1" customWidth="1"/>
    <col min="2" max="2" width="31.140625" style="1" customWidth="1"/>
    <col min="3" max="3" width="10.57421875" style="1" customWidth="1"/>
    <col min="4" max="4" width="10.28125" style="1" customWidth="1"/>
    <col min="5" max="5" width="9.7109375" style="1" customWidth="1"/>
    <col min="6" max="6" width="11.421875" style="1" customWidth="1"/>
    <col min="7" max="7" width="8.7109375" style="1" customWidth="1"/>
    <col min="8" max="8" width="7.421875" style="1" customWidth="1"/>
    <col min="9" max="9" width="7.7109375" style="1" customWidth="1"/>
    <col min="10" max="16384" width="11.421875" style="1" customWidth="1"/>
  </cols>
  <sheetData>
    <row r="1" spans="1:9" ht="16.5">
      <c r="A1" s="435" t="s">
        <v>208</v>
      </c>
      <c r="B1" s="435"/>
      <c r="C1" s="435"/>
      <c r="D1" s="435"/>
      <c r="E1" s="435"/>
      <c r="F1" s="435"/>
      <c r="G1" s="435"/>
      <c r="H1" s="435"/>
      <c r="I1" s="435"/>
    </row>
    <row r="2" spans="1:8" ht="16.5">
      <c r="A2" s="322"/>
      <c r="B2" s="357" t="s">
        <v>380</v>
      </c>
      <c r="C2" s="357"/>
      <c r="D2" s="357"/>
      <c r="E2" s="322"/>
      <c r="F2" s="322"/>
      <c r="G2" s="322"/>
      <c r="H2" s="322"/>
    </row>
    <row r="3" spans="2:9" ht="12.75">
      <c r="B3" s="38"/>
      <c r="C3" s="38"/>
      <c r="D3" s="38"/>
      <c r="E3" s="38"/>
      <c r="F3" s="38"/>
      <c r="G3" s="38"/>
      <c r="H3" s="38"/>
      <c r="I3" s="38"/>
    </row>
    <row r="4" spans="1:9" ht="12.75">
      <c r="A4" s="21"/>
      <c r="B4" s="362" t="s">
        <v>44</v>
      </c>
      <c r="C4" s="362"/>
      <c r="D4" s="362"/>
      <c r="E4" s="362"/>
      <c r="F4" s="362"/>
      <c r="G4" s="362"/>
      <c r="H4" s="362"/>
      <c r="I4" s="362"/>
    </row>
    <row r="5" spans="1:9" ht="12.75">
      <c r="A5" s="21"/>
      <c r="B5" s="20"/>
      <c r="C5" s="20"/>
      <c r="D5" s="20"/>
      <c r="E5" s="20"/>
      <c r="F5" s="20"/>
      <c r="G5" s="20"/>
      <c r="H5" s="20"/>
      <c r="I5" s="20"/>
    </row>
    <row r="6" spans="1:9" ht="12.75" customHeight="1">
      <c r="A6" s="21"/>
      <c r="B6" s="21"/>
      <c r="C6" s="485" t="s">
        <v>61</v>
      </c>
      <c r="D6" s="363" t="s">
        <v>14</v>
      </c>
      <c r="E6" s="363" t="s">
        <v>15</v>
      </c>
      <c r="F6" s="363" t="s">
        <v>16</v>
      </c>
      <c r="G6" s="363" t="s">
        <v>17</v>
      </c>
      <c r="H6" s="373" t="s">
        <v>0</v>
      </c>
      <c r="I6" s="24"/>
    </row>
    <row r="7" spans="1:9" ht="12.75">
      <c r="A7" s="21"/>
      <c r="B7" s="21"/>
      <c r="C7" s="486"/>
      <c r="D7" s="364"/>
      <c r="E7" s="364"/>
      <c r="F7" s="364"/>
      <c r="G7" s="364"/>
      <c r="H7" s="374"/>
      <c r="I7" s="24"/>
    </row>
    <row r="8" spans="1:9" ht="12.75">
      <c r="A8" s="21"/>
      <c r="B8" s="21"/>
      <c r="C8" s="486"/>
      <c r="D8" s="364"/>
      <c r="E8" s="364"/>
      <c r="F8" s="364"/>
      <c r="G8" s="364"/>
      <c r="H8" s="374"/>
      <c r="I8" s="24"/>
    </row>
    <row r="9" spans="1:9" ht="12.75">
      <c r="A9" s="21"/>
      <c r="B9" s="21"/>
      <c r="C9" s="486"/>
      <c r="D9" s="364"/>
      <c r="E9" s="364"/>
      <c r="F9" s="364"/>
      <c r="G9" s="364"/>
      <c r="H9" s="374"/>
      <c r="I9" s="24"/>
    </row>
    <row r="10" spans="1:9" ht="12.75">
      <c r="A10" s="21"/>
      <c r="B10" s="21"/>
      <c r="C10" s="486"/>
      <c r="D10" s="364"/>
      <c r="E10" s="364"/>
      <c r="F10" s="364"/>
      <c r="G10" s="364"/>
      <c r="H10" s="374"/>
      <c r="I10" s="24"/>
    </row>
    <row r="11" spans="1:9" ht="12.75">
      <c r="A11" s="21"/>
      <c r="B11" s="21"/>
      <c r="C11" s="486"/>
      <c r="D11" s="364"/>
      <c r="E11" s="364"/>
      <c r="F11" s="364"/>
      <c r="G11" s="364"/>
      <c r="H11" s="374"/>
      <c r="I11" s="24"/>
    </row>
    <row r="12" spans="1:9" ht="12.75">
      <c r="A12" s="21"/>
      <c r="B12" s="21"/>
      <c r="C12" s="487"/>
      <c r="D12" s="365"/>
      <c r="E12" s="365"/>
      <c r="F12" s="365"/>
      <c r="G12" s="365"/>
      <c r="H12" s="375"/>
      <c r="I12" s="24"/>
    </row>
    <row r="13" spans="1:9" ht="12.75" customHeight="1">
      <c r="A13" s="21"/>
      <c r="B13" s="112" t="s">
        <v>201</v>
      </c>
      <c r="C13" s="315">
        <v>68.1</v>
      </c>
      <c r="D13" s="316">
        <v>0.2</v>
      </c>
      <c r="E13" s="316">
        <v>2.2</v>
      </c>
      <c r="F13" s="316">
        <v>2.3</v>
      </c>
      <c r="G13" s="316">
        <v>27.2</v>
      </c>
      <c r="H13" s="317">
        <v>100</v>
      </c>
      <c r="I13" s="24"/>
    </row>
    <row r="14" spans="1:9" ht="12.75">
      <c r="A14" s="21"/>
      <c r="B14" s="113" t="s">
        <v>19</v>
      </c>
      <c r="C14" s="313">
        <v>1672</v>
      </c>
      <c r="D14" s="146">
        <v>6</v>
      </c>
      <c r="E14" s="146">
        <v>53</v>
      </c>
      <c r="F14" s="146">
        <v>56</v>
      </c>
      <c r="G14" s="139">
        <v>669</v>
      </c>
      <c r="H14" s="103">
        <v>2456</v>
      </c>
      <c r="I14" s="24"/>
    </row>
    <row r="15" spans="1:9" ht="12.75">
      <c r="A15" s="21"/>
      <c r="B15" s="291" t="s">
        <v>53</v>
      </c>
      <c r="C15" s="314">
        <v>69.3</v>
      </c>
      <c r="D15" s="144">
        <v>0.5</v>
      </c>
      <c r="E15" s="144">
        <v>2.6</v>
      </c>
      <c r="F15" s="144">
        <v>2.2</v>
      </c>
      <c r="G15" s="142">
        <v>25.4</v>
      </c>
      <c r="H15" s="143">
        <v>100</v>
      </c>
      <c r="I15" s="24"/>
    </row>
    <row r="16" spans="1:9" ht="12.75">
      <c r="A16" s="21"/>
      <c r="B16" s="293" t="s">
        <v>19</v>
      </c>
      <c r="C16" s="311">
        <v>5414</v>
      </c>
      <c r="D16" s="139">
        <v>38</v>
      </c>
      <c r="E16" s="139">
        <v>203</v>
      </c>
      <c r="F16" s="139">
        <v>173</v>
      </c>
      <c r="G16" s="310">
        <v>1980</v>
      </c>
      <c r="H16" s="103">
        <v>7808</v>
      </c>
      <c r="I16" s="24"/>
    </row>
    <row r="17" spans="1:9" ht="12.75">
      <c r="A17" s="21"/>
      <c r="B17" s="38"/>
      <c r="C17" s="38"/>
      <c r="D17" s="38"/>
      <c r="E17" s="38"/>
      <c r="F17" s="38"/>
      <c r="G17" s="38"/>
      <c r="H17" s="38"/>
      <c r="I17" s="38"/>
    </row>
    <row r="18" spans="1:9" ht="12.75">
      <c r="A18" s="21"/>
      <c r="B18" s="362" t="s">
        <v>45</v>
      </c>
      <c r="C18" s="362"/>
      <c r="D18" s="362"/>
      <c r="E18" s="362"/>
      <c r="F18" s="362"/>
      <c r="G18" s="362"/>
      <c r="H18" s="362"/>
      <c r="I18" s="362"/>
    </row>
    <row r="19" spans="1:9" ht="12.75">
      <c r="A19" s="21"/>
      <c r="B19" s="38"/>
      <c r="C19" s="38"/>
      <c r="D19" s="38"/>
      <c r="E19" s="38"/>
      <c r="F19" s="38"/>
      <c r="G19" s="38"/>
      <c r="H19" s="38"/>
      <c r="I19" s="38"/>
    </row>
    <row r="20" spans="1:9" ht="12.75" customHeight="1">
      <c r="A20" s="21"/>
      <c r="B20" s="371" t="s">
        <v>13</v>
      </c>
      <c r="C20" s="358" t="s">
        <v>201</v>
      </c>
      <c r="D20" s="359"/>
      <c r="E20" s="358" t="s">
        <v>53</v>
      </c>
      <c r="F20" s="359"/>
      <c r="G20" s="23"/>
      <c r="H20" s="38"/>
      <c r="I20" s="24"/>
    </row>
    <row r="21" spans="1:9" ht="12.75">
      <c r="A21" s="21"/>
      <c r="B21" s="372"/>
      <c r="C21" s="360"/>
      <c r="D21" s="361"/>
      <c r="E21" s="360"/>
      <c r="F21" s="361"/>
      <c r="G21" s="23"/>
      <c r="H21" s="38"/>
      <c r="I21" s="24"/>
    </row>
    <row r="22" spans="1:9" ht="12.75">
      <c r="A22" s="21"/>
      <c r="B22" s="91" t="s">
        <v>20</v>
      </c>
      <c r="C22" s="484">
        <v>25.7</v>
      </c>
      <c r="D22" s="484"/>
      <c r="E22" s="462">
        <v>11.1</v>
      </c>
      <c r="F22" s="463"/>
      <c r="G22" s="23"/>
      <c r="H22" s="38"/>
      <c r="I22" s="24"/>
    </row>
    <row r="23" spans="1:9" ht="12.75">
      <c r="A23" s="21"/>
      <c r="B23" s="114" t="s">
        <v>21</v>
      </c>
      <c r="C23" s="484">
        <v>34.4</v>
      </c>
      <c r="D23" s="484"/>
      <c r="E23" s="458">
        <v>35.3</v>
      </c>
      <c r="F23" s="459"/>
      <c r="G23" s="23"/>
      <c r="H23" s="38"/>
      <c r="I23" s="24"/>
    </row>
    <row r="24" spans="1:9" ht="12.75">
      <c r="A24" s="21"/>
      <c r="B24" s="114" t="s">
        <v>22</v>
      </c>
      <c r="C24" s="484">
        <v>13.2</v>
      </c>
      <c r="D24" s="484"/>
      <c r="E24" s="458">
        <v>21.7</v>
      </c>
      <c r="F24" s="459"/>
      <c r="G24" s="23"/>
      <c r="H24" s="38"/>
      <c r="I24" s="24"/>
    </row>
    <row r="25" spans="1:9" ht="12.75">
      <c r="A25" s="21"/>
      <c r="B25" s="114" t="s">
        <v>23</v>
      </c>
      <c r="C25" s="484">
        <v>10.3</v>
      </c>
      <c r="D25" s="484"/>
      <c r="E25" s="458">
        <v>14</v>
      </c>
      <c r="F25" s="459"/>
      <c r="G25" s="23"/>
      <c r="H25" s="38"/>
      <c r="I25" s="24"/>
    </row>
    <row r="26" spans="1:9" ht="12.75">
      <c r="A26" s="21"/>
      <c r="B26" s="114" t="s">
        <v>24</v>
      </c>
      <c r="C26" s="484">
        <v>6.8</v>
      </c>
      <c r="D26" s="484"/>
      <c r="E26" s="458">
        <v>7.1</v>
      </c>
      <c r="F26" s="459"/>
      <c r="G26" s="23"/>
      <c r="H26" s="38"/>
      <c r="I26" s="24"/>
    </row>
    <row r="27" spans="1:9" ht="12.75">
      <c r="A27" s="21"/>
      <c r="B27" s="114" t="s">
        <v>25</v>
      </c>
      <c r="C27" s="484">
        <v>4.7</v>
      </c>
      <c r="D27" s="484"/>
      <c r="E27" s="458">
        <v>5</v>
      </c>
      <c r="F27" s="459"/>
      <c r="G27" s="23"/>
      <c r="H27" s="38"/>
      <c r="I27" s="24"/>
    </row>
    <row r="28" spans="1:9" ht="12.75">
      <c r="A28" s="21"/>
      <c r="B28" s="114" t="s">
        <v>148</v>
      </c>
      <c r="C28" s="484">
        <v>4.5</v>
      </c>
      <c r="D28" s="484"/>
      <c r="E28" s="458">
        <v>5.3</v>
      </c>
      <c r="F28" s="459"/>
      <c r="G28" s="23"/>
      <c r="H28" s="38"/>
      <c r="I28" s="24"/>
    </row>
    <row r="29" spans="1:9" ht="12.75">
      <c r="A29" s="21"/>
      <c r="B29" s="115" t="s">
        <v>26</v>
      </c>
      <c r="C29" s="484">
        <v>0.5</v>
      </c>
      <c r="D29" s="484"/>
      <c r="E29" s="464">
        <v>0.6</v>
      </c>
      <c r="F29" s="465"/>
      <c r="G29" s="23"/>
      <c r="H29" s="38"/>
      <c r="I29" s="24"/>
    </row>
    <row r="30" spans="1:9" ht="12.75">
      <c r="A30" s="21"/>
      <c r="B30" s="112" t="s">
        <v>0</v>
      </c>
      <c r="C30" s="383">
        <v>100</v>
      </c>
      <c r="D30" s="384"/>
      <c r="E30" s="383">
        <v>100</v>
      </c>
      <c r="F30" s="384"/>
      <c r="G30" s="23"/>
      <c r="H30" s="38"/>
      <c r="I30" s="24"/>
    </row>
    <row r="31" spans="1:9" ht="12.75">
      <c r="A31" s="21"/>
      <c r="B31" s="113" t="s">
        <v>19</v>
      </c>
      <c r="C31" s="469">
        <v>2448</v>
      </c>
      <c r="D31" s="470"/>
      <c r="E31" s="385">
        <v>7778</v>
      </c>
      <c r="F31" s="386"/>
      <c r="G31" s="23"/>
      <c r="H31" s="38"/>
      <c r="I31" s="24"/>
    </row>
    <row r="32" spans="1:9" ht="12.75">
      <c r="A32" s="21"/>
      <c r="B32" s="22"/>
      <c r="C32" s="23"/>
      <c r="D32" s="23"/>
      <c r="E32" s="23"/>
      <c r="F32" s="23"/>
      <c r="G32" s="23"/>
      <c r="H32" s="38"/>
      <c r="I32" s="24"/>
    </row>
    <row r="33" spans="1:9" ht="12.75" customHeight="1">
      <c r="A33" s="21"/>
      <c r="B33" s="362" t="s">
        <v>293</v>
      </c>
      <c r="C33" s="362"/>
      <c r="D33" s="362"/>
      <c r="E33" s="362"/>
      <c r="F33" s="362"/>
      <c r="G33" s="362"/>
      <c r="H33" s="362"/>
      <c r="I33" s="362"/>
    </row>
    <row r="34" spans="1:9" ht="12.75">
      <c r="A34" s="21"/>
      <c r="B34" s="38"/>
      <c r="C34" s="38"/>
      <c r="D34" s="38"/>
      <c r="E34" s="38"/>
      <c r="F34" s="38"/>
      <c r="G34" s="38"/>
      <c r="H34" s="38"/>
      <c r="I34" s="38"/>
    </row>
    <row r="35" spans="1:9" ht="31.5" customHeight="1">
      <c r="A35" s="21"/>
      <c r="B35" s="38"/>
      <c r="C35" s="413" t="s">
        <v>165</v>
      </c>
      <c r="D35" s="414"/>
      <c r="E35" s="413" t="s">
        <v>163</v>
      </c>
      <c r="F35" s="414"/>
      <c r="G35" s="38"/>
      <c r="H35" s="38"/>
      <c r="I35" s="38"/>
    </row>
    <row r="36" spans="1:9" ht="12.75">
      <c r="A36" s="21"/>
      <c r="B36" s="91" t="s">
        <v>161</v>
      </c>
      <c r="C36" s="488">
        <v>791</v>
      </c>
      <c r="D36" s="488"/>
      <c r="E36" s="489">
        <v>2675</v>
      </c>
      <c r="F36" s="490"/>
      <c r="G36" s="38"/>
      <c r="H36" s="38"/>
      <c r="I36" s="38"/>
    </row>
    <row r="37" spans="1:9" ht="42" customHeight="1">
      <c r="A37" s="21"/>
      <c r="B37" s="114" t="s">
        <v>162</v>
      </c>
      <c r="C37" s="488">
        <v>68</v>
      </c>
      <c r="D37" s="488"/>
      <c r="E37" s="491">
        <v>244</v>
      </c>
      <c r="F37" s="492"/>
      <c r="G37" s="38"/>
      <c r="H37" s="38"/>
      <c r="I37" s="38"/>
    </row>
    <row r="38" spans="1:9" ht="17.25" customHeight="1">
      <c r="A38" s="21"/>
      <c r="B38" s="114" t="s">
        <v>156</v>
      </c>
      <c r="C38" s="488">
        <v>7</v>
      </c>
      <c r="D38" s="488"/>
      <c r="E38" s="491">
        <v>37</v>
      </c>
      <c r="F38" s="492"/>
      <c r="G38" s="38"/>
      <c r="H38" s="38"/>
      <c r="I38" s="38"/>
    </row>
    <row r="39" spans="1:9" ht="12.75">
      <c r="A39" s="21"/>
      <c r="B39" s="114" t="s">
        <v>157</v>
      </c>
      <c r="C39" s="488">
        <v>4</v>
      </c>
      <c r="D39" s="488"/>
      <c r="E39" s="491">
        <v>11</v>
      </c>
      <c r="F39" s="492"/>
      <c r="G39" s="38"/>
      <c r="H39" s="38"/>
      <c r="I39" s="38"/>
    </row>
    <row r="40" spans="1:9" ht="25.5">
      <c r="A40" s="21"/>
      <c r="B40" s="114" t="s">
        <v>158</v>
      </c>
      <c r="C40" s="488">
        <v>2</v>
      </c>
      <c r="D40" s="488"/>
      <c r="E40" s="491">
        <v>16</v>
      </c>
      <c r="F40" s="492"/>
      <c r="G40" s="38"/>
      <c r="H40" s="38"/>
      <c r="I40" s="38"/>
    </row>
    <row r="41" spans="1:9" ht="29.25" customHeight="1">
      <c r="A41" s="21"/>
      <c r="B41" s="114" t="s">
        <v>159</v>
      </c>
      <c r="C41" s="488">
        <v>35</v>
      </c>
      <c r="D41" s="488"/>
      <c r="E41" s="491">
        <v>126</v>
      </c>
      <c r="F41" s="492"/>
      <c r="G41" s="38"/>
      <c r="H41" s="38"/>
      <c r="I41" s="38"/>
    </row>
    <row r="42" spans="1:9" ht="28.5" customHeight="1">
      <c r="A42" s="21"/>
      <c r="B42" s="114" t="s">
        <v>160</v>
      </c>
      <c r="C42" s="488">
        <v>50</v>
      </c>
      <c r="D42" s="488"/>
      <c r="E42" s="491">
        <v>168</v>
      </c>
      <c r="F42" s="492"/>
      <c r="G42" s="38"/>
      <c r="H42" s="38"/>
      <c r="I42" s="38"/>
    </row>
    <row r="43" spans="1:9" ht="27.75" customHeight="1">
      <c r="A43" s="21"/>
      <c r="B43" s="295" t="s">
        <v>291</v>
      </c>
      <c r="C43" s="488">
        <v>581</v>
      </c>
      <c r="D43" s="488"/>
      <c r="E43" s="491">
        <v>1825</v>
      </c>
      <c r="F43" s="492"/>
      <c r="G43" s="38"/>
      <c r="H43" s="38"/>
      <c r="I43" s="38"/>
    </row>
    <row r="44" spans="1:9" ht="30.75" customHeight="1">
      <c r="A44" s="21"/>
      <c r="B44" s="114" t="s">
        <v>57</v>
      </c>
      <c r="C44" s="488">
        <v>254</v>
      </c>
      <c r="D44" s="488"/>
      <c r="E44" s="491">
        <v>310</v>
      </c>
      <c r="F44" s="492"/>
      <c r="G44" s="38"/>
      <c r="H44" s="38"/>
      <c r="I44" s="38"/>
    </row>
    <row r="45" spans="1:9" ht="12.75">
      <c r="A45" s="21"/>
      <c r="B45" s="296" t="s">
        <v>290</v>
      </c>
      <c r="C45" s="488">
        <v>790</v>
      </c>
      <c r="D45" s="488"/>
      <c r="E45" s="493">
        <v>2764</v>
      </c>
      <c r="F45" s="494"/>
      <c r="G45" s="38"/>
      <c r="H45" s="38"/>
      <c r="I45" s="38"/>
    </row>
    <row r="46" spans="1:9" ht="12.75">
      <c r="A46" s="21"/>
      <c r="B46" s="116" t="s">
        <v>19</v>
      </c>
      <c r="C46" s="389">
        <v>2456</v>
      </c>
      <c r="D46" s="390"/>
      <c r="E46" s="389">
        <v>7808</v>
      </c>
      <c r="F46" s="390"/>
      <c r="G46" s="38"/>
      <c r="H46" s="38"/>
      <c r="I46" s="38"/>
    </row>
    <row r="47" ht="12.75">
      <c r="A47" s="21"/>
    </row>
    <row r="48" ht="12.75">
      <c r="A48" s="21"/>
    </row>
  </sheetData>
  <sheetProtection/>
  <mergeCells count="58">
    <mergeCell ref="C46:D46"/>
    <mergeCell ref="E46:F46"/>
    <mergeCell ref="C43:D43"/>
    <mergeCell ref="E43:F43"/>
    <mergeCell ref="C44:D44"/>
    <mergeCell ref="E44:F44"/>
    <mergeCell ref="C45:D45"/>
    <mergeCell ref="E45:F45"/>
    <mergeCell ref="C40:D40"/>
    <mergeCell ref="E40:F40"/>
    <mergeCell ref="C41:D41"/>
    <mergeCell ref="E41:F41"/>
    <mergeCell ref="C42:D42"/>
    <mergeCell ref="E42:F42"/>
    <mergeCell ref="C37:D37"/>
    <mergeCell ref="E37:F37"/>
    <mergeCell ref="C38:D38"/>
    <mergeCell ref="E38:F38"/>
    <mergeCell ref="C39:D39"/>
    <mergeCell ref="E39:F39"/>
    <mergeCell ref="C30:D30"/>
    <mergeCell ref="E30:F30"/>
    <mergeCell ref="C31:D31"/>
    <mergeCell ref="E31:F31"/>
    <mergeCell ref="C36:D36"/>
    <mergeCell ref="E36:F36"/>
    <mergeCell ref="B33:I33"/>
    <mergeCell ref="C35:D35"/>
    <mergeCell ref="E35:F35"/>
    <mergeCell ref="C27:D27"/>
    <mergeCell ref="E27:F27"/>
    <mergeCell ref="C28:D28"/>
    <mergeCell ref="E28:F28"/>
    <mergeCell ref="C29:D29"/>
    <mergeCell ref="E29:F29"/>
    <mergeCell ref="E23:F23"/>
    <mergeCell ref="C24:D24"/>
    <mergeCell ref="E24:F24"/>
    <mergeCell ref="C25:D25"/>
    <mergeCell ref="E25:F25"/>
    <mergeCell ref="C26:D26"/>
    <mergeCell ref="E26:F26"/>
    <mergeCell ref="C23:D23"/>
    <mergeCell ref="A1:I1"/>
    <mergeCell ref="B4:I4"/>
    <mergeCell ref="C6:C12"/>
    <mergeCell ref="D6:D12"/>
    <mergeCell ref="E6:E12"/>
    <mergeCell ref="F6:F12"/>
    <mergeCell ref="G6:G12"/>
    <mergeCell ref="H6:H12"/>
    <mergeCell ref="B2:D2"/>
    <mergeCell ref="B18:I18"/>
    <mergeCell ref="B20:B21"/>
    <mergeCell ref="C20:D21"/>
    <mergeCell ref="E20:F21"/>
    <mergeCell ref="C22:D22"/>
    <mergeCell ref="E22:F22"/>
  </mergeCells>
  <printOptions/>
  <pageMargins left="0.25" right="0.25"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L82"/>
  <sheetViews>
    <sheetView zoomScalePageLayoutView="0" workbookViewId="0" topLeftCell="A1">
      <selection activeCell="A2" sqref="A2:IV2"/>
    </sheetView>
  </sheetViews>
  <sheetFormatPr defaultColWidth="11.421875" defaultRowHeight="12.75"/>
  <cols>
    <col min="1" max="1" width="2.140625" style="1" customWidth="1"/>
    <col min="2" max="4" width="11.421875" style="1" customWidth="1"/>
    <col min="5" max="5" width="9.57421875" style="1" customWidth="1"/>
    <col min="6" max="6" width="11.421875" style="1" customWidth="1"/>
    <col min="7" max="7" width="14.28125" style="1" customWidth="1"/>
    <col min="8" max="8" width="12.28125" style="1" customWidth="1"/>
    <col min="9" max="9" width="11.7109375" style="1" customWidth="1"/>
    <col min="10" max="10" width="4.00390625" style="1" customWidth="1"/>
    <col min="11" max="16384" width="11.421875" style="1" customWidth="1"/>
  </cols>
  <sheetData>
    <row r="1" spans="1:10" ht="16.5">
      <c r="A1" s="435" t="s">
        <v>208</v>
      </c>
      <c r="B1" s="435"/>
      <c r="C1" s="435"/>
      <c r="D1" s="435"/>
      <c r="E1" s="435"/>
      <c r="F1" s="435"/>
      <c r="G1" s="435"/>
      <c r="H1" s="435"/>
      <c r="I1" s="435"/>
      <c r="J1" s="435"/>
    </row>
    <row r="2" spans="1:8" ht="16.5">
      <c r="A2" s="322"/>
      <c r="B2" s="357" t="s">
        <v>380</v>
      </c>
      <c r="C2" s="357"/>
      <c r="D2" s="357"/>
      <c r="E2" s="322"/>
      <c r="F2" s="322"/>
      <c r="G2" s="322"/>
      <c r="H2" s="322"/>
    </row>
    <row r="3" spans="1:9" ht="12.75">
      <c r="A3" s="20"/>
      <c r="B3" s="20"/>
      <c r="C3" s="20"/>
      <c r="D3" s="20"/>
      <c r="E3" s="20"/>
      <c r="F3" s="20"/>
      <c r="G3" s="20"/>
      <c r="H3" s="20"/>
      <c r="I3" s="20"/>
    </row>
    <row r="4" spans="1:9" ht="12.75">
      <c r="A4" s="20"/>
      <c r="B4" s="362" t="s">
        <v>62</v>
      </c>
      <c r="C4" s="362"/>
      <c r="D4" s="362"/>
      <c r="E4" s="362"/>
      <c r="F4" s="362"/>
      <c r="G4" s="362"/>
      <c r="H4" s="362"/>
      <c r="I4" s="362"/>
    </row>
    <row r="5" spans="1:9" ht="12.75">
      <c r="A5" s="20"/>
      <c r="B5" s="20"/>
      <c r="C5" s="20"/>
      <c r="D5" s="20"/>
      <c r="E5" s="20"/>
      <c r="F5" s="436"/>
      <c r="G5" s="436"/>
      <c r="H5" s="436"/>
      <c r="I5" s="436"/>
    </row>
    <row r="6" spans="1:9" ht="18.75" customHeight="1">
      <c r="A6" s="20"/>
      <c r="B6" s="436"/>
      <c r="C6" s="436"/>
      <c r="D6" s="436"/>
      <c r="E6" s="436"/>
      <c r="F6" s="413" t="s">
        <v>201</v>
      </c>
      <c r="G6" s="414"/>
      <c r="H6" s="413" t="s">
        <v>53</v>
      </c>
      <c r="I6" s="414"/>
    </row>
    <row r="7" spans="1:9" ht="12.75">
      <c r="A7" s="20"/>
      <c r="B7" s="437" t="s">
        <v>63</v>
      </c>
      <c r="C7" s="438"/>
      <c r="D7" s="438"/>
      <c r="E7" s="439"/>
      <c r="F7" s="475">
        <v>0.1</v>
      </c>
      <c r="G7" s="475"/>
      <c r="H7" s="476">
        <v>0.2</v>
      </c>
      <c r="I7" s="477"/>
    </row>
    <row r="8" spans="1:12" ht="12.75">
      <c r="A8" s="20"/>
      <c r="B8" s="409" t="s">
        <v>64</v>
      </c>
      <c r="C8" s="410"/>
      <c r="D8" s="410"/>
      <c r="E8" s="411"/>
      <c r="F8" s="475">
        <v>0.3</v>
      </c>
      <c r="G8" s="475"/>
      <c r="H8" s="480">
        <v>0.4</v>
      </c>
      <c r="I8" s="481"/>
      <c r="K8" s="27"/>
      <c r="L8" s="27"/>
    </row>
    <row r="9" spans="1:9" ht="12.75">
      <c r="A9" s="20"/>
      <c r="B9" s="409" t="s">
        <v>65</v>
      </c>
      <c r="C9" s="410"/>
      <c r="D9" s="410"/>
      <c r="E9" s="411"/>
      <c r="F9" s="475">
        <v>0.1</v>
      </c>
      <c r="G9" s="475"/>
      <c r="H9" s="480">
        <v>0.1</v>
      </c>
      <c r="I9" s="481"/>
    </row>
    <row r="10" spans="1:9" ht="14.25" customHeight="1">
      <c r="A10" s="20"/>
      <c r="B10" s="409" t="s">
        <v>202</v>
      </c>
      <c r="C10" s="410"/>
      <c r="D10" s="410"/>
      <c r="E10" s="411"/>
      <c r="F10" s="475">
        <v>0.6</v>
      </c>
      <c r="G10" s="475"/>
      <c r="H10" s="480">
        <v>0.6</v>
      </c>
      <c r="I10" s="481"/>
    </row>
    <row r="11" spans="1:9" ht="12.75">
      <c r="A11" s="20"/>
      <c r="B11" s="409" t="s">
        <v>66</v>
      </c>
      <c r="C11" s="410"/>
      <c r="D11" s="410"/>
      <c r="E11" s="411"/>
      <c r="F11" s="475">
        <v>0.6</v>
      </c>
      <c r="G11" s="475"/>
      <c r="H11" s="480">
        <v>1.7</v>
      </c>
      <c r="I11" s="481"/>
    </row>
    <row r="12" spans="1:9" ht="12.75">
      <c r="A12" s="20"/>
      <c r="B12" s="409" t="s">
        <v>67</v>
      </c>
      <c r="C12" s="410"/>
      <c r="D12" s="410"/>
      <c r="E12" s="411"/>
      <c r="F12" s="475">
        <v>64.2</v>
      </c>
      <c r="G12" s="475"/>
      <c r="H12" s="480">
        <v>61.9</v>
      </c>
      <c r="I12" s="481"/>
    </row>
    <row r="13" spans="1:9" ht="12.75">
      <c r="A13" s="20"/>
      <c r="B13" s="409" t="s">
        <v>68</v>
      </c>
      <c r="C13" s="410"/>
      <c r="D13" s="410"/>
      <c r="E13" s="411"/>
      <c r="F13" s="475">
        <v>3.5</v>
      </c>
      <c r="G13" s="475"/>
      <c r="H13" s="480">
        <v>3.4</v>
      </c>
      <c r="I13" s="481"/>
    </row>
    <row r="14" spans="1:9" ht="12.75">
      <c r="A14" s="20"/>
      <c r="B14" s="409" t="s">
        <v>69</v>
      </c>
      <c r="C14" s="410"/>
      <c r="D14" s="410"/>
      <c r="E14" s="411"/>
      <c r="F14" s="475">
        <v>9.8</v>
      </c>
      <c r="G14" s="475"/>
      <c r="H14" s="480">
        <v>9</v>
      </c>
      <c r="I14" s="481"/>
    </row>
    <row r="15" spans="1:9" ht="12.75">
      <c r="A15" s="20"/>
      <c r="B15" s="409" t="s">
        <v>70</v>
      </c>
      <c r="C15" s="410"/>
      <c r="D15" s="410"/>
      <c r="E15" s="411"/>
      <c r="F15" s="475">
        <v>1.9</v>
      </c>
      <c r="G15" s="475"/>
      <c r="H15" s="480">
        <v>2.2</v>
      </c>
      <c r="I15" s="481"/>
    </row>
    <row r="16" spans="1:9" ht="12.75">
      <c r="A16" s="20"/>
      <c r="B16" s="409" t="s">
        <v>292</v>
      </c>
      <c r="C16" s="410"/>
      <c r="D16" s="410"/>
      <c r="E16" s="411"/>
      <c r="F16" s="475">
        <v>4</v>
      </c>
      <c r="G16" s="475"/>
      <c r="H16" s="480">
        <v>4.5</v>
      </c>
      <c r="I16" s="481"/>
    </row>
    <row r="17" spans="1:9" ht="12.75">
      <c r="A17" s="20"/>
      <c r="B17" s="409" t="s">
        <v>71</v>
      </c>
      <c r="C17" s="410"/>
      <c r="D17" s="410"/>
      <c r="E17" s="411"/>
      <c r="F17" s="475">
        <v>10</v>
      </c>
      <c r="G17" s="475"/>
      <c r="H17" s="480">
        <v>10.7</v>
      </c>
      <c r="I17" s="481"/>
    </row>
    <row r="18" spans="1:9" ht="12.75">
      <c r="A18" s="20"/>
      <c r="B18" s="409" t="s">
        <v>72</v>
      </c>
      <c r="C18" s="410"/>
      <c r="D18" s="410"/>
      <c r="E18" s="411"/>
      <c r="F18" s="475">
        <v>2.4</v>
      </c>
      <c r="G18" s="475"/>
      <c r="H18" s="480">
        <v>3.1</v>
      </c>
      <c r="I18" s="481"/>
    </row>
    <row r="19" spans="1:9" ht="12.75">
      <c r="A19" s="20"/>
      <c r="B19" s="409" t="s">
        <v>73</v>
      </c>
      <c r="C19" s="410"/>
      <c r="D19" s="410"/>
      <c r="E19" s="411"/>
      <c r="F19" s="475">
        <v>2.2</v>
      </c>
      <c r="G19" s="475"/>
      <c r="H19" s="480">
        <v>2.1</v>
      </c>
      <c r="I19" s="481"/>
    </row>
    <row r="20" spans="1:9" ht="12.75">
      <c r="A20" s="20"/>
      <c r="B20" s="432" t="s">
        <v>74</v>
      </c>
      <c r="C20" s="433"/>
      <c r="D20" s="433"/>
      <c r="E20" s="434"/>
      <c r="F20" s="475">
        <v>0.1</v>
      </c>
      <c r="G20" s="475"/>
      <c r="H20" s="478">
        <v>0.1</v>
      </c>
      <c r="I20" s="479"/>
    </row>
    <row r="21" spans="1:9" ht="12.75">
      <c r="A21" s="20"/>
      <c r="B21" s="425" t="s">
        <v>0</v>
      </c>
      <c r="C21" s="426"/>
      <c r="D21" s="426"/>
      <c r="E21" s="427"/>
      <c r="F21" s="428">
        <v>100</v>
      </c>
      <c r="G21" s="429"/>
      <c r="H21" s="428">
        <v>100</v>
      </c>
      <c r="I21" s="429"/>
    </row>
    <row r="22" spans="1:9" ht="12.75">
      <c r="A22" s="20"/>
      <c r="B22" s="420" t="s">
        <v>19</v>
      </c>
      <c r="C22" s="421"/>
      <c r="D22" s="421"/>
      <c r="E22" s="422"/>
      <c r="F22" s="423">
        <v>2376</v>
      </c>
      <c r="G22" s="424"/>
      <c r="H22" s="423">
        <v>7540</v>
      </c>
      <c r="I22" s="424"/>
    </row>
    <row r="23" spans="1:9" ht="12.75">
      <c r="A23" s="20"/>
      <c r="B23" s="20"/>
      <c r="C23" s="20"/>
      <c r="D23" s="20"/>
      <c r="E23" s="20"/>
      <c r="F23" s="20"/>
      <c r="G23" s="20"/>
      <c r="H23" s="20"/>
      <c r="I23" s="2"/>
    </row>
    <row r="24" spans="1:9" ht="12.75">
      <c r="A24" s="20"/>
      <c r="B24" s="362" t="s">
        <v>75</v>
      </c>
      <c r="C24" s="362"/>
      <c r="D24" s="362"/>
      <c r="E24" s="362"/>
      <c r="F24" s="362"/>
      <c r="G24" s="362"/>
      <c r="H24" s="362"/>
      <c r="I24" s="362"/>
    </row>
    <row r="25" spans="1:9" ht="12.75">
      <c r="A25" s="20"/>
      <c r="B25" s="20"/>
      <c r="C25" s="20"/>
      <c r="D25" s="20"/>
      <c r="E25" s="20"/>
      <c r="F25" s="2"/>
      <c r="G25" s="20"/>
      <c r="H25" s="20"/>
      <c r="I25" s="2"/>
    </row>
    <row r="26" spans="1:9" ht="18.75" customHeight="1">
      <c r="A26" s="20"/>
      <c r="B26" s="20"/>
      <c r="C26" s="20"/>
      <c r="D26" s="20"/>
      <c r="E26" s="20"/>
      <c r="F26" s="413" t="s">
        <v>201</v>
      </c>
      <c r="G26" s="414"/>
      <c r="H26" s="413" t="s">
        <v>53</v>
      </c>
      <c r="I26" s="414"/>
    </row>
    <row r="27" spans="1:9" ht="12.75">
      <c r="A27" s="20"/>
      <c r="B27" s="415" t="s">
        <v>76</v>
      </c>
      <c r="C27" s="416"/>
      <c r="D27" s="416"/>
      <c r="E27" s="417"/>
      <c r="F27" s="475">
        <v>25.6</v>
      </c>
      <c r="G27" s="475"/>
      <c r="H27" s="476">
        <v>25.8</v>
      </c>
      <c r="I27" s="477"/>
    </row>
    <row r="28" spans="1:9" ht="12.75">
      <c r="A28" s="20"/>
      <c r="B28" s="406" t="s">
        <v>77</v>
      </c>
      <c r="C28" s="407"/>
      <c r="D28" s="407"/>
      <c r="E28" s="408"/>
      <c r="F28" s="475">
        <v>30.3</v>
      </c>
      <c r="G28" s="475"/>
      <c r="H28" s="480">
        <v>33.7</v>
      </c>
      <c r="I28" s="481"/>
    </row>
    <row r="29" spans="1:9" ht="12.75">
      <c r="A29" s="20"/>
      <c r="B29" s="406" t="s">
        <v>78</v>
      </c>
      <c r="C29" s="407"/>
      <c r="D29" s="407"/>
      <c r="E29" s="408"/>
      <c r="F29" s="475">
        <v>6.1</v>
      </c>
      <c r="G29" s="475"/>
      <c r="H29" s="480">
        <v>6.2</v>
      </c>
      <c r="I29" s="481"/>
    </row>
    <row r="30" spans="1:9" ht="12.75">
      <c r="A30" s="20"/>
      <c r="B30" s="406" t="s">
        <v>79</v>
      </c>
      <c r="C30" s="407"/>
      <c r="D30" s="407"/>
      <c r="E30" s="408"/>
      <c r="F30" s="475">
        <v>0.5</v>
      </c>
      <c r="G30" s="475"/>
      <c r="H30" s="480">
        <v>0.6</v>
      </c>
      <c r="I30" s="481"/>
    </row>
    <row r="31" spans="1:9" ht="12.75">
      <c r="A31" s="20"/>
      <c r="B31" s="406" t="s">
        <v>80</v>
      </c>
      <c r="C31" s="407"/>
      <c r="D31" s="407"/>
      <c r="E31" s="408"/>
      <c r="F31" s="475">
        <v>0.5</v>
      </c>
      <c r="G31" s="475"/>
      <c r="H31" s="480">
        <v>0.5</v>
      </c>
      <c r="I31" s="481"/>
    </row>
    <row r="32" spans="1:9" ht="12.75">
      <c r="A32" s="20"/>
      <c r="B32" s="406" t="s">
        <v>81</v>
      </c>
      <c r="C32" s="407"/>
      <c r="D32" s="407"/>
      <c r="E32" s="408"/>
      <c r="F32" s="475">
        <v>13.7</v>
      </c>
      <c r="G32" s="475"/>
      <c r="H32" s="480">
        <v>13.2</v>
      </c>
      <c r="I32" s="481"/>
    </row>
    <row r="33" spans="1:9" ht="12.75">
      <c r="A33" s="20"/>
      <c r="B33" s="406" t="s">
        <v>82</v>
      </c>
      <c r="C33" s="407"/>
      <c r="D33" s="407"/>
      <c r="E33" s="408"/>
      <c r="F33" s="475">
        <v>0.9</v>
      </c>
      <c r="G33" s="475"/>
      <c r="H33" s="480">
        <v>0.7</v>
      </c>
      <c r="I33" s="481"/>
    </row>
    <row r="34" spans="1:9" ht="12.75">
      <c r="A34" s="20"/>
      <c r="B34" s="406" t="s">
        <v>167</v>
      </c>
      <c r="C34" s="407"/>
      <c r="D34" s="407"/>
      <c r="E34" s="408"/>
      <c r="F34" s="475">
        <v>13.3</v>
      </c>
      <c r="G34" s="475"/>
      <c r="H34" s="480">
        <v>12.1</v>
      </c>
      <c r="I34" s="481"/>
    </row>
    <row r="35" spans="1:9" ht="12.75">
      <c r="A35" s="20"/>
      <c r="B35" s="406" t="s">
        <v>83</v>
      </c>
      <c r="C35" s="407"/>
      <c r="D35" s="407"/>
      <c r="E35" s="408"/>
      <c r="F35" s="475">
        <v>0.2</v>
      </c>
      <c r="G35" s="475"/>
      <c r="H35" s="480">
        <v>0.2</v>
      </c>
      <c r="I35" s="481"/>
    </row>
    <row r="36" spans="1:9" ht="12.75">
      <c r="A36" s="20"/>
      <c r="B36" s="406" t="s">
        <v>168</v>
      </c>
      <c r="C36" s="407"/>
      <c r="D36" s="407"/>
      <c r="E36" s="408"/>
      <c r="F36" s="475">
        <v>0</v>
      </c>
      <c r="G36" s="475"/>
      <c r="H36" s="480">
        <v>0</v>
      </c>
      <c r="I36" s="481"/>
    </row>
    <row r="37" spans="1:9" ht="12.75">
      <c r="A37" s="20"/>
      <c r="B37" s="406" t="s">
        <v>84</v>
      </c>
      <c r="C37" s="407"/>
      <c r="D37" s="407"/>
      <c r="E37" s="408"/>
      <c r="F37" s="475">
        <v>8.9</v>
      </c>
      <c r="G37" s="475"/>
      <c r="H37" s="480">
        <v>6.9</v>
      </c>
      <c r="I37" s="481"/>
    </row>
    <row r="38" spans="2:9" ht="12.75">
      <c r="B38" s="402" t="s">
        <v>179</v>
      </c>
      <c r="C38" s="403"/>
      <c r="D38" s="403"/>
      <c r="E38" s="404"/>
      <c r="F38" s="440">
        <f>100-SUM(F27:G37)</f>
        <v>0</v>
      </c>
      <c r="G38" s="366"/>
      <c r="H38" s="381">
        <f>100-SUM(H27:I37)</f>
        <v>0.09999999999999432</v>
      </c>
      <c r="I38" s="382"/>
    </row>
    <row r="39" spans="1:9" ht="12.75">
      <c r="A39" s="20"/>
      <c r="B39" s="392" t="s">
        <v>0</v>
      </c>
      <c r="C39" s="393"/>
      <c r="D39" s="393"/>
      <c r="E39" s="394"/>
      <c r="F39" s="428">
        <v>100</v>
      </c>
      <c r="G39" s="429"/>
      <c r="H39" s="428">
        <v>100</v>
      </c>
      <c r="I39" s="429"/>
    </row>
    <row r="40" spans="1:9" ht="12.75">
      <c r="A40" s="20"/>
      <c r="B40" s="397" t="s">
        <v>19</v>
      </c>
      <c r="C40" s="398"/>
      <c r="D40" s="398"/>
      <c r="E40" s="399"/>
      <c r="F40" s="423">
        <v>2309</v>
      </c>
      <c r="G40" s="424"/>
      <c r="H40" s="423">
        <v>7298</v>
      </c>
      <c r="I40" s="424"/>
    </row>
    <row r="41" spans="1:9" ht="12.75">
      <c r="A41" s="20"/>
      <c r="B41" s="20"/>
      <c r="C41" s="20"/>
      <c r="D41" s="20"/>
      <c r="E41" s="20"/>
      <c r="F41" s="20"/>
      <c r="G41" s="20"/>
      <c r="H41" s="20"/>
      <c r="I41" s="20"/>
    </row>
    <row r="42" spans="1:9" ht="12.75">
      <c r="A42" s="20"/>
      <c r="B42" s="362" t="s">
        <v>60</v>
      </c>
      <c r="C42" s="362"/>
      <c r="D42" s="362"/>
      <c r="E42" s="362"/>
      <c r="F42" s="362"/>
      <c r="G42" s="362"/>
      <c r="H42" s="362"/>
      <c r="I42" s="362"/>
    </row>
    <row r="43" spans="1:9" ht="12.75">
      <c r="A43" s="20"/>
      <c r="B43" s="29"/>
      <c r="C43" s="29"/>
      <c r="D43" s="29"/>
      <c r="E43" s="29"/>
      <c r="F43" s="29"/>
      <c r="G43" s="29"/>
      <c r="H43" s="29"/>
      <c r="I43" s="29"/>
    </row>
    <row r="44" spans="1:9" ht="17.25" customHeight="1">
      <c r="A44" s="20"/>
      <c r="B44" s="412"/>
      <c r="C44" s="412"/>
      <c r="D44" s="412"/>
      <c r="E44" s="22"/>
      <c r="F44" s="413" t="s">
        <v>201</v>
      </c>
      <c r="G44" s="414"/>
      <c r="H44" s="413" t="s">
        <v>53</v>
      </c>
      <c r="I44" s="414"/>
    </row>
    <row r="45" spans="1:9" ht="12.75">
      <c r="A45" s="20"/>
      <c r="B45" s="415" t="s">
        <v>85</v>
      </c>
      <c r="C45" s="416"/>
      <c r="D45" s="416"/>
      <c r="E45" s="417"/>
      <c r="F45" s="495">
        <v>23.4</v>
      </c>
      <c r="G45" s="495"/>
      <c r="H45" s="496">
        <v>21.7</v>
      </c>
      <c r="I45" s="497"/>
    </row>
    <row r="46" spans="1:9" ht="26.25" customHeight="1">
      <c r="A46" s="20"/>
      <c r="B46" s="409" t="s">
        <v>86</v>
      </c>
      <c r="C46" s="410"/>
      <c r="D46" s="410"/>
      <c r="E46" s="411"/>
      <c r="F46" s="495">
        <v>29.8</v>
      </c>
      <c r="G46" s="495"/>
      <c r="H46" s="498">
        <v>32.1</v>
      </c>
      <c r="I46" s="499"/>
    </row>
    <row r="47" spans="1:9" ht="12.75">
      <c r="A47" s="20"/>
      <c r="B47" s="406" t="s">
        <v>150</v>
      </c>
      <c r="C47" s="407"/>
      <c r="D47" s="407"/>
      <c r="E47" s="408"/>
      <c r="F47" s="495">
        <v>9.1</v>
      </c>
      <c r="G47" s="495"/>
      <c r="H47" s="498">
        <v>9.3</v>
      </c>
      <c r="I47" s="499"/>
    </row>
    <row r="48" spans="1:9" ht="12.75" customHeight="1">
      <c r="A48" s="20"/>
      <c r="B48" s="406" t="s">
        <v>8</v>
      </c>
      <c r="C48" s="407"/>
      <c r="D48" s="407"/>
      <c r="E48" s="408"/>
      <c r="F48" s="495">
        <v>17.3</v>
      </c>
      <c r="G48" s="495"/>
      <c r="H48" s="498">
        <v>17.4</v>
      </c>
      <c r="I48" s="499"/>
    </row>
    <row r="49" spans="1:9" ht="27" customHeight="1">
      <c r="A49" s="20"/>
      <c r="B49" s="409" t="s">
        <v>87</v>
      </c>
      <c r="C49" s="410"/>
      <c r="D49" s="410"/>
      <c r="E49" s="411"/>
      <c r="F49" s="495">
        <v>1.6</v>
      </c>
      <c r="G49" s="495"/>
      <c r="H49" s="498">
        <v>1.4</v>
      </c>
      <c r="I49" s="499"/>
    </row>
    <row r="50" spans="1:9" ht="12.75">
      <c r="A50" s="20"/>
      <c r="B50" s="406" t="s">
        <v>9</v>
      </c>
      <c r="C50" s="407"/>
      <c r="D50" s="407"/>
      <c r="E50" s="408"/>
      <c r="F50" s="495">
        <v>10.8</v>
      </c>
      <c r="G50" s="495"/>
      <c r="H50" s="498">
        <v>10.2</v>
      </c>
      <c r="I50" s="499"/>
    </row>
    <row r="51" spans="1:9" ht="12.75" customHeight="1">
      <c r="A51" s="20"/>
      <c r="B51" s="406" t="s">
        <v>58</v>
      </c>
      <c r="C51" s="407"/>
      <c r="D51" s="407"/>
      <c r="E51" s="408"/>
      <c r="F51" s="495">
        <v>0.1</v>
      </c>
      <c r="G51" s="495"/>
      <c r="H51" s="498">
        <v>0.4</v>
      </c>
      <c r="I51" s="499"/>
    </row>
    <row r="52" spans="1:9" ht="12.75">
      <c r="A52" s="20"/>
      <c r="B52" s="406" t="s">
        <v>149</v>
      </c>
      <c r="C52" s="407"/>
      <c r="D52" s="407"/>
      <c r="E52" s="408"/>
      <c r="F52" s="495">
        <v>4.9</v>
      </c>
      <c r="G52" s="495"/>
      <c r="H52" s="498">
        <v>4.7</v>
      </c>
      <c r="I52" s="499"/>
    </row>
    <row r="53" spans="1:9" ht="12.75">
      <c r="A53" s="20"/>
      <c r="B53" s="406" t="s">
        <v>10</v>
      </c>
      <c r="C53" s="407"/>
      <c r="D53" s="407"/>
      <c r="E53" s="408"/>
      <c r="F53" s="495">
        <v>1.1</v>
      </c>
      <c r="G53" s="495"/>
      <c r="H53" s="498">
        <v>0.9</v>
      </c>
      <c r="I53" s="499"/>
    </row>
    <row r="54" spans="1:9" ht="12.75">
      <c r="A54" s="20"/>
      <c r="B54" s="402" t="s">
        <v>59</v>
      </c>
      <c r="C54" s="403"/>
      <c r="D54" s="403"/>
      <c r="E54" s="404"/>
      <c r="F54" s="495">
        <v>1.9</v>
      </c>
      <c r="G54" s="495"/>
      <c r="H54" s="502">
        <v>2</v>
      </c>
      <c r="I54" s="503"/>
    </row>
    <row r="55" spans="1:9" ht="12.75">
      <c r="A55" s="20"/>
      <c r="B55" s="392" t="s">
        <v>0</v>
      </c>
      <c r="C55" s="393"/>
      <c r="D55" s="393"/>
      <c r="E55" s="394"/>
      <c r="F55" s="383">
        <v>100</v>
      </c>
      <c r="G55" s="384"/>
      <c r="H55" s="383">
        <v>100</v>
      </c>
      <c r="I55" s="384"/>
    </row>
    <row r="56" spans="1:9" ht="12.75">
      <c r="A56" s="20"/>
      <c r="B56" s="397" t="s">
        <v>19</v>
      </c>
      <c r="C56" s="398"/>
      <c r="D56" s="398"/>
      <c r="E56" s="399"/>
      <c r="F56" s="500">
        <v>2373</v>
      </c>
      <c r="G56" s="501"/>
      <c r="H56" s="469">
        <v>7458</v>
      </c>
      <c r="I56" s="470"/>
    </row>
    <row r="57" ht="12.75">
      <c r="A57" s="20"/>
    </row>
    <row r="58" ht="12.75">
      <c r="A58" s="20"/>
    </row>
    <row r="59" ht="12.75">
      <c r="A59" s="20"/>
    </row>
    <row r="60" ht="12.75">
      <c r="A60" s="20"/>
    </row>
    <row r="61" ht="12.75">
      <c r="A61" s="20"/>
    </row>
    <row r="62" ht="12.75">
      <c r="A62" s="20"/>
    </row>
    <row r="63" ht="12.75">
      <c r="A63" s="20"/>
    </row>
    <row r="64" ht="12.75">
      <c r="A64" s="20"/>
    </row>
    <row r="65" ht="12.75">
      <c r="A65" s="20"/>
    </row>
    <row r="66" ht="12.75">
      <c r="A66" s="20"/>
    </row>
    <row r="67" ht="12.75">
      <c r="A67" s="20"/>
    </row>
    <row r="68" ht="12.75">
      <c r="A68" s="20"/>
    </row>
    <row r="69" ht="12.75">
      <c r="A69" s="20"/>
    </row>
    <row r="70" ht="12.75">
      <c r="A70" s="20"/>
    </row>
    <row r="71" ht="12.75">
      <c r="A71" s="20"/>
    </row>
    <row r="72" ht="12.75">
      <c r="A72" s="20"/>
    </row>
    <row r="73" ht="12.75">
      <c r="A73" s="20"/>
    </row>
    <row r="74" ht="12.75">
      <c r="A74" s="20"/>
    </row>
    <row r="75" ht="12.75">
      <c r="A75" s="20"/>
    </row>
    <row r="76" ht="12.75">
      <c r="A76" s="20"/>
    </row>
    <row r="77" ht="12.75">
      <c r="A77" s="20"/>
    </row>
    <row r="78" ht="12.75">
      <c r="A78" s="20"/>
    </row>
    <row r="79" ht="12.75">
      <c r="A79" s="20"/>
    </row>
    <row r="80" ht="12.75">
      <c r="A80" s="20"/>
    </row>
    <row r="81" ht="12.75">
      <c r="A81" s="20"/>
    </row>
    <row r="82" ht="12.75">
      <c r="A82" s="20"/>
    </row>
  </sheetData>
  <sheetProtection/>
  <mergeCells count="140">
    <mergeCell ref="B38:E38"/>
    <mergeCell ref="F38:G38"/>
    <mergeCell ref="H38:I38"/>
    <mergeCell ref="H20:I20"/>
    <mergeCell ref="H7:I7"/>
    <mergeCell ref="H14:I14"/>
    <mergeCell ref="H15:I15"/>
    <mergeCell ref="H16:I16"/>
    <mergeCell ref="H17:I17"/>
    <mergeCell ref="H18:I18"/>
    <mergeCell ref="H19:I19"/>
    <mergeCell ref="F16:G16"/>
    <mergeCell ref="F17:G17"/>
    <mergeCell ref="F18:G18"/>
    <mergeCell ref="F19:G19"/>
    <mergeCell ref="H8:I8"/>
    <mergeCell ref="H9:I9"/>
    <mergeCell ref="H10:I10"/>
    <mergeCell ref="H11:I11"/>
    <mergeCell ref="H12:I12"/>
    <mergeCell ref="H13:I13"/>
    <mergeCell ref="F8:G8"/>
    <mergeCell ref="F9:G9"/>
    <mergeCell ref="F10:G10"/>
    <mergeCell ref="F11:G11"/>
    <mergeCell ref="F12:G12"/>
    <mergeCell ref="F13:G13"/>
    <mergeCell ref="F54:G54"/>
    <mergeCell ref="H54:I54"/>
    <mergeCell ref="F50:G50"/>
    <mergeCell ref="H50:I50"/>
    <mergeCell ref="F51:G51"/>
    <mergeCell ref="H51:I51"/>
    <mergeCell ref="F52:G52"/>
    <mergeCell ref="H52:I52"/>
    <mergeCell ref="F47:G47"/>
    <mergeCell ref="H47:I47"/>
    <mergeCell ref="F48:G48"/>
    <mergeCell ref="H48:I48"/>
    <mergeCell ref="F49:G49"/>
    <mergeCell ref="H49:I49"/>
    <mergeCell ref="B53:E53"/>
    <mergeCell ref="B54:E54"/>
    <mergeCell ref="B56:E56"/>
    <mergeCell ref="F56:G56"/>
    <mergeCell ref="H56:I56"/>
    <mergeCell ref="B55:E55"/>
    <mergeCell ref="F55:G55"/>
    <mergeCell ref="H55:I55"/>
    <mergeCell ref="F53:G53"/>
    <mergeCell ref="H53:I53"/>
    <mergeCell ref="B47:E47"/>
    <mergeCell ref="B48:E48"/>
    <mergeCell ref="B49:E49"/>
    <mergeCell ref="B50:E50"/>
    <mergeCell ref="B51:E51"/>
    <mergeCell ref="B52:E52"/>
    <mergeCell ref="B42:I42"/>
    <mergeCell ref="B44:D44"/>
    <mergeCell ref="F44:G44"/>
    <mergeCell ref="H44:I44"/>
    <mergeCell ref="B45:E45"/>
    <mergeCell ref="B46:E46"/>
    <mergeCell ref="F45:G45"/>
    <mergeCell ref="H45:I45"/>
    <mergeCell ref="F46:G46"/>
    <mergeCell ref="H46:I46"/>
    <mergeCell ref="B39:E39"/>
    <mergeCell ref="F39:G39"/>
    <mergeCell ref="H39:I39"/>
    <mergeCell ref="B40:E40"/>
    <mergeCell ref="F40:G40"/>
    <mergeCell ref="H40:I40"/>
    <mergeCell ref="B35:E35"/>
    <mergeCell ref="H35:I35"/>
    <mergeCell ref="B36:E36"/>
    <mergeCell ref="H36:I36"/>
    <mergeCell ref="B37:E37"/>
    <mergeCell ref="H37:I37"/>
    <mergeCell ref="F35:G35"/>
    <mergeCell ref="F36:G36"/>
    <mergeCell ref="F37:G37"/>
    <mergeCell ref="B32:E32"/>
    <mergeCell ref="H32:I32"/>
    <mergeCell ref="B33:E33"/>
    <mergeCell ref="H33:I33"/>
    <mergeCell ref="B34:E34"/>
    <mergeCell ref="H34:I34"/>
    <mergeCell ref="F32:G32"/>
    <mergeCell ref="F33:G33"/>
    <mergeCell ref="F34:G34"/>
    <mergeCell ref="B29:E29"/>
    <mergeCell ref="H29:I29"/>
    <mergeCell ref="B30:E30"/>
    <mergeCell ref="H30:I30"/>
    <mergeCell ref="B31:E31"/>
    <mergeCell ref="H31:I31"/>
    <mergeCell ref="F29:G29"/>
    <mergeCell ref="F30:G30"/>
    <mergeCell ref="F31:G31"/>
    <mergeCell ref="B24:I24"/>
    <mergeCell ref="F26:G26"/>
    <mergeCell ref="H26:I26"/>
    <mergeCell ref="B27:E27"/>
    <mergeCell ref="H27:I27"/>
    <mergeCell ref="B28:E28"/>
    <mergeCell ref="H28:I28"/>
    <mergeCell ref="F27:G27"/>
    <mergeCell ref="F28:G28"/>
    <mergeCell ref="B21:E21"/>
    <mergeCell ref="F21:G21"/>
    <mergeCell ref="H21:I21"/>
    <mergeCell ref="B22:E22"/>
    <mergeCell ref="F22:G22"/>
    <mergeCell ref="H22:I22"/>
    <mergeCell ref="B14:E14"/>
    <mergeCell ref="B15:E15"/>
    <mergeCell ref="B16:E16"/>
    <mergeCell ref="B17:E17"/>
    <mergeCell ref="B20:E20"/>
    <mergeCell ref="F20:G20"/>
    <mergeCell ref="B18:E18"/>
    <mergeCell ref="B19:E19"/>
    <mergeCell ref="F14:G14"/>
    <mergeCell ref="F15:G15"/>
    <mergeCell ref="B8:E8"/>
    <mergeCell ref="B9:E9"/>
    <mergeCell ref="B10:E10"/>
    <mergeCell ref="B11:E11"/>
    <mergeCell ref="B12:E12"/>
    <mergeCell ref="B13:E13"/>
    <mergeCell ref="A1:J1"/>
    <mergeCell ref="B4:I4"/>
    <mergeCell ref="B6:E6"/>
    <mergeCell ref="F6:G6"/>
    <mergeCell ref="H6:I6"/>
    <mergeCell ref="B7:E7"/>
    <mergeCell ref="F5:I5"/>
    <mergeCell ref="F7:G7"/>
    <mergeCell ref="B2:D2"/>
  </mergeCells>
  <printOptions/>
  <pageMargins left="0.25" right="0.25"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H33"/>
  <sheetViews>
    <sheetView zoomScalePageLayoutView="0" workbookViewId="0" topLeftCell="A1">
      <selection activeCell="A2" sqref="A2:IV2"/>
    </sheetView>
  </sheetViews>
  <sheetFormatPr defaultColWidth="11.421875" defaultRowHeight="12.75"/>
  <cols>
    <col min="1" max="1" width="2.140625" style="1" customWidth="1"/>
    <col min="2" max="2" width="40.28125" style="1" customWidth="1"/>
    <col min="3" max="4" width="13.57421875" style="1" customWidth="1"/>
    <col min="5" max="5" width="11.421875" style="1" customWidth="1"/>
    <col min="6" max="6" width="10.8515625" style="1" customWidth="1"/>
    <col min="7" max="7" width="2.57421875" style="1" customWidth="1"/>
    <col min="8" max="16384" width="11.421875" style="1" customWidth="1"/>
  </cols>
  <sheetData>
    <row r="1" spans="1:7" ht="16.5">
      <c r="A1" s="435" t="s">
        <v>208</v>
      </c>
      <c r="B1" s="435"/>
      <c r="C1" s="435"/>
      <c r="D1" s="435"/>
      <c r="E1" s="435"/>
      <c r="F1" s="435"/>
      <c r="G1" s="435"/>
    </row>
    <row r="2" spans="1:8" ht="16.5">
      <c r="A2" s="322"/>
      <c r="B2" s="357" t="s">
        <v>380</v>
      </c>
      <c r="C2" s="357"/>
      <c r="D2" s="357"/>
      <c r="E2" s="322"/>
      <c r="F2" s="322"/>
      <c r="G2" s="322"/>
      <c r="H2" s="322"/>
    </row>
    <row r="3" spans="1:6" ht="12.75">
      <c r="A3" s="20"/>
      <c r="B3" s="20"/>
      <c r="C3" s="20"/>
      <c r="D3" s="20"/>
      <c r="E3" s="20"/>
      <c r="F3" s="20"/>
    </row>
    <row r="4" spans="1:7" ht="12.75">
      <c r="A4" s="20"/>
      <c r="B4" s="362" t="s">
        <v>52</v>
      </c>
      <c r="C4" s="362"/>
      <c r="D4" s="362"/>
      <c r="E4" s="362"/>
      <c r="F4" s="362"/>
      <c r="G4" s="6"/>
    </row>
    <row r="5" spans="1:6" ht="12.75">
      <c r="A5" s="20"/>
      <c r="B5" s="20"/>
      <c r="C5" s="20"/>
      <c r="D5" s="20"/>
      <c r="E5" s="20"/>
      <c r="F5" s="20"/>
    </row>
    <row r="6" spans="1:6" ht="18.75" customHeight="1">
      <c r="A6" s="20"/>
      <c r="B6" s="20"/>
      <c r="C6" s="413" t="s">
        <v>201</v>
      </c>
      <c r="D6" s="414"/>
      <c r="E6" s="413" t="s">
        <v>53</v>
      </c>
      <c r="F6" s="414"/>
    </row>
    <row r="7" spans="1:6" ht="12.75" customHeight="1">
      <c r="A7" s="20"/>
      <c r="B7" s="30"/>
      <c r="C7" s="77" t="s">
        <v>11</v>
      </c>
      <c r="D7" s="77" t="s">
        <v>12</v>
      </c>
      <c r="E7" s="77" t="s">
        <v>11</v>
      </c>
      <c r="F7" s="77" t="s">
        <v>12</v>
      </c>
    </row>
    <row r="8" spans="1:6" ht="12.75">
      <c r="A8" s="20"/>
      <c r="B8" s="73" t="s">
        <v>1</v>
      </c>
      <c r="C8" s="31">
        <v>2.9</v>
      </c>
      <c r="D8" s="89">
        <v>1.5</v>
      </c>
      <c r="E8" s="31">
        <v>3.3</v>
      </c>
      <c r="F8" s="89">
        <v>1.3</v>
      </c>
    </row>
    <row r="9" spans="1:6" ht="12.75">
      <c r="A9" s="20"/>
      <c r="B9" s="114" t="s">
        <v>2</v>
      </c>
      <c r="C9" s="145">
        <v>12</v>
      </c>
      <c r="D9" s="118">
        <v>4.9</v>
      </c>
      <c r="E9" s="145">
        <v>10.6</v>
      </c>
      <c r="F9" s="118">
        <v>4.3</v>
      </c>
    </row>
    <row r="10" spans="1:6" ht="12.75">
      <c r="A10" s="20"/>
      <c r="B10" s="114" t="s">
        <v>3</v>
      </c>
      <c r="C10" s="145">
        <v>22.3</v>
      </c>
      <c r="D10" s="118">
        <v>11.4</v>
      </c>
      <c r="E10" s="145">
        <v>23</v>
      </c>
      <c r="F10" s="118">
        <v>12.7</v>
      </c>
    </row>
    <row r="11" spans="1:6" ht="12.75">
      <c r="A11" s="20"/>
      <c r="B11" s="114" t="s">
        <v>4</v>
      </c>
      <c r="C11" s="145">
        <v>10.7</v>
      </c>
      <c r="D11" s="118">
        <v>16.2</v>
      </c>
      <c r="E11" s="145">
        <v>10.8</v>
      </c>
      <c r="F11" s="117">
        <v>16.1</v>
      </c>
    </row>
    <row r="12" spans="1:6" ht="12.75">
      <c r="A12" s="20"/>
      <c r="B12" s="114" t="s">
        <v>5</v>
      </c>
      <c r="C12" s="31">
        <v>27.1</v>
      </c>
      <c r="D12" s="117">
        <v>46</v>
      </c>
      <c r="E12" s="31">
        <v>27.4</v>
      </c>
      <c r="F12" s="118">
        <v>45.1</v>
      </c>
    </row>
    <row r="13" spans="1:6" ht="12.75">
      <c r="A13" s="20"/>
      <c r="B13" s="114" t="s">
        <v>6</v>
      </c>
      <c r="C13" s="145">
        <v>21.8</v>
      </c>
      <c r="D13" s="118">
        <v>6.9</v>
      </c>
      <c r="E13" s="145">
        <v>21.4</v>
      </c>
      <c r="F13" s="118">
        <v>6.9</v>
      </c>
    </row>
    <row r="14" spans="1:6" ht="12.75">
      <c r="A14" s="20"/>
      <c r="B14" s="75" t="s">
        <v>7</v>
      </c>
      <c r="C14" s="145">
        <v>3.2</v>
      </c>
      <c r="D14" s="119">
        <v>13.1</v>
      </c>
      <c r="E14" s="145">
        <v>3.4</v>
      </c>
      <c r="F14" s="119">
        <v>13.6</v>
      </c>
    </row>
    <row r="15" spans="1:6" ht="12.75">
      <c r="A15" s="20"/>
      <c r="B15" s="122" t="s">
        <v>18</v>
      </c>
      <c r="C15" s="120">
        <v>100</v>
      </c>
      <c r="D15" s="120">
        <v>100</v>
      </c>
      <c r="E15" s="120">
        <v>100</v>
      </c>
      <c r="F15" s="120">
        <v>100</v>
      </c>
    </row>
    <row r="16" spans="1:6" ht="12.75">
      <c r="A16" s="20"/>
      <c r="B16" s="123" t="s">
        <v>19</v>
      </c>
      <c r="C16" s="121">
        <v>2195</v>
      </c>
      <c r="D16" s="121">
        <v>2276</v>
      </c>
      <c r="E16" s="103">
        <v>6885</v>
      </c>
      <c r="F16" s="103">
        <v>7219</v>
      </c>
    </row>
    <row r="17" spans="1:6" ht="12.75">
      <c r="A17" s="20"/>
      <c r="B17" s="20"/>
      <c r="C17" s="20"/>
      <c r="D17" s="20"/>
      <c r="E17" s="20"/>
      <c r="F17" s="20"/>
    </row>
    <row r="18" spans="1:7" ht="12.75">
      <c r="A18" s="20"/>
      <c r="B18" s="362" t="s">
        <v>46</v>
      </c>
      <c r="C18" s="362"/>
      <c r="D18" s="362"/>
      <c r="E18" s="362"/>
      <c r="F18" s="362"/>
      <c r="G18" s="6"/>
    </row>
    <row r="19" spans="1:6" ht="12.75">
      <c r="A19" s="20"/>
      <c r="B19" s="20"/>
      <c r="C19" s="20"/>
      <c r="D19" s="20"/>
      <c r="E19" s="20"/>
      <c r="F19" s="20"/>
    </row>
    <row r="20" spans="1:6" ht="18.75" customHeight="1">
      <c r="A20" s="20"/>
      <c r="B20" s="20"/>
      <c r="C20" s="413" t="s">
        <v>201</v>
      </c>
      <c r="D20" s="414"/>
      <c r="E20" s="413" t="s">
        <v>54</v>
      </c>
      <c r="F20" s="414"/>
    </row>
    <row r="21" spans="1:6" ht="12.75">
      <c r="A21" s="20"/>
      <c r="B21" s="73" t="s">
        <v>27</v>
      </c>
      <c r="C21" s="475">
        <v>90.8</v>
      </c>
      <c r="D21" s="475"/>
      <c r="E21" s="476">
        <v>90.9</v>
      </c>
      <c r="F21" s="477"/>
    </row>
    <row r="22" spans="1:6" ht="12.75">
      <c r="A22" s="20"/>
      <c r="B22" s="74" t="s">
        <v>151</v>
      </c>
      <c r="C22" s="475">
        <v>0.3</v>
      </c>
      <c r="D22" s="475"/>
      <c r="E22" s="480">
        <v>0.4</v>
      </c>
      <c r="F22" s="481"/>
    </row>
    <row r="23" spans="1:6" ht="12.75">
      <c r="A23" s="20"/>
      <c r="B23" s="74" t="s">
        <v>129</v>
      </c>
      <c r="C23" s="475">
        <v>0.8</v>
      </c>
      <c r="D23" s="475"/>
      <c r="E23" s="480">
        <v>0.6</v>
      </c>
      <c r="F23" s="481"/>
    </row>
    <row r="24" spans="1:6" ht="12.75">
      <c r="A24" s="20"/>
      <c r="B24" s="74" t="s">
        <v>152</v>
      </c>
      <c r="C24" s="475">
        <v>0.7</v>
      </c>
      <c r="D24" s="475"/>
      <c r="E24" s="480">
        <v>0.7</v>
      </c>
      <c r="F24" s="481"/>
    </row>
    <row r="25" spans="1:6" ht="12.75">
      <c r="A25" s="20"/>
      <c r="B25" s="74" t="s">
        <v>132</v>
      </c>
      <c r="C25" s="475">
        <v>0.3</v>
      </c>
      <c r="D25" s="475"/>
      <c r="E25" s="480">
        <v>0.3</v>
      </c>
      <c r="F25" s="481"/>
    </row>
    <row r="26" spans="1:6" ht="12.75">
      <c r="A26" s="20"/>
      <c r="B26" s="74" t="s">
        <v>153</v>
      </c>
      <c r="C26" s="475">
        <v>0.3</v>
      </c>
      <c r="D26" s="475"/>
      <c r="E26" s="480">
        <v>0.5</v>
      </c>
      <c r="F26" s="481"/>
    </row>
    <row r="27" spans="1:6" ht="12.75">
      <c r="A27" s="20"/>
      <c r="B27" s="74" t="s">
        <v>154</v>
      </c>
      <c r="C27" s="475">
        <v>4.7</v>
      </c>
      <c r="D27" s="475"/>
      <c r="E27" s="480">
        <v>4</v>
      </c>
      <c r="F27" s="481"/>
    </row>
    <row r="28" spans="1:6" ht="12.75">
      <c r="A28" s="20"/>
      <c r="B28" s="75" t="s">
        <v>155</v>
      </c>
      <c r="C28" s="475">
        <v>2.1</v>
      </c>
      <c r="D28" s="475"/>
      <c r="E28" s="478">
        <v>2.4</v>
      </c>
      <c r="F28" s="479"/>
    </row>
    <row r="29" spans="1:6" ht="12.75">
      <c r="A29" s="20"/>
      <c r="B29" s="122" t="s">
        <v>18</v>
      </c>
      <c r="C29" s="428">
        <v>100</v>
      </c>
      <c r="D29" s="429"/>
      <c r="E29" s="428">
        <v>100</v>
      </c>
      <c r="F29" s="429"/>
    </row>
    <row r="30" spans="1:6" ht="12.75">
      <c r="A30" s="20"/>
      <c r="B30" s="123" t="s">
        <v>19</v>
      </c>
      <c r="C30" s="423">
        <v>2151</v>
      </c>
      <c r="D30" s="424"/>
      <c r="E30" s="423">
        <v>6943</v>
      </c>
      <c r="F30" s="424"/>
    </row>
    <row r="31" ht="12.75">
      <c r="A31" s="20"/>
    </row>
    <row r="32" ht="12.75">
      <c r="A32" s="20"/>
    </row>
    <row r="33" ht="12.75">
      <c r="A33" s="20"/>
    </row>
  </sheetData>
  <sheetProtection/>
  <mergeCells count="28">
    <mergeCell ref="C27:D27"/>
    <mergeCell ref="C28:D28"/>
    <mergeCell ref="E21:F21"/>
    <mergeCell ref="E22:F22"/>
    <mergeCell ref="E23:F23"/>
    <mergeCell ref="E24:F24"/>
    <mergeCell ref="E25:F25"/>
    <mergeCell ref="E26:F26"/>
    <mergeCell ref="E27:F27"/>
    <mergeCell ref="E28:F28"/>
    <mergeCell ref="C29:D29"/>
    <mergeCell ref="E29:F29"/>
    <mergeCell ref="C30:D30"/>
    <mergeCell ref="E30:F30"/>
    <mergeCell ref="C21:D21"/>
    <mergeCell ref="C22:D22"/>
    <mergeCell ref="C23:D23"/>
    <mergeCell ref="C24:D24"/>
    <mergeCell ref="C25:D25"/>
    <mergeCell ref="C26:D26"/>
    <mergeCell ref="A1:G1"/>
    <mergeCell ref="B4:F4"/>
    <mergeCell ref="C6:D6"/>
    <mergeCell ref="E6:F6"/>
    <mergeCell ref="B18:F18"/>
    <mergeCell ref="C20:D20"/>
    <mergeCell ref="E20:F20"/>
    <mergeCell ref="B2:D2"/>
  </mergeCells>
  <printOptions/>
  <pageMargins left="0.25" right="0.25"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N46"/>
  <sheetViews>
    <sheetView zoomScalePageLayoutView="0" workbookViewId="0" topLeftCell="A1">
      <selection activeCell="K8" sqref="K8:O12"/>
    </sheetView>
  </sheetViews>
  <sheetFormatPr defaultColWidth="11.421875" defaultRowHeight="12.75"/>
  <cols>
    <col min="1" max="1" width="2.140625" style="1" customWidth="1"/>
    <col min="2" max="2" width="23.00390625" style="1" customWidth="1"/>
    <col min="3" max="3" width="19.00390625" style="1" customWidth="1"/>
    <col min="4" max="4" width="12.140625" style="1" customWidth="1"/>
    <col min="5" max="7" width="11.421875" style="1" customWidth="1"/>
    <col min="8" max="8" width="0.42578125" style="1" customWidth="1"/>
    <col min="9" max="16384" width="11.421875" style="1" customWidth="1"/>
  </cols>
  <sheetData>
    <row r="1" spans="1:8" ht="16.5">
      <c r="A1" s="435" t="s">
        <v>209</v>
      </c>
      <c r="B1" s="435"/>
      <c r="C1" s="435"/>
      <c r="D1" s="435"/>
      <c r="E1" s="435"/>
      <c r="F1" s="435"/>
      <c r="G1" s="435"/>
      <c r="H1" s="435"/>
    </row>
    <row r="2" spans="1:8" ht="16.5">
      <c r="A2" s="322"/>
      <c r="B2" s="357" t="s">
        <v>380</v>
      </c>
      <c r="C2" s="357"/>
      <c r="D2" s="357"/>
      <c r="E2" s="322"/>
      <c r="F2" s="322"/>
      <c r="G2" s="322"/>
      <c r="H2" s="322"/>
    </row>
    <row r="3" spans="1:7" ht="12.75">
      <c r="A3" s="9"/>
      <c r="B3" s="9"/>
      <c r="C3" s="9"/>
      <c r="D3" s="9"/>
      <c r="E3" s="9"/>
      <c r="F3" s="9"/>
      <c r="G3" s="9"/>
    </row>
    <row r="4" spans="1:7" ht="12.75">
      <c r="A4" s="9"/>
      <c r="B4" s="362" t="s">
        <v>51</v>
      </c>
      <c r="C4" s="362"/>
      <c r="D4" s="362"/>
      <c r="E4" s="362"/>
      <c r="F4" s="362"/>
      <c r="G4" s="362"/>
    </row>
    <row r="5" spans="1:7" ht="13.5">
      <c r="A5" s="9"/>
      <c r="B5" s="3"/>
      <c r="C5" s="4"/>
      <c r="D5" s="5"/>
      <c r="E5" s="6"/>
      <c r="F5" s="4"/>
      <c r="G5" s="7"/>
    </row>
    <row r="6" spans="1:7" ht="12.75">
      <c r="A6" s="9"/>
      <c r="B6" s="451" t="s">
        <v>28</v>
      </c>
      <c r="C6" s="454" t="s">
        <v>29</v>
      </c>
      <c r="D6" s="352" t="s">
        <v>28</v>
      </c>
      <c r="E6" s="353"/>
      <c r="F6" s="353"/>
      <c r="G6" s="354"/>
    </row>
    <row r="7" spans="1:7" ht="12.75">
      <c r="A7" s="9"/>
      <c r="B7" s="452"/>
      <c r="C7" s="455"/>
      <c r="D7" s="132" t="s">
        <v>30</v>
      </c>
      <c r="E7" s="132" t="s">
        <v>31</v>
      </c>
      <c r="F7" s="78" t="s">
        <v>0</v>
      </c>
      <c r="G7" s="79" t="s">
        <v>32</v>
      </c>
    </row>
    <row r="8" spans="1:7" ht="15">
      <c r="A8" s="9"/>
      <c r="B8" s="452"/>
      <c r="C8" s="14" t="s">
        <v>195</v>
      </c>
      <c r="D8" s="138">
        <v>3335</v>
      </c>
      <c r="E8" s="138">
        <v>990</v>
      </c>
      <c r="F8" s="141">
        <v>4325</v>
      </c>
      <c r="G8" s="89">
        <v>16</v>
      </c>
    </row>
    <row r="9" spans="1:14" ht="15">
      <c r="A9" s="9"/>
      <c r="B9" s="452"/>
      <c r="C9" s="14" t="s">
        <v>196</v>
      </c>
      <c r="D9" s="146">
        <v>3343</v>
      </c>
      <c r="E9" s="146">
        <v>1036</v>
      </c>
      <c r="F9" s="141">
        <v>4379</v>
      </c>
      <c r="G9" s="146">
        <v>15</v>
      </c>
      <c r="K9" s="13"/>
      <c r="L9" s="13"/>
      <c r="M9" s="13"/>
      <c r="N9" s="13"/>
    </row>
    <row r="10" spans="1:14" ht="15">
      <c r="A10" s="9"/>
      <c r="B10" s="452"/>
      <c r="C10" s="14" t="s">
        <v>197</v>
      </c>
      <c r="D10" s="139">
        <v>3903</v>
      </c>
      <c r="E10" s="139">
        <v>1194</v>
      </c>
      <c r="F10" s="141">
        <v>5097</v>
      </c>
      <c r="G10" s="90">
        <v>18</v>
      </c>
      <c r="K10" s="13"/>
      <c r="L10" s="13"/>
      <c r="M10" s="13"/>
      <c r="N10" s="13"/>
    </row>
    <row r="11" spans="1:14" ht="12.75">
      <c r="A11" s="9"/>
      <c r="B11" s="453"/>
      <c r="C11" s="152" t="s">
        <v>0</v>
      </c>
      <c r="D11" s="81">
        <v>10581</v>
      </c>
      <c r="E11" s="81">
        <v>3220</v>
      </c>
      <c r="F11" s="81">
        <v>13801</v>
      </c>
      <c r="G11" s="80">
        <v>49</v>
      </c>
      <c r="K11" s="13"/>
      <c r="L11" s="13"/>
      <c r="M11" s="13"/>
      <c r="N11" s="13"/>
    </row>
    <row r="12" spans="1:9" ht="12.75">
      <c r="A12" s="9"/>
      <c r="B12" s="33"/>
      <c r="C12" s="33"/>
      <c r="D12" s="33"/>
      <c r="E12" s="33"/>
      <c r="F12" s="34"/>
      <c r="G12" s="34"/>
      <c r="I12" s="13"/>
    </row>
    <row r="13" spans="1:7" ht="12.75">
      <c r="A13" s="9"/>
      <c r="B13" s="11"/>
      <c r="C13" s="11"/>
      <c r="D13" s="77" t="s">
        <v>30</v>
      </c>
      <c r="E13" s="77" t="s">
        <v>31</v>
      </c>
      <c r="F13" s="78" t="s">
        <v>0</v>
      </c>
      <c r="G13" s="10"/>
    </row>
    <row r="14" spans="1:7" ht="12.75">
      <c r="A14" s="9"/>
      <c r="B14" s="451" t="s">
        <v>33</v>
      </c>
      <c r="C14" s="91" t="s">
        <v>34</v>
      </c>
      <c r="D14" s="138">
        <v>22</v>
      </c>
      <c r="E14" s="138">
        <v>8</v>
      </c>
      <c r="F14" s="138">
        <v>30</v>
      </c>
      <c r="G14" s="35"/>
    </row>
    <row r="15" spans="1:7" ht="12.75">
      <c r="A15" s="9"/>
      <c r="B15" s="453"/>
      <c r="C15" s="75" t="s">
        <v>35</v>
      </c>
      <c r="D15" s="139">
        <v>564</v>
      </c>
      <c r="E15" s="139">
        <v>166</v>
      </c>
      <c r="F15" s="139">
        <v>730</v>
      </c>
      <c r="G15" s="12"/>
    </row>
    <row r="16" spans="1:7" ht="12.75">
      <c r="A16" s="9"/>
      <c r="B16" s="9"/>
      <c r="C16" s="9"/>
      <c r="D16" s="9"/>
      <c r="E16" s="9"/>
      <c r="F16" s="6"/>
      <c r="G16" s="12"/>
    </row>
    <row r="17" spans="1:7" ht="12.75">
      <c r="A17" s="9"/>
      <c r="B17" s="362" t="s">
        <v>47</v>
      </c>
      <c r="C17" s="362"/>
      <c r="D17" s="362"/>
      <c r="E17" s="362"/>
      <c r="F17" s="362"/>
      <c r="G17" s="362"/>
    </row>
    <row r="18" spans="1:7" ht="12.75">
      <c r="A18" s="9"/>
      <c r="B18" s="6"/>
      <c r="C18" s="9"/>
      <c r="D18" s="9"/>
      <c r="E18" s="9"/>
      <c r="F18" s="6"/>
      <c r="G18" s="12"/>
    </row>
    <row r="19" spans="1:7" ht="12.75">
      <c r="A19" s="9"/>
      <c r="B19" s="6"/>
      <c r="C19" s="9"/>
      <c r="D19" s="77" t="s">
        <v>30</v>
      </c>
      <c r="E19" s="77" t="s">
        <v>31</v>
      </c>
      <c r="F19" s="78" t="s">
        <v>0</v>
      </c>
      <c r="G19" s="12"/>
    </row>
    <row r="20" spans="1:7" ht="15">
      <c r="A20" s="9"/>
      <c r="B20" s="456" t="s">
        <v>198</v>
      </c>
      <c r="C20" s="457"/>
      <c r="D20" s="80">
        <v>3657</v>
      </c>
      <c r="E20" s="80">
        <v>1077</v>
      </c>
      <c r="F20" s="80">
        <v>4734</v>
      </c>
      <c r="G20" s="12"/>
    </row>
    <row r="21" spans="1:7" ht="15">
      <c r="A21" s="9"/>
      <c r="B21" s="407" t="s">
        <v>199</v>
      </c>
      <c r="C21" s="407"/>
      <c r="D21" s="407"/>
      <c r="E21" s="407"/>
      <c r="F21" s="407"/>
      <c r="G21" s="12"/>
    </row>
    <row r="22" spans="1:7" ht="12.75">
      <c r="A22" s="9"/>
      <c r="B22" s="14"/>
      <c r="C22" s="15"/>
      <c r="D22" s="12"/>
      <c r="E22" s="12"/>
      <c r="F22" s="12"/>
      <c r="G22" s="12"/>
    </row>
    <row r="23" spans="1:7" ht="12.75">
      <c r="A23" s="9"/>
      <c r="B23" s="362" t="s">
        <v>48</v>
      </c>
      <c r="C23" s="362"/>
      <c r="D23" s="362"/>
      <c r="E23" s="362"/>
      <c r="F23" s="362"/>
      <c r="G23" s="362"/>
    </row>
    <row r="24" spans="1:7" ht="12.75">
      <c r="A24" s="9"/>
      <c r="B24" s="7"/>
      <c r="C24" s="9"/>
      <c r="D24" s="6"/>
      <c r="E24" s="4"/>
      <c r="F24" s="4"/>
      <c r="G24" s="12"/>
    </row>
    <row r="25" spans="1:7" ht="12.75">
      <c r="A25" s="9"/>
      <c r="B25" s="9"/>
      <c r="C25" s="9"/>
      <c r="D25" s="77" t="s">
        <v>30</v>
      </c>
      <c r="E25" s="77" t="s">
        <v>31</v>
      </c>
      <c r="F25" s="78" t="s">
        <v>0</v>
      </c>
      <c r="G25" s="12"/>
    </row>
    <row r="26" spans="1:7" ht="12.75">
      <c r="A26" s="9"/>
      <c r="B26" s="415" t="s">
        <v>36</v>
      </c>
      <c r="C26" s="417"/>
      <c r="D26" s="138">
        <v>3744</v>
      </c>
      <c r="E26" s="141">
        <v>1205</v>
      </c>
      <c r="F26" s="138">
        <v>4949</v>
      </c>
      <c r="G26" s="12"/>
    </row>
    <row r="27" spans="1:7" ht="12.75">
      <c r="A27" s="9"/>
      <c r="B27" s="402" t="s">
        <v>37</v>
      </c>
      <c r="C27" s="404"/>
      <c r="D27" s="139">
        <v>3248</v>
      </c>
      <c r="E27" s="141">
        <v>1011</v>
      </c>
      <c r="F27" s="139">
        <v>4259</v>
      </c>
      <c r="G27" s="9"/>
    </row>
    <row r="28" spans="1:7" ht="12.75" customHeight="1">
      <c r="A28" s="9"/>
      <c r="B28" s="437" t="s">
        <v>38</v>
      </c>
      <c r="C28" s="439"/>
      <c r="D28" s="138">
        <v>96</v>
      </c>
      <c r="E28" s="138">
        <v>24</v>
      </c>
      <c r="F28" s="138">
        <v>120</v>
      </c>
      <c r="G28" s="9"/>
    </row>
    <row r="29" spans="1:7" ht="12.75" customHeight="1">
      <c r="A29" s="9"/>
      <c r="B29" s="432" t="s">
        <v>39</v>
      </c>
      <c r="C29" s="434"/>
      <c r="D29" s="139">
        <v>75</v>
      </c>
      <c r="E29" s="139">
        <v>18</v>
      </c>
      <c r="F29" s="139">
        <v>93</v>
      </c>
      <c r="G29" s="28"/>
    </row>
    <row r="30" spans="1:7" ht="12.75">
      <c r="A30" s="9"/>
      <c r="B30" s="12"/>
      <c r="C30" s="12"/>
      <c r="D30" s="16"/>
      <c r="E30" s="16"/>
      <c r="F30" s="16"/>
      <c r="G30" s="9"/>
    </row>
    <row r="31" spans="1:7" ht="12.75">
      <c r="A31" s="9"/>
      <c r="B31" s="362" t="s">
        <v>294</v>
      </c>
      <c r="C31" s="362"/>
      <c r="D31" s="362"/>
      <c r="E31" s="362"/>
      <c r="F31" s="362"/>
      <c r="G31" s="362"/>
    </row>
    <row r="32" spans="1:7" ht="12.75">
      <c r="A32" s="9"/>
      <c r="B32" s="7"/>
      <c r="C32" s="9"/>
      <c r="D32" s="9"/>
      <c r="E32" s="9"/>
      <c r="F32" s="9"/>
      <c r="G32" s="9"/>
    </row>
    <row r="33" spans="1:7" ht="12.75">
      <c r="A33" s="9"/>
      <c r="B33" s="11"/>
      <c r="C33" s="11"/>
      <c r="D33" s="77" t="s">
        <v>30</v>
      </c>
      <c r="E33" s="77" t="s">
        <v>31</v>
      </c>
      <c r="F33" s="78" t="s">
        <v>0</v>
      </c>
      <c r="G33" s="9"/>
    </row>
    <row r="34" spans="1:7" ht="12.75" customHeight="1">
      <c r="A34" s="9"/>
      <c r="B34" s="437" t="s">
        <v>55</v>
      </c>
      <c r="C34" s="439"/>
      <c r="D34" s="138">
        <v>16951</v>
      </c>
      <c r="E34" s="138">
        <v>4548</v>
      </c>
      <c r="F34" s="138">
        <v>21499</v>
      </c>
      <c r="G34" s="9"/>
    </row>
    <row r="35" spans="1:7" ht="12.75" customHeight="1">
      <c r="A35" s="9"/>
      <c r="B35" s="432" t="s">
        <v>40</v>
      </c>
      <c r="C35" s="434"/>
      <c r="D35" s="139">
        <v>5285</v>
      </c>
      <c r="E35" s="139">
        <v>1473</v>
      </c>
      <c r="F35" s="139">
        <v>6758</v>
      </c>
      <c r="G35" s="9"/>
    </row>
    <row r="36" spans="1:7" ht="12.75">
      <c r="A36" s="9"/>
      <c r="B36" s="12" t="s">
        <v>56</v>
      </c>
      <c r="C36" s="12"/>
      <c r="D36" s="12"/>
      <c r="E36" s="12"/>
      <c r="F36" s="9"/>
      <c r="G36" s="9"/>
    </row>
    <row r="37" spans="1:7" ht="12.75">
      <c r="A37" s="9"/>
      <c r="B37" s="12"/>
      <c r="C37" s="12"/>
      <c r="D37" s="12"/>
      <c r="E37" s="12"/>
      <c r="F37" s="9"/>
      <c r="G37" s="9"/>
    </row>
    <row r="38" spans="1:7" ht="12.75">
      <c r="A38" s="9"/>
      <c r="B38" s="362" t="s">
        <v>50</v>
      </c>
      <c r="C38" s="362"/>
      <c r="D38" s="362"/>
      <c r="E38" s="362"/>
      <c r="F38" s="362"/>
      <c r="G38" s="362"/>
    </row>
    <row r="39" spans="1:7" ht="12.75">
      <c r="A39" s="9"/>
      <c r="B39" s="17"/>
      <c r="C39" s="6"/>
      <c r="D39" s="4"/>
      <c r="E39" s="4"/>
      <c r="F39" s="9"/>
      <c r="G39" s="9"/>
    </row>
    <row r="40" spans="1:7" ht="12.75">
      <c r="A40" s="9"/>
      <c r="B40" s="107" t="s">
        <v>41</v>
      </c>
      <c r="C40" s="107" t="s">
        <v>42</v>
      </c>
      <c r="D40" s="107" t="s">
        <v>43</v>
      </c>
      <c r="E40" s="78" t="s">
        <v>0</v>
      </c>
      <c r="F40" s="9"/>
      <c r="G40" s="9"/>
    </row>
    <row r="41" spans="1:7" ht="12.75">
      <c r="A41" s="9"/>
      <c r="B41" s="94">
        <v>3</v>
      </c>
      <c r="C41" s="94">
        <v>82</v>
      </c>
      <c r="D41" s="94">
        <v>0</v>
      </c>
      <c r="E41" s="108">
        <v>85</v>
      </c>
      <c r="F41" s="9"/>
      <c r="G41" s="9"/>
    </row>
    <row r="42" spans="1:7" ht="12.75">
      <c r="A42" s="9"/>
      <c r="F42" s="9"/>
      <c r="G42" s="9"/>
    </row>
    <row r="43" spans="1:7" ht="12.75">
      <c r="A43" s="9"/>
      <c r="F43" s="9"/>
      <c r="G43" s="9"/>
    </row>
    <row r="44" spans="1:7" ht="12.75">
      <c r="A44" s="9"/>
      <c r="F44" s="9"/>
      <c r="G44" s="9"/>
    </row>
    <row r="45" ht="12.75">
      <c r="A45" s="9"/>
    </row>
    <row r="46" ht="12.75">
      <c r="A46" s="9"/>
    </row>
  </sheetData>
  <sheetProtection/>
  <mergeCells count="19">
    <mergeCell ref="B28:C28"/>
    <mergeCell ref="B29:C29"/>
    <mergeCell ref="B31:G31"/>
    <mergeCell ref="B34:C34"/>
    <mergeCell ref="B35:C35"/>
    <mergeCell ref="B38:G38"/>
    <mergeCell ref="B17:G17"/>
    <mergeCell ref="B20:C20"/>
    <mergeCell ref="B21:F21"/>
    <mergeCell ref="B23:G23"/>
    <mergeCell ref="B26:C26"/>
    <mergeCell ref="B27:C27"/>
    <mergeCell ref="A1:H1"/>
    <mergeCell ref="B4:G4"/>
    <mergeCell ref="B6:B11"/>
    <mergeCell ref="C6:C7"/>
    <mergeCell ref="D6:G6"/>
    <mergeCell ref="B14:B15"/>
    <mergeCell ref="B2:D2"/>
  </mergeCells>
  <printOptions/>
  <pageMargins left="0.25" right="0.25"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K49"/>
  <sheetViews>
    <sheetView zoomScalePageLayoutView="0" workbookViewId="0" topLeftCell="A1">
      <selection activeCell="A2" sqref="A2:IV2"/>
    </sheetView>
  </sheetViews>
  <sheetFormatPr defaultColWidth="11.421875" defaultRowHeight="12.75"/>
  <cols>
    <col min="1" max="1" width="2.140625" style="1" customWidth="1"/>
    <col min="2" max="2" width="31.140625" style="1" customWidth="1"/>
    <col min="3" max="3" width="10.57421875" style="1" customWidth="1"/>
    <col min="4" max="4" width="10.28125" style="1" customWidth="1"/>
    <col min="5" max="5" width="9.7109375" style="1" customWidth="1"/>
    <col min="6" max="6" width="11.421875" style="1" customWidth="1"/>
    <col min="7" max="7" width="8.7109375" style="1" customWidth="1"/>
    <col min="8" max="8" width="7.421875" style="1" customWidth="1"/>
    <col min="9" max="9" width="7.7109375" style="1" customWidth="1"/>
    <col min="10" max="16384" width="11.421875" style="1" customWidth="1"/>
  </cols>
  <sheetData>
    <row r="1" spans="1:9" ht="16.5">
      <c r="A1" s="435" t="s">
        <v>209</v>
      </c>
      <c r="B1" s="435"/>
      <c r="C1" s="435"/>
      <c r="D1" s="435"/>
      <c r="E1" s="435"/>
      <c r="F1" s="435"/>
      <c r="G1" s="435"/>
      <c r="H1" s="435"/>
      <c r="I1" s="435"/>
    </row>
    <row r="2" spans="1:8" ht="16.5">
      <c r="A2" s="322"/>
      <c r="B2" s="357" t="s">
        <v>380</v>
      </c>
      <c r="C2" s="357"/>
      <c r="D2" s="357"/>
      <c r="E2" s="322"/>
      <c r="F2" s="322"/>
      <c r="G2" s="322"/>
      <c r="H2" s="322"/>
    </row>
    <row r="3" spans="1:9" ht="12.75">
      <c r="A3" s="21"/>
      <c r="B3" s="21"/>
      <c r="C3" s="21"/>
      <c r="D3" s="21"/>
      <c r="E3" s="21"/>
      <c r="F3" s="21"/>
      <c r="G3" s="21"/>
      <c r="H3" s="21"/>
      <c r="I3" s="21"/>
    </row>
    <row r="4" spans="1:9" ht="12.75">
      <c r="A4" s="21"/>
      <c r="B4" s="362" t="s">
        <v>44</v>
      </c>
      <c r="C4" s="362"/>
      <c r="D4" s="362"/>
      <c r="E4" s="362"/>
      <c r="F4" s="362"/>
      <c r="G4" s="362"/>
      <c r="H4" s="362"/>
      <c r="I4" s="362"/>
    </row>
    <row r="5" spans="1:9" ht="12.75">
      <c r="A5" s="21"/>
      <c r="B5" s="20"/>
      <c r="C5" s="20"/>
      <c r="D5" s="20"/>
      <c r="E5" s="20"/>
      <c r="F5" s="20"/>
      <c r="G5" s="20"/>
      <c r="H5" s="20"/>
      <c r="I5" s="20"/>
    </row>
    <row r="6" spans="1:9" ht="12.75" customHeight="1">
      <c r="A6" s="21"/>
      <c r="B6" s="21"/>
      <c r="C6" s="363" t="s">
        <v>61</v>
      </c>
      <c r="D6" s="363" t="s">
        <v>14</v>
      </c>
      <c r="E6" s="363" t="s">
        <v>15</v>
      </c>
      <c r="F6" s="363" t="s">
        <v>16</v>
      </c>
      <c r="G6" s="363" t="s">
        <v>17</v>
      </c>
      <c r="H6" s="373" t="s">
        <v>0</v>
      </c>
      <c r="I6" s="24"/>
    </row>
    <row r="7" spans="1:9" ht="12.75">
      <c r="A7" s="21"/>
      <c r="B7" s="21"/>
      <c r="C7" s="364"/>
      <c r="D7" s="364"/>
      <c r="E7" s="364"/>
      <c r="F7" s="364"/>
      <c r="G7" s="364"/>
      <c r="H7" s="374"/>
      <c r="I7" s="24"/>
    </row>
    <row r="8" spans="1:9" ht="12.75">
      <c r="A8" s="21"/>
      <c r="B8" s="21"/>
      <c r="C8" s="364"/>
      <c r="D8" s="364"/>
      <c r="E8" s="364"/>
      <c r="F8" s="364"/>
      <c r="G8" s="364"/>
      <c r="H8" s="374"/>
      <c r="I8" s="24"/>
    </row>
    <row r="9" spans="1:9" ht="12.75">
      <c r="A9" s="21"/>
      <c r="B9" s="21"/>
      <c r="C9" s="364"/>
      <c r="D9" s="364"/>
      <c r="E9" s="364"/>
      <c r="F9" s="364"/>
      <c r="G9" s="364"/>
      <c r="H9" s="374"/>
      <c r="I9" s="24"/>
    </row>
    <row r="10" spans="1:9" ht="12.75">
      <c r="A10" s="21"/>
      <c r="B10" s="21"/>
      <c r="C10" s="364"/>
      <c r="D10" s="364"/>
      <c r="E10" s="364"/>
      <c r="F10" s="364"/>
      <c r="G10" s="364"/>
      <c r="H10" s="374"/>
      <c r="I10" s="24"/>
    </row>
    <row r="11" spans="1:9" ht="12.75">
      <c r="A11" s="21"/>
      <c r="B11" s="21"/>
      <c r="C11" s="364"/>
      <c r="D11" s="364"/>
      <c r="E11" s="364"/>
      <c r="F11" s="364"/>
      <c r="G11" s="364"/>
      <c r="H11" s="374"/>
      <c r="I11" s="24"/>
    </row>
    <row r="12" spans="1:9" ht="12.75">
      <c r="A12" s="21"/>
      <c r="B12" s="21"/>
      <c r="C12" s="365"/>
      <c r="D12" s="365"/>
      <c r="E12" s="365"/>
      <c r="F12" s="365"/>
      <c r="G12" s="365"/>
      <c r="H12" s="375"/>
      <c r="I12" s="24"/>
    </row>
    <row r="13" spans="1:9" ht="12.75" customHeight="1">
      <c r="A13" s="21"/>
      <c r="B13" s="112" t="s">
        <v>201</v>
      </c>
      <c r="C13" s="142">
        <v>63.1</v>
      </c>
      <c r="D13" s="144">
        <v>6.1</v>
      </c>
      <c r="E13" s="142">
        <v>4.9</v>
      </c>
      <c r="F13" s="144">
        <v>1.2</v>
      </c>
      <c r="G13" s="142">
        <v>24.7</v>
      </c>
      <c r="H13" s="143">
        <v>100</v>
      </c>
      <c r="I13" s="24"/>
    </row>
    <row r="14" spans="1:9" ht="12.75">
      <c r="A14" s="21"/>
      <c r="B14" s="113" t="s">
        <v>19</v>
      </c>
      <c r="C14" s="141">
        <v>2615</v>
      </c>
      <c r="D14" s="139">
        <v>253</v>
      </c>
      <c r="E14" s="141">
        <v>201</v>
      </c>
      <c r="F14" s="139">
        <v>51</v>
      </c>
      <c r="G14" s="141">
        <v>1023</v>
      </c>
      <c r="H14" s="103">
        <v>4123</v>
      </c>
      <c r="I14" s="24"/>
    </row>
    <row r="15" spans="1:9" ht="12.75">
      <c r="A15" s="21"/>
      <c r="B15" s="112" t="s">
        <v>53</v>
      </c>
      <c r="C15" s="144">
        <v>58.8</v>
      </c>
      <c r="D15" s="144">
        <v>6.9</v>
      </c>
      <c r="E15" s="144">
        <v>5.9</v>
      </c>
      <c r="F15" s="144">
        <v>1.3</v>
      </c>
      <c r="G15" s="144">
        <v>27.1</v>
      </c>
      <c r="H15" s="143">
        <v>100</v>
      </c>
      <c r="I15" s="24"/>
    </row>
    <row r="16" spans="1:9" ht="12.75">
      <c r="A16" s="21"/>
      <c r="B16" s="113" t="s">
        <v>19</v>
      </c>
      <c r="C16" s="139">
        <v>7928</v>
      </c>
      <c r="D16" s="139">
        <v>933</v>
      </c>
      <c r="E16" s="139">
        <v>795</v>
      </c>
      <c r="F16" s="139">
        <v>179</v>
      </c>
      <c r="G16" s="139">
        <v>3654</v>
      </c>
      <c r="H16" s="103">
        <v>13489</v>
      </c>
      <c r="I16" s="24"/>
    </row>
    <row r="17" spans="1:9" ht="12.75">
      <c r="A17" s="21"/>
      <c r="B17" s="38"/>
      <c r="C17" s="38"/>
      <c r="D17" s="38"/>
      <c r="E17" s="38"/>
      <c r="F17" s="38"/>
      <c r="G17" s="38"/>
      <c r="H17" s="38"/>
      <c r="I17" s="38"/>
    </row>
    <row r="18" spans="1:9" ht="12.75">
      <c r="A18" s="21"/>
      <c r="B18" s="362" t="s">
        <v>45</v>
      </c>
      <c r="C18" s="362"/>
      <c r="D18" s="362"/>
      <c r="E18" s="362"/>
      <c r="F18" s="362"/>
      <c r="G18" s="362"/>
      <c r="H18" s="362"/>
      <c r="I18" s="362"/>
    </row>
    <row r="19" spans="1:9" ht="12.75">
      <c r="A19" s="21"/>
      <c r="B19" s="38"/>
      <c r="C19" s="38"/>
      <c r="D19" s="38"/>
      <c r="E19" s="38"/>
      <c r="F19" s="38"/>
      <c r="G19" s="38"/>
      <c r="H19" s="38"/>
      <c r="I19" s="38"/>
    </row>
    <row r="20" spans="1:9" ht="12.75" customHeight="1">
      <c r="A20" s="21"/>
      <c r="B20" s="371" t="s">
        <v>13</v>
      </c>
      <c r="C20" s="358" t="s">
        <v>201</v>
      </c>
      <c r="D20" s="359"/>
      <c r="E20" s="358" t="s">
        <v>53</v>
      </c>
      <c r="F20" s="359"/>
      <c r="G20" s="23"/>
      <c r="H20" s="38"/>
      <c r="I20" s="24"/>
    </row>
    <row r="21" spans="1:9" ht="16.5" customHeight="1">
      <c r="A21" s="21"/>
      <c r="B21" s="372"/>
      <c r="C21" s="360"/>
      <c r="D21" s="361"/>
      <c r="E21" s="360"/>
      <c r="F21" s="361"/>
      <c r="G21" s="23"/>
      <c r="H21" s="38"/>
      <c r="I21" s="24"/>
    </row>
    <row r="22" spans="1:9" ht="12.75">
      <c r="A22" s="21"/>
      <c r="B22" s="91" t="s">
        <v>20</v>
      </c>
      <c r="C22" s="484">
        <v>19.9</v>
      </c>
      <c r="D22" s="484"/>
      <c r="E22" s="462">
        <v>7.7</v>
      </c>
      <c r="F22" s="463"/>
      <c r="G22" s="23"/>
      <c r="H22" s="38"/>
      <c r="I22" s="24"/>
    </row>
    <row r="23" spans="1:11" ht="12.75">
      <c r="A23" s="21"/>
      <c r="B23" s="114" t="s">
        <v>21</v>
      </c>
      <c r="C23" s="484">
        <v>40</v>
      </c>
      <c r="D23" s="484"/>
      <c r="E23" s="458">
        <v>34.9</v>
      </c>
      <c r="F23" s="459"/>
      <c r="G23" s="23"/>
      <c r="H23" s="38"/>
      <c r="I23" s="24"/>
      <c r="K23" s="43"/>
    </row>
    <row r="24" spans="1:9" ht="12.75">
      <c r="A24" s="21"/>
      <c r="B24" s="114" t="s">
        <v>22</v>
      </c>
      <c r="C24" s="484">
        <v>17.3</v>
      </c>
      <c r="D24" s="484"/>
      <c r="E24" s="458">
        <v>25.7</v>
      </c>
      <c r="F24" s="459"/>
      <c r="G24" s="23"/>
      <c r="H24" s="38"/>
      <c r="I24" s="24"/>
    </row>
    <row r="25" spans="1:9" ht="12.75">
      <c r="A25" s="21"/>
      <c r="B25" s="114" t="s">
        <v>23</v>
      </c>
      <c r="C25" s="484">
        <v>10.9</v>
      </c>
      <c r="D25" s="484"/>
      <c r="E25" s="458">
        <v>17.4</v>
      </c>
      <c r="F25" s="459"/>
      <c r="G25" s="23"/>
      <c r="H25" s="38"/>
      <c r="I25" s="24"/>
    </row>
    <row r="26" spans="1:9" ht="12.75">
      <c r="A26" s="21"/>
      <c r="B26" s="114" t="s">
        <v>24</v>
      </c>
      <c r="C26" s="484">
        <v>5.4</v>
      </c>
      <c r="D26" s="484"/>
      <c r="E26" s="458">
        <v>6.8</v>
      </c>
      <c r="F26" s="459"/>
      <c r="G26" s="23"/>
      <c r="H26" s="38"/>
      <c r="I26" s="24"/>
    </row>
    <row r="27" spans="1:9" ht="12.75">
      <c r="A27" s="21"/>
      <c r="B27" s="114" t="s">
        <v>25</v>
      </c>
      <c r="C27" s="484">
        <v>3</v>
      </c>
      <c r="D27" s="484"/>
      <c r="E27" s="458">
        <v>3.5</v>
      </c>
      <c r="F27" s="459"/>
      <c r="G27" s="23"/>
      <c r="H27" s="38"/>
      <c r="I27" s="24"/>
    </row>
    <row r="28" spans="1:9" ht="12.75">
      <c r="A28" s="21"/>
      <c r="B28" s="114" t="s">
        <v>148</v>
      </c>
      <c r="C28" s="484">
        <v>2.9</v>
      </c>
      <c r="D28" s="484"/>
      <c r="E28" s="458">
        <v>3.4</v>
      </c>
      <c r="F28" s="459"/>
      <c r="G28" s="23"/>
      <c r="H28" s="38"/>
      <c r="I28" s="24"/>
    </row>
    <row r="29" spans="1:9" ht="12.75">
      <c r="A29" s="21"/>
      <c r="B29" s="115" t="s">
        <v>26</v>
      </c>
      <c r="C29" s="484">
        <v>0.3</v>
      </c>
      <c r="D29" s="484"/>
      <c r="E29" s="464">
        <v>0.5</v>
      </c>
      <c r="F29" s="465"/>
      <c r="G29" s="23"/>
      <c r="H29" s="38"/>
      <c r="I29" s="24"/>
    </row>
    <row r="30" spans="1:9" ht="12.75">
      <c r="A30" s="21"/>
      <c r="B30" s="112" t="s">
        <v>0</v>
      </c>
      <c r="C30" s="383">
        <v>100</v>
      </c>
      <c r="D30" s="384"/>
      <c r="E30" s="383">
        <v>100</v>
      </c>
      <c r="F30" s="384"/>
      <c r="G30" s="23"/>
      <c r="H30" s="38"/>
      <c r="I30" s="24"/>
    </row>
    <row r="31" spans="1:9" ht="12.75">
      <c r="A31" s="21"/>
      <c r="B31" s="113" t="s">
        <v>19</v>
      </c>
      <c r="C31" s="469">
        <v>4119</v>
      </c>
      <c r="D31" s="470"/>
      <c r="E31" s="385">
        <v>13435</v>
      </c>
      <c r="F31" s="386"/>
      <c r="G31" s="23"/>
      <c r="H31" s="38"/>
      <c r="I31" s="24"/>
    </row>
    <row r="32" spans="1:9" ht="12.75">
      <c r="A32" s="21"/>
      <c r="B32" s="22"/>
      <c r="C32" s="23"/>
      <c r="D32" s="23"/>
      <c r="E32" s="23"/>
      <c r="F32" s="23"/>
      <c r="G32" s="23"/>
      <c r="H32" s="38"/>
      <c r="I32" s="24"/>
    </row>
    <row r="33" spans="1:9" ht="12.75" customHeight="1">
      <c r="A33" s="21"/>
      <c r="B33" s="362" t="s">
        <v>293</v>
      </c>
      <c r="C33" s="362"/>
      <c r="D33" s="362"/>
      <c r="E33" s="362"/>
      <c r="F33" s="362"/>
      <c r="G33" s="362"/>
      <c r="H33" s="362"/>
      <c r="I33" s="362"/>
    </row>
    <row r="34" spans="1:9" ht="12.75">
      <c r="A34" s="21"/>
      <c r="B34" s="38"/>
      <c r="C34" s="38"/>
      <c r="D34" s="38"/>
      <c r="E34" s="38"/>
      <c r="F34" s="38"/>
      <c r="G34" s="38"/>
      <c r="H34" s="38"/>
      <c r="I34" s="38"/>
    </row>
    <row r="35" spans="1:9" ht="30.75" customHeight="1">
      <c r="A35" s="21"/>
      <c r="B35" s="38"/>
      <c r="C35" s="413" t="s">
        <v>203</v>
      </c>
      <c r="D35" s="414"/>
      <c r="E35" s="413" t="s">
        <v>163</v>
      </c>
      <c r="F35" s="414"/>
      <c r="G35" s="38"/>
      <c r="H35" s="38"/>
      <c r="I35" s="38"/>
    </row>
    <row r="36" spans="1:9" ht="12.75">
      <c r="A36" s="21"/>
      <c r="B36" s="91" t="s">
        <v>161</v>
      </c>
      <c r="C36" s="489">
        <v>984</v>
      </c>
      <c r="D36" s="490"/>
      <c r="E36" s="489">
        <v>3331</v>
      </c>
      <c r="F36" s="490"/>
      <c r="G36" s="38"/>
      <c r="H36" s="38"/>
      <c r="I36" s="38"/>
    </row>
    <row r="37" spans="1:9" ht="39.75" customHeight="1">
      <c r="A37" s="21"/>
      <c r="B37" s="114" t="s">
        <v>162</v>
      </c>
      <c r="C37" s="491">
        <v>62</v>
      </c>
      <c r="D37" s="492"/>
      <c r="E37" s="491">
        <v>245</v>
      </c>
      <c r="F37" s="492"/>
      <c r="G37" s="38"/>
      <c r="H37" s="38"/>
      <c r="I37" s="38"/>
    </row>
    <row r="38" spans="1:9" ht="15" customHeight="1">
      <c r="A38" s="21"/>
      <c r="B38" s="114" t="s">
        <v>156</v>
      </c>
      <c r="C38" s="491">
        <v>254</v>
      </c>
      <c r="D38" s="492"/>
      <c r="E38" s="491">
        <v>918</v>
      </c>
      <c r="F38" s="492"/>
      <c r="G38" s="38"/>
      <c r="H38" s="38"/>
      <c r="I38" s="38"/>
    </row>
    <row r="39" spans="1:9" ht="12.75">
      <c r="A39" s="21"/>
      <c r="B39" s="114" t="s">
        <v>157</v>
      </c>
      <c r="C39" s="491">
        <v>39</v>
      </c>
      <c r="D39" s="492"/>
      <c r="E39" s="491">
        <v>188</v>
      </c>
      <c r="F39" s="492"/>
      <c r="G39" s="38"/>
      <c r="H39" s="38"/>
      <c r="I39" s="38"/>
    </row>
    <row r="40" spans="1:9" ht="25.5">
      <c r="A40" s="21"/>
      <c r="B40" s="114" t="s">
        <v>158</v>
      </c>
      <c r="C40" s="491">
        <v>14</v>
      </c>
      <c r="D40" s="492"/>
      <c r="E40" s="491">
        <v>46</v>
      </c>
      <c r="F40" s="492"/>
      <c r="G40" s="38"/>
      <c r="H40" s="38"/>
      <c r="I40" s="38"/>
    </row>
    <row r="41" spans="1:9" ht="30" customHeight="1">
      <c r="A41" s="21"/>
      <c r="B41" s="114" t="s">
        <v>159</v>
      </c>
      <c r="C41" s="491">
        <v>122</v>
      </c>
      <c r="D41" s="492"/>
      <c r="E41" s="491">
        <v>444</v>
      </c>
      <c r="F41" s="492"/>
      <c r="G41" s="38"/>
      <c r="H41" s="38"/>
      <c r="I41" s="38"/>
    </row>
    <row r="42" spans="1:9" ht="30" customHeight="1">
      <c r="A42" s="21"/>
      <c r="B42" s="114" t="s">
        <v>160</v>
      </c>
      <c r="C42" s="491">
        <v>65</v>
      </c>
      <c r="D42" s="492"/>
      <c r="E42" s="491">
        <v>257</v>
      </c>
      <c r="F42" s="492"/>
      <c r="G42" s="38"/>
      <c r="H42" s="38"/>
      <c r="I42" s="38"/>
    </row>
    <row r="43" spans="1:9" ht="28.5" customHeight="1">
      <c r="A43" s="21"/>
      <c r="B43" s="295" t="s">
        <v>291</v>
      </c>
      <c r="C43" s="491">
        <v>1144</v>
      </c>
      <c r="D43" s="492"/>
      <c r="E43" s="491">
        <v>4034</v>
      </c>
      <c r="F43" s="492"/>
      <c r="G43" s="38"/>
      <c r="H43" s="38"/>
      <c r="I43" s="38"/>
    </row>
    <row r="44" spans="1:9" ht="33" customHeight="1">
      <c r="A44" s="21"/>
      <c r="B44" s="114" t="s">
        <v>57</v>
      </c>
      <c r="C44" s="491">
        <v>417</v>
      </c>
      <c r="D44" s="492"/>
      <c r="E44" s="491">
        <v>538</v>
      </c>
      <c r="F44" s="492"/>
      <c r="G44" s="38"/>
      <c r="H44" s="38"/>
      <c r="I44" s="38"/>
    </row>
    <row r="45" spans="1:9" ht="12.75">
      <c r="A45" s="21"/>
      <c r="B45" s="296" t="s">
        <v>290</v>
      </c>
      <c r="C45" s="493">
        <v>1247</v>
      </c>
      <c r="D45" s="494"/>
      <c r="E45" s="493">
        <v>4079</v>
      </c>
      <c r="F45" s="494"/>
      <c r="G45" s="38"/>
      <c r="H45" s="38"/>
      <c r="I45" s="38"/>
    </row>
    <row r="46" spans="1:9" ht="12.75">
      <c r="A46" s="21"/>
      <c r="B46" s="116" t="s">
        <v>19</v>
      </c>
      <c r="C46" s="389">
        <v>4123</v>
      </c>
      <c r="D46" s="390"/>
      <c r="E46" s="389">
        <v>13489</v>
      </c>
      <c r="F46" s="390"/>
      <c r="G46" s="20"/>
      <c r="H46" s="20"/>
      <c r="I46" s="20"/>
    </row>
    <row r="47" spans="7:9" ht="12.75">
      <c r="G47" s="23"/>
      <c r="H47" s="23"/>
      <c r="I47" s="23"/>
    </row>
    <row r="48" spans="7:9" ht="12.75">
      <c r="G48" s="23"/>
      <c r="H48" s="23"/>
      <c r="I48" s="23"/>
    </row>
    <row r="49" spans="7:9" ht="12.75">
      <c r="G49" s="23"/>
      <c r="H49" s="23"/>
      <c r="I49" s="23"/>
    </row>
  </sheetData>
  <sheetProtection/>
  <mergeCells count="58">
    <mergeCell ref="C46:D46"/>
    <mergeCell ref="E46:F46"/>
    <mergeCell ref="C45:D45"/>
    <mergeCell ref="E45:F45"/>
    <mergeCell ref="C41:D41"/>
    <mergeCell ref="E41:F41"/>
    <mergeCell ref="C42:D42"/>
    <mergeCell ref="E43:F43"/>
    <mergeCell ref="E28:F28"/>
    <mergeCell ref="C31:D31"/>
    <mergeCell ref="E31:F31"/>
    <mergeCell ref="C36:D36"/>
    <mergeCell ref="E36:F36"/>
    <mergeCell ref="C43:D43"/>
    <mergeCell ref="E39:F39"/>
    <mergeCell ref="E38:F38"/>
    <mergeCell ref="C39:D39"/>
    <mergeCell ref="C29:D29"/>
    <mergeCell ref="E29:F29"/>
    <mergeCell ref="C30:D30"/>
    <mergeCell ref="E42:F42"/>
    <mergeCell ref="C44:D44"/>
    <mergeCell ref="E44:F44"/>
    <mergeCell ref="C40:D40"/>
    <mergeCell ref="E40:F40"/>
    <mergeCell ref="C37:D37"/>
    <mergeCell ref="C35:D35"/>
    <mergeCell ref="E35:F35"/>
    <mergeCell ref="E37:F37"/>
    <mergeCell ref="C38:D38"/>
    <mergeCell ref="A1:I1"/>
    <mergeCell ref="B4:I4"/>
    <mergeCell ref="C6:C12"/>
    <mergeCell ref="D6:D12"/>
    <mergeCell ref="E6:E12"/>
    <mergeCell ref="F6:F12"/>
    <mergeCell ref="G6:G12"/>
    <mergeCell ref="B2:D2"/>
    <mergeCell ref="E20:F21"/>
    <mergeCell ref="E27:F27"/>
    <mergeCell ref="C28:D28"/>
    <mergeCell ref="E25:F25"/>
    <mergeCell ref="E24:F24"/>
    <mergeCell ref="C25:D25"/>
    <mergeCell ref="C22:D22"/>
    <mergeCell ref="C26:D26"/>
    <mergeCell ref="E26:F26"/>
    <mergeCell ref="C27:D27"/>
    <mergeCell ref="E22:F22"/>
    <mergeCell ref="H6:H12"/>
    <mergeCell ref="B33:I33"/>
    <mergeCell ref="E30:F30"/>
    <mergeCell ref="C23:D23"/>
    <mergeCell ref="E23:F23"/>
    <mergeCell ref="C24:D24"/>
    <mergeCell ref="B18:I18"/>
    <mergeCell ref="B20:B21"/>
    <mergeCell ref="C20:D21"/>
  </mergeCells>
  <printOptions/>
  <pageMargins left="0.25" right="0.25"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L58"/>
  <sheetViews>
    <sheetView zoomScalePageLayoutView="0" workbookViewId="0" topLeftCell="A1">
      <selection activeCell="A2" sqref="A2:IV2"/>
    </sheetView>
  </sheetViews>
  <sheetFormatPr defaultColWidth="11.421875" defaultRowHeight="12.75"/>
  <cols>
    <col min="1" max="1" width="2.140625" style="1" customWidth="1"/>
    <col min="2" max="4" width="11.421875" style="1" customWidth="1"/>
    <col min="5" max="5" width="9.57421875" style="1" customWidth="1"/>
    <col min="6" max="6" width="11.421875" style="1" customWidth="1"/>
    <col min="7" max="7" width="14.28125" style="1" customWidth="1"/>
    <col min="8" max="8" width="12.28125" style="1" customWidth="1"/>
    <col min="9" max="9" width="11.7109375" style="1" customWidth="1"/>
    <col min="10" max="10" width="4.00390625" style="1" customWidth="1"/>
    <col min="11" max="16384" width="11.421875" style="1" customWidth="1"/>
  </cols>
  <sheetData>
    <row r="1" spans="1:10" ht="16.5">
      <c r="A1" s="435" t="s">
        <v>209</v>
      </c>
      <c r="B1" s="435"/>
      <c r="C1" s="435"/>
      <c r="D1" s="435"/>
      <c r="E1" s="435"/>
      <c r="F1" s="435"/>
      <c r="G1" s="435"/>
      <c r="H1" s="435"/>
      <c r="I1" s="435"/>
      <c r="J1" s="435"/>
    </row>
    <row r="2" spans="1:8" ht="16.5">
      <c r="A2" s="322"/>
      <c r="B2" s="357" t="s">
        <v>380</v>
      </c>
      <c r="C2" s="357"/>
      <c r="D2" s="357"/>
      <c r="E2" s="322"/>
      <c r="F2" s="322"/>
      <c r="G2" s="322"/>
      <c r="H2" s="322"/>
    </row>
    <row r="3" spans="1:9" ht="12.75">
      <c r="A3" s="20"/>
      <c r="B3" s="20"/>
      <c r="C3" s="20"/>
      <c r="D3" s="20"/>
      <c r="E3" s="20"/>
      <c r="F3" s="20"/>
      <c r="G3" s="20"/>
      <c r="H3" s="20"/>
      <c r="I3" s="20"/>
    </row>
    <row r="4" spans="1:9" ht="12.75">
      <c r="A4" s="20"/>
      <c r="B4" s="362" t="s">
        <v>62</v>
      </c>
      <c r="C4" s="362"/>
      <c r="D4" s="362"/>
      <c r="E4" s="362"/>
      <c r="F4" s="362"/>
      <c r="G4" s="362"/>
      <c r="H4" s="362"/>
      <c r="I4" s="362"/>
    </row>
    <row r="5" spans="1:9" ht="12.75">
      <c r="A5" s="20"/>
      <c r="B5" s="20"/>
      <c r="C5" s="20"/>
      <c r="D5" s="20"/>
      <c r="E5" s="20"/>
      <c r="F5" s="20"/>
      <c r="G5" s="20"/>
      <c r="H5" s="20"/>
      <c r="I5" s="20"/>
    </row>
    <row r="6" spans="1:9" ht="19.5" customHeight="1">
      <c r="A6" s="20"/>
      <c r="B6" s="436"/>
      <c r="C6" s="436"/>
      <c r="D6" s="436"/>
      <c r="E6" s="436"/>
      <c r="F6" s="413" t="s">
        <v>201</v>
      </c>
      <c r="G6" s="414"/>
      <c r="H6" s="413" t="s">
        <v>53</v>
      </c>
      <c r="I6" s="414"/>
    </row>
    <row r="7" spans="1:9" ht="12.75">
      <c r="A7" s="20"/>
      <c r="B7" s="437" t="s">
        <v>63</v>
      </c>
      <c r="C7" s="438"/>
      <c r="D7" s="438"/>
      <c r="E7" s="439"/>
      <c r="F7" s="462">
        <v>0.1</v>
      </c>
      <c r="G7" s="504"/>
      <c r="H7" s="462">
        <v>0.1</v>
      </c>
      <c r="I7" s="463"/>
    </row>
    <row r="8" spans="1:12" ht="12.75">
      <c r="A8" s="20"/>
      <c r="B8" s="409" t="s">
        <v>64</v>
      </c>
      <c r="C8" s="410"/>
      <c r="D8" s="410"/>
      <c r="E8" s="411"/>
      <c r="F8" s="458">
        <v>0.4</v>
      </c>
      <c r="G8" s="484"/>
      <c r="H8" s="458">
        <v>0.4</v>
      </c>
      <c r="I8" s="459"/>
      <c r="K8" s="27"/>
      <c r="L8" s="27"/>
    </row>
    <row r="9" spans="1:9" ht="12.75">
      <c r="A9" s="20"/>
      <c r="B9" s="409" t="s">
        <v>65</v>
      </c>
      <c r="C9" s="410"/>
      <c r="D9" s="410"/>
      <c r="E9" s="411"/>
      <c r="F9" s="458">
        <v>0</v>
      </c>
      <c r="G9" s="484"/>
      <c r="H9" s="458">
        <v>0</v>
      </c>
      <c r="I9" s="459"/>
    </row>
    <row r="10" spans="1:9" ht="14.25" customHeight="1">
      <c r="A10" s="20"/>
      <c r="B10" s="409" t="s">
        <v>202</v>
      </c>
      <c r="C10" s="410"/>
      <c r="D10" s="410"/>
      <c r="E10" s="411"/>
      <c r="F10" s="458">
        <v>0.7</v>
      </c>
      <c r="G10" s="484"/>
      <c r="H10" s="458">
        <v>0.9</v>
      </c>
      <c r="I10" s="459"/>
    </row>
    <row r="11" spans="1:9" ht="12.75">
      <c r="A11" s="20"/>
      <c r="B11" s="409" t="s">
        <v>66</v>
      </c>
      <c r="C11" s="410"/>
      <c r="D11" s="410"/>
      <c r="E11" s="411"/>
      <c r="F11" s="458">
        <v>0.9</v>
      </c>
      <c r="G11" s="484"/>
      <c r="H11" s="458">
        <v>2</v>
      </c>
      <c r="I11" s="459"/>
    </row>
    <row r="12" spans="1:9" ht="12.75">
      <c r="A12" s="20"/>
      <c r="B12" s="409" t="s">
        <v>67</v>
      </c>
      <c r="C12" s="410"/>
      <c r="D12" s="410"/>
      <c r="E12" s="411"/>
      <c r="F12" s="458">
        <v>65.3</v>
      </c>
      <c r="G12" s="484"/>
      <c r="H12" s="458">
        <v>61.4</v>
      </c>
      <c r="I12" s="459"/>
    </row>
    <row r="13" spans="1:9" ht="12.75">
      <c r="A13" s="20"/>
      <c r="B13" s="409" t="s">
        <v>68</v>
      </c>
      <c r="C13" s="410"/>
      <c r="D13" s="410"/>
      <c r="E13" s="411"/>
      <c r="F13" s="458">
        <v>2.6</v>
      </c>
      <c r="G13" s="484"/>
      <c r="H13" s="458">
        <v>2.8</v>
      </c>
      <c r="I13" s="459"/>
    </row>
    <row r="14" spans="1:9" ht="12.75">
      <c r="A14" s="20"/>
      <c r="B14" s="409" t="s">
        <v>69</v>
      </c>
      <c r="C14" s="410"/>
      <c r="D14" s="410"/>
      <c r="E14" s="411"/>
      <c r="F14" s="458">
        <v>8.7</v>
      </c>
      <c r="G14" s="484"/>
      <c r="H14" s="458">
        <v>7.7</v>
      </c>
      <c r="I14" s="459"/>
    </row>
    <row r="15" spans="1:9" ht="12.75">
      <c r="A15" s="20"/>
      <c r="B15" s="409" t="s">
        <v>70</v>
      </c>
      <c r="C15" s="410"/>
      <c r="D15" s="410"/>
      <c r="E15" s="411"/>
      <c r="F15" s="458">
        <v>2.8</v>
      </c>
      <c r="G15" s="484"/>
      <c r="H15" s="458">
        <v>3.1</v>
      </c>
      <c r="I15" s="459"/>
    </row>
    <row r="16" spans="1:9" ht="12.75">
      <c r="A16" s="20"/>
      <c r="B16" s="409" t="s">
        <v>292</v>
      </c>
      <c r="C16" s="410"/>
      <c r="D16" s="410"/>
      <c r="E16" s="411"/>
      <c r="F16" s="458">
        <v>3.2</v>
      </c>
      <c r="G16" s="484"/>
      <c r="H16" s="458">
        <v>4</v>
      </c>
      <c r="I16" s="459"/>
    </row>
    <row r="17" spans="1:9" ht="12.75">
      <c r="A17" s="20"/>
      <c r="B17" s="409" t="s">
        <v>71</v>
      </c>
      <c r="C17" s="410"/>
      <c r="D17" s="410"/>
      <c r="E17" s="411"/>
      <c r="F17" s="458">
        <v>11.4</v>
      </c>
      <c r="G17" s="484"/>
      <c r="H17" s="458">
        <v>13</v>
      </c>
      <c r="I17" s="459"/>
    </row>
    <row r="18" spans="1:9" ht="12.75">
      <c r="A18" s="20"/>
      <c r="B18" s="409" t="s">
        <v>72</v>
      </c>
      <c r="C18" s="410"/>
      <c r="D18" s="410"/>
      <c r="E18" s="411"/>
      <c r="F18" s="458">
        <v>2.2</v>
      </c>
      <c r="G18" s="484"/>
      <c r="H18" s="458">
        <v>2.6</v>
      </c>
      <c r="I18" s="459"/>
    </row>
    <row r="19" spans="1:9" ht="12.75">
      <c r="A19" s="20"/>
      <c r="B19" s="409" t="s">
        <v>73</v>
      </c>
      <c r="C19" s="410"/>
      <c r="D19" s="410"/>
      <c r="E19" s="411"/>
      <c r="F19" s="458">
        <v>1.5</v>
      </c>
      <c r="G19" s="484"/>
      <c r="H19" s="458">
        <v>1.9</v>
      </c>
      <c r="I19" s="459"/>
    </row>
    <row r="20" spans="1:9" ht="12.75">
      <c r="A20" s="20"/>
      <c r="B20" s="432" t="s">
        <v>74</v>
      </c>
      <c r="C20" s="433"/>
      <c r="D20" s="433"/>
      <c r="E20" s="434"/>
      <c r="F20" s="458">
        <v>0</v>
      </c>
      <c r="G20" s="484"/>
      <c r="H20" s="464">
        <v>0</v>
      </c>
      <c r="I20" s="465"/>
    </row>
    <row r="21" spans="1:9" ht="12.75">
      <c r="A21" s="20"/>
      <c r="B21" s="425" t="s">
        <v>0</v>
      </c>
      <c r="C21" s="426"/>
      <c r="D21" s="426"/>
      <c r="E21" s="426"/>
      <c r="F21" s="428">
        <v>100</v>
      </c>
      <c r="G21" s="429"/>
      <c r="H21" s="505">
        <v>100</v>
      </c>
      <c r="I21" s="429"/>
    </row>
    <row r="22" spans="1:9" ht="12.75">
      <c r="A22" s="20"/>
      <c r="B22" s="420" t="s">
        <v>19</v>
      </c>
      <c r="C22" s="421"/>
      <c r="D22" s="421"/>
      <c r="E22" s="421"/>
      <c r="F22" s="423">
        <v>3975</v>
      </c>
      <c r="G22" s="424"/>
      <c r="H22" s="506">
        <v>12801</v>
      </c>
      <c r="I22" s="424"/>
    </row>
    <row r="23" spans="1:9" ht="12.75">
      <c r="A23" s="20"/>
      <c r="B23" s="20"/>
      <c r="C23" s="20"/>
      <c r="D23" s="20"/>
      <c r="E23" s="20"/>
      <c r="F23" s="20"/>
      <c r="G23" s="20"/>
      <c r="H23" s="20"/>
      <c r="I23" s="20"/>
    </row>
    <row r="24" spans="1:9" ht="12.75">
      <c r="A24" s="20"/>
      <c r="B24" s="362" t="s">
        <v>75</v>
      </c>
      <c r="C24" s="362"/>
      <c r="D24" s="362"/>
      <c r="E24" s="362"/>
      <c r="F24" s="362"/>
      <c r="G24" s="362"/>
      <c r="H24" s="362"/>
      <c r="I24" s="362"/>
    </row>
    <row r="25" spans="1:9" ht="12.75">
      <c r="A25" s="20"/>
      <c r="B25" s="20"/>
      <c r="C25" s="20"/>
      <c r="D25" s="20"/>
      <c r="E25" s="20"/>
      <c r="F25" s="20"/>
      <c r="G25" s="20"/>
      <c r="H25" s="20"/>
      <c r="I25" s="20"/>
    </row>
    <row r="26" spans="1:9" ht="19.5" customHeight="1">
      <c r="A26" s="20"/>
      <c r="B26" s="20"/>
      <c r="C26" s="20"/>
      <c r="D26" s="20"/>
      <c r="E26" s="20"/>
      <c r="F26" s="413" t="s">
        <v>201</v>
      </c>
      <c r="G26" s="414"/>
      <c r="H26" s="413" t="s">
        <v>53</v>
      </c>
      <c r="I26" s="414"/>
    </row>
    <row r="27" spans="1:9" ht="12.75">
      <c r="A27" s="20"/>
      <c r="B27" s="415" t="s">
        <v>76</v>
      </c>
      <c r="C27" s="416"/>
      <c r="D27" s="416"/>
      <c r="E27" s="417"/>
      <c r="F27" s="475">
        <v>20.6</v>
      </c>
      <c r="G27" s="475"/>
      <c r="H27" s="476">
        <v>21.4</v>
      </c>
      <c r="I27" s="477"/>
    </row>
    <row r="28" spans="1:9" ht="12.75">
      <c r="A28" s="20"/>
      <c r="B28" s="406" t="s">
        <v>77</v>
      </c>
      <c r="C28" s="407"/>
      <c r="D28" s="407"/>
      <c r="E28" s="408"/>
      <c r="F28" s="475">
        <v>28.6</v>
      </c>
      <c r="G28" s="475"/>
      <c r="H28" s="480">
        <v>29.7</v>
      </c>
      <c r="I28" s="481"/>
    </row>
    <row r="29" spans="1:9" ht="12.75">
      <c r="A29" s="20"/>
      <c r="B29" s="406" t="s">
        <v>78</v>
      </c>
      <c r="C29" s="407"/>
      <c r="D29" s="407"/>
      <c r="E29" s="408"/>
      <c r="F29" s="475">
        <v>10.3</v>
      </c>
      <c r="G29" s="475"/>
      <c r="H29" s="480">
        <v>11.8</v>
      </c>
      <c r="I29" s="481"/>
    </row>
    <row r="30" spans="1:9" ht="12.75">
      <c r="A30" s="20"/>
      <c r="B30" s="406" t="s">
        <v>79</v>
      </c>
      <c r="C30" s="407"/>
      <c r="D30" s="407"/>
      <c r="E30" s="408"/>
      <c r="F30" s="475">
        <v>1.4</v>
      </c>
      <c r="G30" s="475"/>
      <c r="H30" s="480">
        <v>1.7</v>
      </c>
      <c r="I30" s="481"/>
    </row>
    <row r="31" spans="1:9" ht="12.75">
      <c r="A31" s="20"/>
      <c r="B31" s="406" t="s">
        <v>80</v>
      </c>
      <c r="C31" s="407"/>
      <c r="D31" s="407"/>
      <c r="E31" s="408"/>
      <c r="F31" s="475">
        <v>0.9</v>
      </c>
      <c r="G31" s="475"/>
      <c r="H31" s="480">
        <v>0.8</v>
      </c>
      <c r="I31" s="481"/>
    </row>
    <row r="32" spans="1:9" ht="12.75">
      <c r="A32" s="20"/>
      <c r="B32" s="406" t="s">
        <v>81</v>
      </c>
      <c r="C32" s="407"/>
      <c r="D32" s="407"/>
      <c r="E32" s="408"/>
      <c r="F32" s="475">
        <v>13.4</v>
      </c>
      <c r="G32" s="475"/>
      <c r="H32" s="480">
        <v>12.7</v>
      </c>
      <c r="I32" s="481"/>
    </row>
    <row r="33" spans="1:9" ht="12.75">
      <c r="A33" s="20"/>
      <c r="B33" s="406" t="s">
        <v>82</v>
      </c>
      <c r="C33" s="407"/>
      <c r="D33" s="407"/>
      <c r="E33" s="408"/>
      <c r="F33" s="475">
        <v>0.7</v>
      </c>
      <c r="G33" s="475"/>
      <c r="H33" s="480">
        <v>0.8</v>
      </c>
      <c r="I33" s="481"/>
    </row>
    <row r="34" spans="1:9" ht="12.75">
      <c r="A34" s="20"/>
      <c r="B34" s="406" t="s">
        <v>167</v>
      </c>
      <c r="C34" s="407"/>
      <c r="D34" s="407"/>
      <c r="E34" s="408"/>
      <c r="F34" s="475">
        <v>14.2</v>
      </c>
      <c r="G34" s="475"/>
      <c r="H34" s="480">
        <v>13.4</v>
      </c>
      <c r="I34" s="481"/>
    </row>
    <row r="35" spans="1:9" ht="12.75">
      <c r="A35" s="20"/>
      <c r="B35" s="406" t="s">
        <v>83</v>
      </c>
      <c r="C35" s="407"/>
      <c r="D35" s="407"/>
      <c r="E35" s="408"/>
      <c r="F35" s="475">
        <v>0.3</v>
      </c>
      <c r="G35" s="475"/>
      <c r="H35" s="480">
        <v>0.3</v>
      </c>
      <c r="I35" s="481"/>
    </row>
    <row r="36" spans="1:9" ht="12.75">
      <c r="A36" s="20"/>
      <c r="B36" s="406" t="s">
        <v>168</v>
      </c>
      <c r="C36" s="407"/>
      <c r="D36" s="407"/>
      <c r="E36" s="408"/>
      <c r="F36" s="475">
        <v>0</v>
      </c>
      <c r="G36" s="475"/>
      <c r="H36" s="480">
        <v>0</v>
      </c>
      <c r="I36" s="481"/>
    </row>
    <row r="37" spans="1:9" ht="12.75">
      <c r="A37" s="20"/>
      <c r="B37" s="406" t="s">
        <v>84</v>
      </c>
      <c r="C37" s="407"/>
      <c r="D37" s="407"/>
      <c r="E37" s="408"/>
      <c r="F37" s="475">
        <v>9.1</v>
      </c>
      <c r="G37" s="475"/>
      <c r="H37" s="480">
        <v>7.1</v>
      </c>
      <c r="I37" s="481"/>
    </row>
    <row r="38" spans="2:9" ht="12.75">
      <c r="B38" s="402" t="s">
        <v>179</v>
      </c>
      <c r="C38" s="403"/>
      <c r="D38" s="403"/>
      <c r="E38" s="404"/>
      <c r="F38" s="440">
        <f>100-SUM(F27:G37)</f>
        <v>0.5</v>
      </c>
      <c r="G38" s="366"/>
      <c r="H38" s="381">
        <f>100-SUM(H27:I37)</f>
        <v>0.30000000000001137</v>
      </c>
      <c r="I38" s="382"/>
    </row>
    <row r="39" spans="1:9" ht="12.75">
      <c r="A39" s="20"/>
      <c r="B39" s="392" t="s">
        <v>0</v>
      </c>
      <c r="C39" s="393"/>
      <c r="D39" s="393"/>
      <c r="E39" s="394"/>
      <c r="F39" s="428">
        <v>100</v>
      </c>
      <c r="G39" s="429"/>
      <c r="H39" s="428">
        <v>100</v>
      </c>
      <c r="I39" s="429"/>
    </row>
    <row r="40" spans="1:9" ht="12.75">
      <c r="A40" s="20"/>
      <c r="B40" s="397" t="s">
        <v>19</v>
      </c>
      <c r="C40" s="398"/>
      <c r="D40" s="398"/>
      <c r="E40" s="399"/>
      <c r="F40" s="423">
        <v>3916</v>
      </c>
      <c r="G40" s="424"/>
      <c r="H40" s="423">
        <v>12347</v>
      </c>
      <c r="I40" s="424"/>
    </row>
    <row r="41" spans="1:9" ht="12.75">
      <c r="A41" s="20"/>
      <c r="B41" s="29"/>
      <c r="C41" s="29"/>
      <c r="D41" s="29"/>
      <c r="E41" s="29"/>
      <c r="F41" s="29"/>
      <c r="G41" s="29"/>
      <c r="H41" s="29"/>
      <c r="I41" s="29"/>
    </row>
    <row r="42" spans="1:9" ht="12.75">
      <c r="A42" s="20"/>
      <c r="B42" s="362" t="s">
        <v>60</v>
      </c>
      <c r="C42" s="362"/>
      <c r="D42" s="362"/>
      <c r="E42" s="362"/>
      <c r="F42" s="362"/>
      <c r="G42" s="362"/>
      <c r="H42" s="362"/>
      <c r="I42" s="362"/>
    </row>
    <row r="43" spans="1:9" ht="12.75">
      <c r="A43" s="20"/>
      <c r="B43" s="29"/>
      <c r="C43" s="29"/>
      <c r="D43" s="29"/>
      <c r="E43" s="29"/>
      <c r="F43" s="29"/>
      <c r="G43" s="29"/>
      <c r="H43" s="29"/>
      <c r="I43" s="29"/>
    </row>
    <row r="44" spans="1:9" ht="19.5" customHeight="1">
      <c r="A44" s="20"/>
      <c r="B44" s="412"/>
      <c r="C44" s="412"/>
      <c r="D44" s="412"/>
      <c r="E44" s="22"/>
      <c r="F44" s="413" t="s">
        <v>201</v>
      </c>
      <c r="G44" s="414"/>
      <c r="H44" s="413" t="s">
        <v>53</v>
      </c>
      <c r="I44" s="414"/>
    </row>
    <row r="45" spans="1:9" ht="12.75">
      <c r="A45" s="20"/>
      <c r="B45" s="415" t="s">
        <v>85</v>
      </c>
      <c r="C45" s="416"/>
      <c r="D45" s="416"/>
      <c r="E45" s="417"/>
      <c r="F45" s="475">
        <v>17.4</v>
      </c>
      <c r="G45" s="475"/>
      <c r="H45" s="476">
        <v>15.2</v>
      </c>
      <c r="I45" s="477"/>
    </row>
    <row r="46" spans="1:9" ht="26.25" customHeight="1">
      <c r="A46" s="20"/>
      <c r="B46" s="409" t="s">
        <v>86</v>
      </c>
      <c r="C46" s="410"/>
      <c r="D46" s="410"/>
      <c r="E46" s="411"/>
      <c r="F46" s="475">
        <v>25.3</v>
      </c>
      <c r="G46" s="475"/>
      <c r="H46" s="480">
        <v>25.2</v>
      </c>
      <c r="I46" s="481"/>
    </row>
    <row r="47" spans="1:9" ht="12.75">
      <c r="A47" s="20"/>
      <c r="B47" s="406" t="s">
        <v>150</v>
      </c>
      <c r="C47" s="407"/>
      <c r="D47" s="407"/>
      <c r="E47" s="408"/>
      <c r="F47" s="475">
        <v>22.3</v>
      </c>
      <c r="G47" s="475"/>
      <c r="H47" s="480">
        <v>24.5</v>
      </c>
      <c r="I47" s="481"/>
    </row>
    <row r="48" spans="1:9" ht="12.75" customHeight="1">
      <c r="A48" s="20"/>
      <c r="B48" s="406" t="s">
        <v>8</v>
      </c>
      <c r="C48" s="407"/>
      <c r="D48" s="407"/>
      <c r="E48" s="408"/>
      <c r="F48" s="475">
        <v>15.7</v>
      </c>
      <c r="G48" s="475"/>
      <c r="H48" s="480">
        <v>16.5</v>
      </c>
      <c r="I48" s="481"/>
    </row>
    <row r="49" spans="1:9" ht="28.5" customHeight="1">
      <c r="A49" s="20"/>
      <c r="B49" s="409" t="s">
        <v>87</v>
      </c>
      <c r="C49" s="410"/>
      <c r="D49" s="410"/>
      <c r="E49" s="411"/>
      <c r="F49" s="475">
        <v>2</v>
      </c>
      <c r="G49" s="475"/>
      <c r="H49" s="480">
        <v>1.9</v>
      </c>
      <c r="I49" s="481"/>
    </row>
    <row r="50" spans="1:9" ht="12.75">
      <c r="A50" s="20"/>
      <c r="B50" s="406" t="s">
        <v>9</v>
      </c>
      <c r="C50" s="407"/>
      <c r="D50" s="407"/>
      <c r="E50" s="408"/>
      <c r="F50" s="475">
        <v>7.7</v>
      </c>
      <c r="G50" s="475"/>
      <c r="H50" s="480">
        <v>7.5</v>
      </c>
      <c r="I50" s="481"/>
    </row>
    <row r="51" spans="1:9" ht="12.75" customHeight="1">
      <c r="A51" s="20"/>
      <c r="B51" s="406" t="s">
        <v>58</v>
      </c>
      <c r="C51" s="407"/>
      <c r="D51" s="407"/>
      <c r="E51" s="408"/>
      <c r="F51" s="475">
        <v>0.1</v>
      </c>
      <c r="G51" s="475"/>
      <c r="H51" s="480">
        <v>0.4</v>
      </c>
      <c r="I51" s="481"/>
    </row>
    <row r="52" spans="1:9" ht="12.75">
      <c r="A52" s="20"/>
      <c r="B52" s="406" t="s">
        <v>149</v>
      </c>
      <c r="C52" s="407"/>
      <c r="D52" s="407"/>
      <c r="E52" s="408"/>
      <c r="F52" s="475">
        <v>7.4</v>
      </c>
      <c r="G52" s="475"/>
      <c r="H52" s="480">
        <v>7.1</v>
      </c>
      <c r="I52" s="481"/>
    </row>
    <row r="53" spans="1:9" ht="12.75">
      <c r="A53" s="20"/>
      <c r="B53" s="406" t="s">
        <v>10</v>
      </c>
      <c r="C53" s="407"/>
      <c r="D53" s="407"/>
      <c r="E53" s="408"/>
      <c r="F53" s="475">
        <v>0.4</v>
      </c>
      <c r="G53" s="475"/>
      <c r="H53" s="480">
        <v>0.3</v>
      </c>
      <c r="I53" s="481"/>
    </row>
    <row r="54" spans="1:9" ht="12.75">
      <c r="A54" s="20"/>
      <c r="B54" s="402" t="s">
        <v>59</v>
      </c>
      <c r="C54" s="403"/>
      <c r="D54" s="403"/>
      <c r="E54" s="404"/>
      <c r="F54" s="475">
        <v>1.7</v>
      </c>
      <c r="G54" s="475"/>
      <c r="H54" s="478">
        <v>1.5</v>
      </c>
      <c r="I54" s="479"/>
    </row>
    <row r="55" spans="1:9" ht="12.75">
      <c r="A55" s="20"/>
      <c r="B55" s="392" t="s">
        <v>0</v>
      </c>
      <c r="C55" s="393"/>
      <c r="D55" s="393"/>
      <c r="E55" s="394"/>
      <c r="F55" s="383">
        <v>100</v>
      </c>
      <c r="G55" s="384"/>
      <c r="H55" s="383">
        <v>100</v>
      </c>
      <c r="I55" s="384"/>
    </row>
    <row r="56" spans="1:9" ht="12.75">
      <c r="A56" s="20"/>
      <c r="B56" s="397" t="s">
        <v>19</v>
      </c>
      <c r="C56" s="398"/>
      <c r="D56" s="398"/>
      <c r="E56" s="399"/>
      <c r="F56" s="500">
        <v>4029</v>
      </c>
      <c r="G56" s="501"/>
      <c r="H56" s="469">
        <v>12641</v>
      </c>
      <c r="I56" s="470"/>
    </row>
    <row r="57" ht="12.75">
      <c r="A57" s="20"/>
    </row>
    <row r="58" ht="12.75">
      <c r="A58" s="20"/>
    </row>
  </sheetData>
  <sheetProtection/>
  <mergeCells count="139">
    <mergeCell ref="F53:G53"/>
    <mergeCell ref="F54:G54"/>
    <mergeCell ref="H51:I51"/>
    <mergeCell ref="H52:I52"/>
    <mergeCell ref="H53:I53"/>
    <mergeCell ref="H54:I54"/>
    <mergeCell ref="B2:D2"/>
    <mergeCell ref="F51:G51"/>
    <mergeCell ref="F52:G52"/>
    <mergeCell ref="F45:G45"/>
    <mergeCell ref="H21:I21"/>
    <mergeCell ref="F22:G22"/>
    <mergeCell ref="H22:I22"/>
    <mergeCell ref="F50:G50"/>
    <mergeCell ref="H45:I45"/>
    <mergeCell ref="H46:I46"/>
    <mergeCell ref="H47:I47"/>
    <mergeCell ref="H48:I48"/>
    <mergeCell ref="H49:I49"/>
    <mergeCell ref="F48:G48"/>
    <mergeCell ref="H50:I50"/>
    <mergeCell ref="F46:G46"/>
    <mergeCell ref="F47:G47"/>
    <mergeCell ref="H17:I17"/>
    <mergeCell ref="F18:G18"/>
    <mergeCell ref="H18:I18"/>
    <mergeCell ref="F19:G19"/>
    <mergeCell ref="H19:I19"/>
    <mergeCell ref="F49:G49"/>
    <mergeCell ref="F20:G20"/>
    <mergeCell ref="H20:I20"/>
    <mergeCell ref="F21:G21"/>
    <mergeCell ref="F17:G17"/>
    <mergeCell ref="F13:G13"/>
    <mergeCell ref="H13:I13"/>
    <mergeCell ref="F14:G14"/>
    <mergeCell ref="H14:I14"/>
    <mergeCell ref="F15:G15"/>
    <mergeCell ref="H15:I15"/>
    <mergeCell ref="F10:G10"/>
    <mergeCell ref="H10:I10"/>
    <mergeCell ref="F11:G11"/>
    <mergeCell ref="H11:I11"/>
    <mergeCell ref="F12:G12"/>
    <mergeCell ref="H12:I12"/>
    <mergeCell ref="F7:G7"/>
    <mergeCell ref="H7:I7"/>
    <mergeCell ref="F8:G8"/>
    <mergeCell ref="H8:I8"/>
    <mergeCell ref="F9:G9"/>
    <mergeCell ref="H9:I9"/>
    <mergeCell ref="H55:I55"/>
    <mergeCell ref="B56:E56"/>
    <mergeCell ref="F56:G56"/>
    <mergeCell ref="H56:I56"/>
    <mergeCell ref="B51:E51"/>
    <mergeCell ref="B52:E52"/>
    <mergeCell ref="B53:E53"/>
    <mergeCell ref="B54:E54"/>
    <mergeCell ref="B55:E55"/>
    <mergeCell ref="F55:G55"/>
    <mergeCell ref="B45:E45"/>
    <mergeCell ref="B46:E46"/>
    <mergeCell ref="B47:E47"/>
    <mergeCell ref="B48:E48"/>
    <mergeCell ref="B49:E49"/>
    <mergeCell ref="B50:E50"/>
    <mergeCell ref="B40:E40"/>
    <mergeCell ref="F40:G40"/>
    <mergeCell ref="H40:I40"/>
    <mergeCell ref="B42:I42"/>
    <mergeCell ref="B44:D44"/>
    <mergeCell ref="F44:G44"/>
    <mergeCell ref="H44:I44"/>
    <mergeCell ref="B37:E37"/>
    <mergeCell ref="F37:G37"/>
    <mergeCell ref="H37:I37"/>
    <mergeCell ref="B39:E39"/>
    <mergeCell ref="F39:G39"/>
    <mergeCell ref="H39:I39"/>
    <mergeCell ref="B38:E38"/>
    <mergeCell ref="F38:G38"/>
    <mergeCell ref="H38:I38"/>
    <mergeCell ref="B35:E35"/>
    <mergeCell ref="F35:G35"/>
    <mergeCell ref="H35:I35"/>
    <mergeCell ref="B36:E36"/>
    <mergeCell ref="F36:G36"/>
    <mergeCell ref="H36:I36"/>
    <mergeCell ref="B33:E33"/>
    <mergeCell ref="F33:G33"/>
    <mergeCell ref="H33:I33"/>
    <mergeCell ref="B34:E34"/>
    <mergeCell ref="F34:G34"/>
    <mergeCell ref="H34:I34"/>
    <mergeCell ref="B31:E31"/>
    <mergeCell ref="F31:G31"/>
    <mergeCell ref="H31:I31"/>
    <mergeCell ref="B32:E32"/>
    <mergeCell ref="F32:G32"/>
    <mergeCell ref="H32:I32"/>
    <mergeCell ref="B29:E29"/>
    <mergeCell ref="F29:G29"/>
    <mergeCell ref="H29:I29"/>
    <mergeCell ref="B30:E30"/>
    <mergeCell ref="F30:G30"/>
    <mergeCell ref="H30:I30"/>
    <mergeCell ref="B27:E27"/>
    <mergeCell ref="F27:G27"/>
    <mergeCell ref="H27:I27"/>
    <mergeCell ref="B28:E28"/>
    <mergeCell ref="F28:G28"/>
    <mergeCell ref="H28:I28"/>
    <mergeCell ref="B21:E21"/>
    <mergeCell ref="B22:E22"/>
    <mergeCell ref="B24:I24"/>
    <mergeCell ref="F26:G26"/>
    <mergeCell ref="H26:I26"/>
    <mergeCell ref="B16:E16"/>
    <mergeCell ref="B17:E17"/>
    <mergeCell ref="B20:E20"/>
    <mergeCell ref="F16:G16"/>
    <mergeCell ref="H16:I16"/>
    <mergeCell ref="B18:E18"/>
    <mergeCell ref="B19:E19"/>
    <mergeCell ref="A1:J1"/>
    <mergeCell ref="B4:I4"/>
    <mergeCell ref="B6:E6"/>
    <mergeCell ref="F6:G6"/>
    <mergeCell ref="H6:I6"/>
    <mergeCell ref="B11:E11"/>
    <mergeCell ref="B12:E12"/>
    <mergeCell ref="B13:E13"/>
    <mergeCell ref="B8:E8"/>
    <mergeCell ref="B9:E9"/>
    <mergeCell ref="B7:E7"/>
    <mergeCell ref="B10:E10"/>
    <mergeCell ref="B14:E14"/>
    <mergeCell ref="B15:E15"/>
  </mergeCells>
  <printOptions/>
  <pageMargins left="0.25" right="0.25"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H37"/>
  <sheetViews>
    <sheetView zoomScalePageLayoutView="0" workbookViewId="0" topLeftCell="A1">
      <selection activeCell="A2" sqref="A2:IV2"/>
    </sheetView>
  </sheetViews>
  <sheetFormatPr defaultColWidth="11.421875" defaultRowHeight="12.75"/>
  <cols>
    <col min="1" max="1" width="2.140625" style="1" customWidth="1"/>
    <col min="2" max="2" width="40.28125" style="1" customWidth="1"/>
    <col min="3" max="4" width="13.57421875" style="1" customWidth="1"/>
    <col min="5" max="5" width="11.421875" style="1" customWidth="1"/>
    <col min="6" max="6" width="10.8515625" style="1" customWidth="1"/>
    <col min="7" max="7" width="2.57421875" style="1" customWidth="1"/>
    <col min="8" max="16384" width="11.421875" style="1" customWidth="1"/>
  </cols>
  <sheetData>
    <row r="1" spans="1:7" ht="16.5">
      <c r="A1" s="435" t="s">
        <v>209</v>
      </c>
      <c r="B1" s="435"/>
      <c r="C1" s="435"/>
      <c r="D1" s="435"/>
      <c r="E1" s="435"/>
      <c r="F1" s="435"/>
      <c r="G1" s="435"/>
    </row>
    <row r="2" spans="1:8" ht="16.5">
      <c r="A2" s="322"/>
      <c r="B2" s="357" t="s">
        <v>380</v>
      </c>
      <c r="C2" s="357"/>
      <c r="D2" s="357"/>
      <c r="E2" s="322"/>
      <c r="F2" s="322"/>
      <c r="G2" s="322"/>
      <c r="H2" s="322"/>
    </row>
    <row r="3" spans="1:6" ht="12.75">
      <c r="A3" s="29"/>
      <c r="B3" s="29"/>
      <c r="C3" s="29"/>
      <c r="D3" s="29"/>
      <c r="E3" s="29"/>
      <c r="F3" s="29"/>
    </row>
    <row r="4" spans="1:7" ht="12.75">
      <c r="A4" s="29"/>
      <c r="B4" s="362" t="s">
        <v>52</v>
      </c>
      <c r="C4" s="362"/>
      <c r="D4" s="362"/>
      <c r="E4" s="362"/>
      <c r="F4" s="362"/>
      <c r="G4" s="6"/>
    </row>
    <row r="5" spans="1:6" ht="12.75">
      <c r="A5" s="29"/>
      <c r="B5" s="29"/>
      <c r="C5" s="29"/>
      <c r="D5" s="29"/>
      <c r="E5" s="29"/>
      <c r="F5" s="29"/>
    </row>
    <row r="6" spans="1:6" ht="16.5" customHeight="1">
      <c r="A6" s="29"/>
      <c r="B6" s="29"/>
      <c r="C6" s="413" t="s">
        <v>201</v>
      </c>
      <c r="D6" s="414"/>
      <c r="E6" s="413" t="s">
        <v>53</v>
      </c>
      <c r="F6" s="414"/>
    </row>
    <row r="7" spans="1:6" ht="12.75">
      <c r="A7" s="29"/>
      <c r="B7" s="29"/>
      <c r="C7" s="77" t="s">
        <v>11</v>
      </c>
      <c r="D7" s="77" t="s">
        <v>12</v>
      </c>
      <c r="E7" s="77" t="s">
        <v>11</v>
      </c>
      <c r="F7" s="77" t="s">
        <v>12</v>
      </c>
    </row>
    <row r="8" spans="1:6" ht="12.75">
      <c r="A8" s="29"/>
      <c r="B8" s="73" t="s">
        <v>1</v>
      </c>
      <c r="C8" s="31">
        <v>2.8</v>
      </c>
      <c r="D8" s="89">
        <v>1.3</v>
      </c>
      <c r="E8" s="31">
        <v>3</v>
      </c>
      <c r="F8" s="89">
        <v>1.2</v>
      </c>
    </row>
    <row r="9" spans="1:6" ht="12.75">
      <c r="A9" s="29"/>
      <c r="B9" s="114" t="s">
        <v>2</v>
      </c>
      <c r="C9" s="145">
        <v>11.3</v>
      </c>
      <c r="D9" s="118">
        <v>4.5</v>
      </c>
      <c r="E9" s="145">
        <v>11.2</v>
      </c>
      <c r="F9" s="118">
        <v>4.5</v>
      </c>
    </row>
    <row r="10" spans="1:6" ht="12.75">
      <c r="A10" s="29"/>
      <c r="B10" s="114" t="s">
        <v>3</v>
      </c>
      <c r="C10" s="145">
        <v>24.2</v>
      </c>
      <c r="D10" s="118">
        <v>14.9</v>
      </c>
      <c r="E10" s="145">
        <v>25.3</v>
      </c>
      <c r="F10" s="118">
        <v>14.9</v>
      </c>
    </row>
    <row r="11" spans="1:6" ht="12.75">
      <c r="A11" s="29"/>
      <c r="B11" s="114" t="s">
        <v>4</v>
      </c>
      <c r="C11" s="145">
        <v>11.6</v>
      </c>
      <c r="D11" s="118">
        <v>18.8</v>
      </c>
      <c r="E11" s="145">
        <v>12.5</v>
      </c>
      <c r="F11" s="117">
        <v>19.7</v>
      </c>
    </row>
    <row r="12" spans="1:6" ht="12.75">
      <c r="A12" s="29"/>
      <c r="B12" s="114" t="s">
        <v>5</v>
      </c>
      <c r="C12" s="31">
        <v>29.1</v>
      </c>
      <c r="D12" s="117">
        <v>45.3</v>
      </c>
      <c r="E12" s="31">
        <v>26.5</v>
      </c>
      <c r="F12" s="118">
        <v>43.4</v>
      </c>
    </row>
    <row r="13" spans="1:6" ht="12.75">
      <c r="A13" s="29"/>
      <c r="B13" s="114" t="s">
        <v>6</v>
      </c>
      <c r="C13" s="145">
        <v>18.7</v>
      </c>
      <c r="D13" s="118">
        <v>6.7</v>
      </c>
      <c r="E13" s="145">
        <v>19</v>
      </c>
      <c r="F13" s="118">
        <v>6.7</v>
      </c>
    </row>
    <row r="14" spans="1:6" ht="12.75">
      <c r="A14" s="29"/>
      <c r="B14" s="75" t="s">
        <v>7</v>
      </c>
      <c r="C14" s="145">
        <v>2.2</v>
      </c>
      <c r="D14" s="119">
        <v>8.5</v>
      </c>
      <c r="E14" s="145">
        <v>2.5</v>
      </c>
      <c r="F14" s="119">
        <v>9.5</v>
      </c>
    </row>
    <row r="15" spans="1:6" ht="12.75">
      <c r="A15" s="29"/>
      <c r="B15" s="122" t="s">
        <v>18</v>
      </c>
      <c r="C15" s="120">
        <v>100</v>
      </c>
      <c r="D15" s="120">
        <v>100</v>
      </c>
      <c r="E15" s="120">
        <v>100</v>
      </c>
      <c r="F15" s="120">
        <v>100</v>
      </c>
    </row>
    <row r="16" spans="1:6" ht="12.75">
      <c r="A16" s="29"/>
      <c r="B16" s="123" t="s">
        <v>19</v>
      </c>
      <c r="C16" s="121">
        <v>3678</v>
      </c>
      <c r="D16" s="121">
        <v>3834</v>
      </c>
      <c r="E16" s="103">
        <v>11592</v>
      </c>
      <c r="F16" s="103">
        <v>12086</v>
      </c>
    </row>
    <row r="17" spans="1:6" ht="12.75">
      <c r="A17" s="29"/>
      <c r="B17" s="29"/>
      <c r="C17" s="29"/>
      <c r="D17" s="29"/>
      <c r="E17" s="29"/>
      <c r="F17" s="29"/>
    </row>
    <row r="18" spans="1:7" ht="12.75">
      <c r="A18" s="29"/>
      <c r="B18" s="362" t="s">
        <v>46</v>
      </c>
      <c r="C18" s="362"/>
      <c r="D18" s="362"/>
      <c r="E18" s="362"/>
      <c r="F18" s="362"/>
      <c r="G18" s="6"/>
    </row>
    <row r="19" spans="1:6" ht="12.75">
      <c r="A19" s="29"/>
      <c r="B19" s="29"/>
      <c r="C19" s="29"/>
      <c r="D19" s="29"/>
      <c r="E19" s="29"/>
      <c r="F19" s="29"/>
    </row>
    <row r="20" spans="1:6" ht="15.75" customHeight="1">
      <c r="A20" s="29"/>
      <c r="B20" s="29"/>
      <c r="C20" s="413" t="s">
        <v>201</v>
      </c>
      <c r="D20" s="414"/>
      <c r="E20" s="413" t="s">
        <v>54</v>
      </c>
      <c r="F20" s="414"/>
    </row>
    <row r="21" spans="1:6" ht="12.75">
      <c r="A21" s="29"/>
      <c r="B21" s="73" t="s">
        <v>27</v>
      </c>
      <c r="C21" s="475">
        <v>86.7</v>
      </c>
      <c r="D21" s="475"/>
      <c r="E21" s="476">
        <v>85.5</v>
      </c>
      <c r="F21" s="477"/>
    </row>
    <row r="22" spans="1:6" ht="12.75">
      <c r="A22" s="29"/>
      <c r="B22" s="74" t="s">
        <v>151</v>
      </c>
      <c r="C22" s="475">
        <v>0.1</v>
      </c>
      <c r="D22" s="475"/>
      <c r="E22" s="480">
        <v>0.2</v>
      </c>
      <c r="F22" s="481"/>
    </row>
    <row r="23" spans="1:6" ht="12.75">
      <c r="A23" s="29"/>
      <c r="B23" s="74" t="s">
        <v>129</v>
      </c>
      <c r="C23" s="475">
        <v>2.3</v>
      </c>
      <c r="D23" s="475"/>
      <c r="E23" s="480">
        <v>2.1</v>
      </c>
      <c r="F23" s="481"/>
    </row>
    <row r="24" spans="1:6" ht="12.75">
      <c r="A24" s="29"/>
      <c r="B24" s="74" t="s">
        <v>152</v>
      </c>
      <c r="C24" s="475">
        <v>0.4</v>
      </c>
      <c r="D24" s="475"/>
      <c r="E24" s="480">
        <v>0.6</v>
      </c>
      <c r="F24" s="481"/>
    </row>
    <row r="25" spans="1:6" ht="12.75">
      <c r="A25" s="29"/>
      <c r="B25" s="74" t="s">
        <v>132</v>
      </c>
      <c r="C25" s="475">
        <v>2</v>
      </c>
      <c r="D25" s="475"/>
      <c r="E25" s="480">
        <v>3.8</v>
      </c>
      <c r="F25" s="481"/>
    </row>
    <row r="26" spans="1:6" ht="12.75">
      <c r="A26" s="29"/>
      <c r="B26" s="74" t="s">
        <v>153</v>
      </c>
      <c r="C26" s="475">
        <v>0.5</v>
      </c>
      <c r="D26" s="475"/>
      <c r="E26" s="480">
        <v>0.5</v>
      </c>
      <c r="F26" s="481"/>
    </row>
    <row r="27" spans="1:6" ht="12.75">
      <c r="A27" s="29"/>
      <c r="B27" s="74" t="s">
        <v>154</v>
      </c>
      <c r="C27" s="475">
        <v>6.4</v>
      </c>
      <c r="D27" s="475"/>
      <c r="E27" s="480">
        <v>6</v>
      </c>
      <c r="F27" s="481"/>
    </row>
    <row r="28" spans="1:6" ht="12.75">
      <c r="A28" s="29"/>
      <c r="B28" s="75" t="s">
        <v>155</v>
      </c>
      <c r="C28" s="475">
        <v>1.5</v>
      </c>
      <c r="D28" s="475"/>
      <c r="E28" s="478">
        <v>1.3</v>
      </c>
      <c r="F28" s="479"/>
    </row>
    <row r="29" spans="1:6" ht="12.75">
      <c r="A29" s="29"/>
      <c r="B29" s="122" t="s">
        <v>18</v>
      </c>
      <c r="C29" s="428">
        <v>100</v>
      </c>
      <c r="D29" s="429"/>
      <c r="E29" s="428">
        <v>100</v>
      </c>
      <c r="F29" s="429"/>
    </row>
    <row r="30" spans="1:6" ht="12.75">
      <c r="A30" s="29"/>
      <c r="B30" s="123" t="s">
        <v>19</v>
      </c>
      <c r="C30" s="423">
        <v>3509</v>
      </c>
      <c r="D30" s="424"/>
      <c r="E30" s="423">
        <v>11723</v>
      </c>
      <c r="F30" s="424"/>
    </row>
    <row r="31" ht="12.75">
      <c r="A31" s="29"/>
    </row>
    <row r="32" ht="12.75">
      <c r="A32" s="29"/>
    </row>
    <row r="33" ht="12.75">
      <c r="A33" s="29"/>
    </row>
    <row r="34" ht="12.75">
      <c r="A34" s="29"/>
    </row>
    <row r="35" ht="12.75">
      <c r="A35" s="29"/>
    </row>
    <row r="36" ht="12.75">
      <c r="A36" s="29"/>
    </row>
    <row r="37" ht="12.75">
      <c r="A37" s="29"/>
    </row>
  </sheetData>
  <sheetProtection/>
  <mergeCells count="28">
    <mergeCell ref="B2:D2"/>
    <mergeCell ref="C27:D27"/>
    <mergeCell ref="E27:F27"/>
    <mergeCell ref="C28:D28"/>
    <mergeCell ref="E28:F28"/>
    <mergeCell ref="E30:F30"/>
    <mergeCell ref="C24:D24"/>
    <mergeCell ref="E24:F24"/>
    <mergeCell ref="C25:D25"/>
    <mergeCell ref="E25:F25"/>
    <mergeCell ref="C26:D26"/>
    <mergeCell ref="E26:F26"/>
    <mergeCell ref="C21:D21"/>
    <mergeCell ref="E21:F21"/>
    <mergeCell ref="C22:D22"/>
    <mergeCell ref="E22:F22"/>
    <mergeCell ref="C23:D23"/>
    <mergeCell ref="E23:F23"/>
    <mergeCell ref="C29:D29"/>
    <mergeCell ref="E29:F29"/>
    <mergeCell ref="C30:D30"/>
    <mergeCell ref="A1:G1"/>
    <mergeCell ref="B4:F4"/>
    <mergeCell ref="C6:D6"/>
    <mergeCell ref="E6:F6"/>
    <mergeCell ref="B18:F18"/>
    <mergeCell ref="C20:D20"/>
    <mergeCell ref="E20:F20"/>
  </mergeCells>
  <printOptions/>
  <pageMargins left="0.25" right="0.25"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K49"/>
  <sheetViews>
    <sheetView zoomScalePageLayoutView="0" workbookViewId="0" topLeftCell="A1">
      <selection activeCell="K8" sqref="K8:K11"/>
    </sheetView>
  </sheetViews>
  <sheetFormatPr defaultColWidth="11.421875" defaultRowHeight="12.75"/>
  <cols>
    <col min="1" max="1" width="2.140625" style="1" customWidth="1"/>
    <col min="2" max="2" width="23.00390625" style="1" customWidth="1"/>
    <col min="3" max="3" width="19.00390625" style="1" customWidth="1"/>
    <col min="4" max="4" width="12.140625" style="1" customWidth="1"/>
    <col min="5" max="16384" width="11.421875" style="1" customWidth="1"/>
  </cols>
  <sheetData>
    <row r="1" spans="1:7" ht="16.5">
      <c r="A1" s="435" t="s">
        <v>210</v>
      </c>
      <c r="B1" s="435"/>
      <c r="C1" s="435"/>
      <c r="D1" s="435"/>
      <c r="E1" s="435"/>
      <c r="F1" s="435"/>
      <c r="G1" s="435"/>
    </row>
    <row r="2" spans="1:8" ht="16.5">
      <c r="A2" s="322"/>
      <c r="B2" s="357" t="s">
        <v>380</v>
      </c>
      <c r="C2" s="357"/>
      <c r="D2" s="357"/>
      <c r="E2" s="322"/>
      <c r="F2" s="322"/>
      <c r="G2" s="322"/>
      <c r="H2" s="322"/>
    </row>
    <row r="3" spans="1:7" ht="12.75">
      <c r="A3" s="4"/>
      <c r="B3" s="4"/>
      <c r="C3" s="4"/>
      <c r="D3" s="4"/>
      <c r="E3" s="4"/>
      <c r="F3" s="4"/>
      <c r="G3" s="4"/>
    </row>
    <row r="4" spans="1:7" ht="12.75">
      <c r="A4" s="4"/>
      <c r="B4" s="362" t="s">
        <v>51</v>
      </c>
      <c r="C4" s="362"/>
      <c r="D4" s="362"/>
      <c r="E4" s="362"/>
      <c r="F4" s="362"/>
      <c r="G4" s="362"/>
    </row>
    <row r="5" spans="1:7" ht="13.5">
      <c r="A5" s="4"/>
      <c r="B5" s="3"/>
      <c r="C5" s="4"/>
      <c r="D5" s="5"/>
      <c r="E5" s="6"/>
      <c r="F5" s="4"/>
      <c r="G5" s="7"/>
    </row>
    <row r="6" spans="1:7" ht="12.75">
      <c r="A6" s="4"/>
      <c r="B6" s="451" t="s">
        <v>28</v>
      </c>
      <c r="C6" s="482" t="s">
        <v>29</v>
      </c>
      <c r="D6" s="352" t="s">
        <v>28</v>
      </c>
      <c r="E6" s="353"/>
      <c r="F6" s="353"/>
      <c r="G6" s="354"/>
    </row>
    <row r="7" spans="1:7" ht="12.75">
      <c r="A7" s="4"/>
      <c r="B7" s="452"/>
      <c r="C7" s="483"/>
      <c r="D7" s="77" t="s">
        <v>30</v>
      </c>
      <c r="E7" s="77" t="s">
        <v>31</v>
      </c>
      <c r="F7" s="78" t="s">
        <v>0</v>
      </c>
      <c r="G7" s="155" t="s">
        <v>32</v>
      </c>
    </row>
    <row r="8" spans="1:7" ht="15">
      <c r="A8" s="4"/>
      <c r="B8" s="452"/>
      <c r="C8" s="73" t="s">
        <v>195</v>
      </c>
      <c r="D8" s="141">
        <v>548</v>
      </c>
      <c r="E8" s="138">
        <v>38</v>
      </c>
      <c r="F8" s="141">
        <v>586</v>
      </c>
      <c r="G8" s="89">
        <v>10</v>
      </c>
    </row>
    <row r="9" spans="1:7" ht="15">
      <c r="A9" s="4"/>
      <c r="B9" s="452"/>
      <c r="C9" s="74" t="s">
        <v>196</v>
      </c>
      <c r="D9" s="141">
        <v>506</v>
      </c>
      <c r="E9" s="146">
        <v>40</v>
      </c>
      <c r="F9" s="141">
        <v>546</v>
      </c>
      <c r="G9" s="146">
        <v>9</v>
      </c>
    </row>
    <row r="10" spans="1:11" ht="15">
      <c r="A10" s="4"/>
      <c r="B10" s="452"/>
      <c r="C10" s="75" t="s">
        <v>197</v>
      </c>
      <c r="D10" s="153">
        <v>0</v>
      </c>
      <c r="E10" s="156">
        <v>0</v>
      </c>
      <c r="F10" s="153">
        <v>0</v>
      </c>
      <c r="G10" s="154">
        <v>0</v>
      </c>
      <c r="K10" s="13"/>
    </row>
    <row r="11" spans="1:11" ht="12.75">
      <c r="A11" s="4"/>
      <c r="B11" s="453"/>
      <c r="C11" s="76" t="s">
        <v>0</v>
      </c>
      <c r="D11" s="81">
        <v>1054</v>
      </c>
      <c r="E11" s="81">
        <v>78</v>
      </c>
      <c r="F11" s="81">
        <v>1132</v>
      </c>
      <c r="G11" s="80">
        <v>19</v>
      </c>
      <c r="K11" s="13"/>
    </row>
    <row r="12" spans="1:7" ht="12.75">
      <c r="A12" s="4"/>
      <c r="B12" s="33"/>
      <c r="C12" s="33"/>
      <c r="D12" s="33"/>
      <c r="E12" s="33"/>
      <c r="F12" s="34"/>
      <c r="G12" s="34"/>
    </row>
    <row r="13" spans="1:7" ht="12.75">
      <c r="A13" s="4"/>
      <c r="B13" s="11"/>
      <c r="C13" s="11"/>
      <c r="D13" s="77" t="s">
        <v>30</v>
      </c>
      <c r="E13" s="77" t="s">
        <v>31</v>
      </c>
      <c r="F13" s="78" t="s">
        <v>0</v>
      </c>
      <c r="G13" s="10"/>
    </row>
    <row r="14" spans="1:7" ht="12.75">
      <c r="A14" s="4"/>
      <c r="B14" s="451" t="s">
        <v>33</v>
      </c>
      <c r="C14" s="91" t="s">
        <v>34</v>
      </c>
      <c r="D14" s="138">
        <v>2</v>
      </c>
      <c r="E14" s="138">
        <v>0</v>
      </c>
      <c r="F14" s="138">
        <v>2</v>
      </c>
      <c r="G14" s="35"/>
    </row>
    <row r="15" spans="1:7" ht="12.75">
      <c r="A15" s="4"/>
      <c r="B15" s="453"/>
      <c r="C15" s="75" t="s">
        <v>35</v>
      </c>
      <c r="D15" s="139">
        <v>30</v>
      </c>
      <c r="E15" s="139">
        <v>0</v>
      </c>
      <c r="F15" s="139">
        <v>30</v>
      </c>
      <c r="G15" s="12"/>
    </row>
    <row r="16" spans="1:7" ht="12.75">
      <c r="A16" s="4"/>
      <c r="B16" s="9"/>
      <c r="C16" s="9"/>
      <c r="D16" s="9"/>
      <c r="E16" s="9"/>
      <c r="F16" s="6"/>
      <c r="G16" s="12"/>
    </row>
    <row r="17" spans="1:7" ht="12.75">
      <c r="A17" s="4"/>
      <c r="B17" s="362" t="s">
        <v>47</v>
      </c>
      <c r="C17" s="362"/>
      <c r="D17" s="362"/>
      <c r="E17" s="362"/>
      <c r="F17" s="362"/>
      <c r="G17" s="362"/>
    </row>
    <row r="18" spans="1:7" ht="12.75">
      <c r="A18" s="4"/>
      <c r="B18" s="6"/>
      <c r="C18" s="9"/>
      <c r="D18" s="9"/>
      <c r="E18" s="9"/>
      <c r="F18" s="6"/>
      <c r="G18" s="12"/>
    </row>
    <row r="19" spans="1:7" ht="12.75">
      <c r="A19" s="4"/>
      <c r="B19" s="6"/>
      <c r="C19" s="9"/>
      <c r="D19" s="77" t="s">
        <v>30</v>
      </c>
      <c r="E19" s="77" t="s">
        <v>31</v>
      </c>
      <c r="F19" s="78" t="s">
        <v>0</v>
      </c>
      <c r="G19" s="12"/>
    </row>
    <row r="20" spans="1:7" ht="15">
      <c r="A20" s="4"/>
      <c r="B20" s="456" t="s">
        <v>198</v>
      </c>
      <c r="C20" s="457"/>
      <c r="D20" s="80">
        <v>573</v>
      </c>
      <c r="E20" s="80">
        <v>38</v>
      </c>
      <c r="F20" s="80">
        <v>611</v>
      </c>
      <c r="G20" s="12"/>
    </row>
    <row r="21" spans="1:7" ht="15">
      <c r="A21" s="4"/>
      <c r="B21" s="407" t="s">
        <v>199</v>
      </c>
      <c r="C21" s="407"/>
      <c r="D21" s="407"/>
      <c r="E21" s="407"/>
      <c r="F21" s="407"/>
      <c r="G21" s="12"/>
    </row>
    <row r="22" spans="1:7" ht="12.75">
      <c r="A22" s="4"/>
      <c r="B22" s="14"/>
      <c r="C22" s="15"/>
      <c r="D22" s="12"/>
      <c r="E22" s="12"/>
      <c r="F22" s="12"/>
      <c r="G22" s="12"/>
    </row>
    <row r="23" spans="1:7" ht="12.75">
      <c r="A23" s="4"/>
      <c r="B23" s="362" t="s">
        <v>48</v>
      </c>
      <c r="C23" s="362"/>
      <c r="D23" s="362"/>
      <c r="E23" s="362"/>
      <c r="F23" s="362"/>
      <c r="G23" s="362"/>
    </row>
    <row r="24" spans="1:7" ht="12.75">
      <c r="A24" s="4"/>
      <c r="B24" s="7"/>
      <c r="C24" s="9"/>
      <c r="D24" s="6"/>
      <c r="E24" s="4"/>
      <c r="F24" s="4"/>
      <c r="G24" s="12"/>
    </row>
    <row r="25" spans="1:7" ht="12.75">
      <c r="A25" s="4"/>
      <c r="B25" s="9"/>
      <c r="C25" s="9"/>
      <c r="D25" s="77" t="s">
        <v>30</v>
      </c>
      <c r="E25" s="77" t="s">
        <v>31</v>
      </c>
      <c r="F25" s="78" t="s">
        <v>0</v>
      </c>
      <c r="G25" s="12"/>
    </row>
    <row r="26" spans="1:7" ht="12.75">
      <c r="A26" s="4"/>
      <c r="B26" s="415" t="s">
        <v>36</v>
      </c>
      <c r="C26" s="417"/>
      <c r="D26" s="138">
        <v>439</v>
      </c>
      <c r="E26" s="138">
        <v>26</v>
      </c>
      <c r="F26" s="138">
        <v>465</v>
      </c>
      <c r="G26" s="12"/>
    </row>
    <row r="27" spans="1:7" ht="12.75">
      <c r="A27" s="4"/>
      <c r="B27" s="402" t="s">
        <v>37</v>
      </c>
      <c r="C27" s="404"/>
      <c r="D27" s="139">
        <v>373</v>
      </c>
      <c r="E27" s="139">
        <v>22</v>
      </c>
      <c r="F27" s="139">
        <v>395</v>
      </c>
      <c r="G27" s="9"/>
    </row>
    <row r="28" spans="1:7" ht="12.75" customHeight="1">
      <c r="A28" s="4"/>
      <c r="B28" s="437" t="s">
        <v>38</v>
      </c>
      <c r="C28" s="439"/>
      <c r="D28" s="138">
        <v>0</v>
      </c>
      <c r="E28" s="138">
        <v>0</v>
      </c>
      <c r="F28" s="138">
        <v>0</v>
      </c>
      <c r="G28" s="9"/>
    </row>
    <row r="29" spans="1:7" ht="12.75" customHeight="1">
      <c r="A29" s="4"/>
      <c r="B29" s="432" t="s">
        <v>39</v>
      </c>
      <c r="C29" s="434"/>
      <c r="D29" s="139">
        <v>0</v>
      </c>
      <c r="E29" s="139">
        <v>0</v>
      </c>
      <c r="F29" s="139">
        <v>0</v>
      </c>
      <c r="G29" s="28"/>
    </row>
    <row r="30" spans="1:7" ht="12.75">
      <c r="A30" s="4"/>
      <c r="B30" s="12"/>
      <c r="C30" s="12"/>
      <c r="D30" s="16"/>
      <c r="E30" s="16"/>
      <c r="F30" s="16"/>
      <c r="G30" s="9"/>
    </row>
    <row r="31" spans="1:7" ht="12.75">
      <c r="A31" s="4"/>
      <c r="B31" s="362" t="s">
        <v>294</v>
      </c>
      <c r="C31" s="362"/>
      <c r="D31" s="362"/>
      <c r="E31" s="362"/>
      <c r="F31" s="362"/>
      <c r="G31" s="362"/>
    </row>
    <row r="32" spans="1:7" ht="12.75">
      <c r="A32" s="4"/>
      <c r="B32" s="7"/>
      <c r="C32" s="9"/>
      <c r="D32" s="9"/>
      <c r="E32" s="9"/>
      <c r="F32" s="9"/>
      <c r="G32" s="9"/>
    </row>
    <row r="33" spans="1:7" ht="12.75">
      <c r="A33" s="4"/>
      <c r="B33" s="11"/>
      <c r="C33" s="11"/>
      <c r="D33" s="77" t="s">
        <v>30</v>
      </c>
      <c r="E33" s="77" t="s">
        <v>31</v>
      </c>
      <c r="F33" s="78" t="s">
        <v>0</v>
      </c>
      <c r="G33" s="9"/>
    </row>
    <row r="34" spans="1:7" ht="12.75" customHeight="1">
      <c r="A34" s="4"/>
      <c r="B34" s="437" t="s">
        <v>55</v>
      </c>
      <c r="C34" s="439"/>
      <c r="D34" s="138">
        <v>1137</v>
      </c>
      <c r="E34" s="138">
        <v>95</v>
      </c>
      <c r="F34" s="138">
        <v>1232</v>
      </c>
      <c r="G34" s="9"/>
    </row>
    <row r="35" spans="1:7" ht="12.75" customHeight="1">
      <c r="A35" s="4"/>
      <c r="B35" s="432" t="s">
        <v>40</v>
      </c>
      <c r="C35" s="434"/>
      <c r="D35" s="139">
        <v>628</v>
      </c>
      <c r="E35" s="139">
        <v>43</v>
      </c>
      <c r="F35" s="139">
        <v>671</v>
      </c>
      <c r="G35" s="9"/>
    </row>
    <row r="36" spans="1:7" ht="12.75">
      <c r="A36" s="4"/>
      <c r="B36" s="12" t="s">
        <v>56</v>
      </c>
      <c r="C36" s="12"/>
      <c r="D36" s="12"/>
      <c r="E36" s="12"/>
      <c r="F36" s="9"/>
      <c r="G36" s="9"/>
    </row>
    <row r="37" spans="1:7" ht="12.75">
      <c r="A37" s="4"/>
      <c r="B37" s="12"/>
      <c r="C37" s="12"/>
      <c r="D37" s="12"/>
      <c r="E37" s="12"/>
      <c r="F37" s="9"/>
      <c r="G37" s="9"/>
    </row>
    <row r="38" spans="1:7" ht="12.75">
      <c r="A38" s="4"/>
      <c r="B38" s="362" t="s">
        <v>50</v>
      </c>
      <c r="C38" s="362"/>
      <c r="D38" s="362"/>
      <c r="E38" s="362"/>
      <c r="F38" s="362"/>
      <c r="G38" s="362"/>
    </row>
    <row r="39" spans="1:7" ht="12.75">
      <c r="A39" s="4"/>
      <c r="B39" s="17"/>
      <c r="C39" s="6"/>
      <c r="D39" s="4"/>
      <c r="E39" s="4"/>
      <c r="F39" s="9"/>
      <c r="G39" s="9"/>
    </row>
    <row r="40" spans="1:7" ht="12.75">
      <c r="A40" s="4"/>
      <c r="B40" s="107" t="s">
        <v>41</v>
      </c>
      <c r="C40" s="107" t="s">
        <v>42</v>
      </c>
      <c r="D40" s="107" t="s">
        <v>43</v>
      </c>
      <c r="E40" s="78" t="s">
        <v>0</v>
      </c>
      <c r="F40" s="9"/>
      <c r="G40" s="9"/>
    </row>
    <row r="41" spans="1:7" ht="12.75">
      <c r="A41" s="4"/>
      <c r="B41" s="94">
        <v>2</v>
      </c>
      <c r="C41" s="94">
        <v>41</v>
      </c>
      <c r="D41" s="94">
        <v>1</v>
      </c>
      <c r="E41" s="108">
        <v>44</v>
      </c>
      <c r="F41" s="9"/>
      <c r="G41" s="9"/>
    </row>
    <row r="42" spans="1:7" ht="12.75">
      <c r="A42" s="4"/>
      <c r="B42" s="9"/>
      <c r="C42" s="9"/>
      <c r="D42" s="9"/>
      <c r="E42" s="9"/>
      <c r="F42" s="9"/>
      <c r="G42" s="9"/>
    </row>
    <row r="43" spans="1:7" ht="12.75">
      <c r="A43" s="4"/>
      <c r="B43" s="9"/>
      <c r="C43" s="9"/>
      <c r="D43" s="9"/>
      <c r="E43" s="9"/>
      <c r="F43" s="9"/>
      <c r="G43" s="9"/>
    </row>
    <row r="44" spans="1:7" ht="12.75">
      <c r="A44" s="4"/>
      <c r="B44" s="9"/>
      <c r="C44" s="9"/>
      <c r="D44" s="9"/>
      <c r="E44" s="9"/>
      <c r="F44" s="9"/>
      <c r="G44" s="9"/>
    </row>
    <row r="45" spans="1:7" ht="12.75">
      <c r="A45" s="4"/>
      <c r="B45" s="9"/>
      <c r="C45" s="9"/>
      <c r="D45" s="9"/>
      <c r="E45" s="9"/>
      <c r="F45" s="9"/>
      <c r="G45" s="9"/>
    </row>
    <row r="46" spans="1:7" ht="12.75">
      <c r="A46" s="4"/>
      <c r="B46" s="9"/>
      <c r="C46" s="9"/>
      <c r="D46" s="9"/>
      <c r="E46" s="9"/>
      <c r="F46" s="9"/>
      <c r="G46" s="9"/>
    </row>
    <row r="47" spans="1:7" ht="12.75">
      <c r="A47" s="4"/>
      <c r="B47" s="9"/>
      <c r="C47" s="9"/>
      <c r="D47" s="9"/>
      <c r="E47" s="9"/>
      <c r="F47" s="9"/>
      <c r="G47" s="9"/>
    </row>
    <row r="48" ht="12.75">
      <c r="A48" s="4"/>
    </row>
    <row r="49" ht="12.75">
      <c r="A49" s="4"/>
    </row>
  </sheetData>
  <sheetProtection/>
  <mergeCells count="19">
    <mergeCell ref="B28:C28"/>
    <mergeCell ref="B29:C29"/>
    <mergeCell ref="B31:G31"/>
    <mergeCell ref="B34:C34"/>
    <mergeCell ref="B35:C35"/>
    <mergeCell ref="B38:G38"/>
    <mergeCell ref="B17:G17"/>
    <mergeCell ref="B20:C20"/>
    <mergeCell ref="B21:F21"/>
    <mergeCell ref="B23:G23"/>
    <mergeCell ref="B26:C26"/>
    <mergeCell ref="B27:C27"/>
    <mergeCell ref="A1:G1"/>
    <mergeCell ref="B4:G4"/>
    <mergeCell ref="B6:B11"/>
    <mergeCell ref="C6:C7"/>
    <mergeCell ref="D6:G6"/>
    <mergeCell ref="B14:B15"/>
    <mergeCell ref="B2:D2"/>
  </mergeCells>
  <printOptions/>
  <pageMargins left="0.25" right="0.25"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22"/>
  <sheetViews>
    <sheetView zoomScalePageLayoutView="0" workbookViewId="0" topLeftCell="A1">
      <selection activeCell="H2" sqref="H2"/>
    </sheetView>
  </sheetViews>
  <sheetFormatPr defaultColWidth="11.421875" defaultRowHeight="12.75"/>
  <cols>
    <col min="1" max="1" width="9.8515625" style="328" customWidth="1"/>
    <col min="2" max="2" width="17.140625" style="328" customWidth="1"/>
    <col min="3" max="3" width="11.8515625" style="328" customWidth="1"/>
    <col min="4" max="4" width="15.57421875" style="328" customWidth="1"/>
    <col min="5" max="5" width="12.421875" style="328" customWidth="1"/>
    <col min="6" max="6" width="76.57421875" style="328" customWidth="1"/>
    <col min="7" max="16384" width="11.421875" style="328" customWidth="1"/>
  </cols>
  <sheetData>
    <row r="1" spans="1:6" s="327" customFormat="1" ht="67.5" customHeight="1">
      <c r="A1" s="339" t="s">
        <v>305</v>
      </c>
      <c r="B1" s="340"/>
      <c r="C1" s="330" t="s">
        <v>376</v>
      </c>
      <c r="D1" s="331" t="s">
        <v>377</v>
      </c>
      <c r="E1" s="331" t="s">
        <v>306</v>
      </c>
      <c r="F1" s="330" t="s">
        <v>307</v>
      </c>
    </row>
    <row r="2" spans="1:6" ht="55.5" customHeight="1">
      <c r="A2" s="332" t="s">
        <v>308</v>
      </c>
      <c r="B2" s="332" t="s">
        <v>309</v>
      </c>
      <c r="C2" s="332" t="s">
        <v>310</v>
      </c>
      <c r="D2" s="332" t="s">
        <v>177</v>
      </c>
      <c r="E2" s="332" t="s">
        <v>311</v>
      </c>
      <c r="F2" s="329" t="s">
        <v>312</v>
      </c>
    </row>
    <row r="3" spans="1:6" ht="49.5" customHeight="1">
      <c r="A3" s="329" t="s">
        <v>313</v>
      </c>
      <c r="B3" s="329" t="s">
        <v>314</v>
      </c>
      <c r="C3" s="332" t="s">
        <v>315</v>
      </c>
      <c r="D3" s="332" t="s">
        <v>177</v>
      </c>
      <c r="E3" s="332" t="s">
        <v>311</v>
      </c>
      <c r="F3" s="329" t="s">
        <v>316</v>
      </c>
    </row>
    <row r="4" spans="1:6" ht="60.75" customHeight="1">
      <c r="A4" s="329" t="s">
        <v>317</v>
      </c>
      <c r="B4" s="329" t="s">
        <v>318</v>
      </c>
      <c r="C4" s="329" t="s">
        <v>319</v>
      </c>
      <c r="D4" s="329" t="s">
        <v>361</v>
      </c>
      <c r="E4" s="333" t="s">
        <v>311</v>
      </c>
      <c r="F4" s="329" t="s">
        <v>320</v>
      </c>
    </row>
    <row r="5" spans="1:6" ht="60" customHeight="1">
      <c r="A5" s="329" t="s">
        <v>321</v>
      </c>
      <c r="B5" s="329" t="s">
        <v>322</v>
      </c>
      <c r="C5" s="332" t="s">
        <v>323</v>
      </c>
      <c r="D5" s="332" t="s">
        <v>177</v>
      </c>
      <c r="E5" s="332" t="s">
        <v>324</v>
      </c>
      <c r="F5" s="329" t="s">
        <v>325</v>
      </c>
    </row>
    <row r="6" spans="1:6" ht="49.5" customHeight="1">
      <c r="A6" s="334" t="s">
        <v>326</v>
      </c>
      <c r="B6" s="329" t="s">
        <v>327</v>
      </c>
      <c r="C6" s="332" t="s">
        <v>328</v>
      </c>
      <c r="D6" s="332" t="s">
        <v>177</v>
      </c>
      <c r="E6" s="332" t="s">
        <v>324</v>
      </c>
      <c r="F6" s="329" t="s">
        <v>329</v>
      </c>
    </row>
    <row r="7" spans="1:6" ht="57.75" customHeight="1">
      <c r="A7" s="329" t="s">
        <v>330</v>
      </c>
      <c r="B7" s="329" t="s">
        <v>331</v>
      </c>
      <c r="C7" s="332" t="s">
        <v>332</v>
      </c>
      <c r="D7" s="332" t="s">
        <v>333</v>
      </c>
      <c r="E7" s="332" t="s">
        <v>334</v>
      </c>
      <c r="F7" s="329" t="s">
        <v>335</v>
      </c>
    </row>
    <row r="8" spans="1:6" ht="72" customHeight="1">
      <c r="A8" s="329" t="s">
        <v>336</v>
      </c>
      <c r="B8" s="329" t="s">
        <v>337</v>
      </c>
      <c r="C8" s="332" t="s">
        <v>332</v>
      </c>
      <c r="D8" s="332" t="s">
        <v>333</v>
      </c>
      <c r="E8" s="332" t="s">
        <v>334</v>
      </c>
      <c r="F8" s="329" t="s">
        <v>338</v>
      </c>
    </row>
    <row r="9" spans="1:6" ht="49.5" customHeight="1">
      <c r="A9" s="329" t="s">
        <v>339</v>
      </c>
      <c r="B9" s="329" t="s">
        <v>340</v>
      </c>
      <c r="C9" s="332" t="s">
        <v>332</v>
      </c>
      <c r="D9" s="332" t="s">
        <v>333</v>
      </c>
      <c r="E9" s="332" t="s">
        <v>334</v>
      </c>
      <c r="F9" s="329" t="s">
        <v>341</v>
      </c>
    </row>
    <row r="10" spans="1:6" ht="49.5" customHeight="1">
      <c r="A10" s="329" t="s">
        <v>342</v>
      </c>
      <c r="B10" s="329" t="s">
        <v>343</v>
      </c>
      <c r="C10" s="332" t="s">
        <v>332</v>
      </c>
      <c r="D10" s="332" t="s">
        <v>344</v>
      </c>
      <c r="E10" s="332" t="s">
        <v>334</v>
      </c>
      <c r="F10" s="329" t="s">
        <v>345</v>
      </c>
    </row>
    <row r="11" spans="1:6" ht="49.5" customHeight="1">
      <c r="A11" s="329" t="s">
        <v>346</v>
      </c>
      <c r="B11" s="329" t="s">
        <v>347</v>
      </c>
      <c r="C11" s="332" t="s">
        <v>348</v>
      </c>
      <c r="D11" s="332" t="s">
        <v>349</v>
      </c>
      <c r="E11" s="332" t="s">
        <v>334</v>
      </c>
      <c r="F11" s="329" t="s">
        <v>350</v>
      </c>
    </row>
    <row r="12" spans="1:6" ht="49.5" customHeight="1">
      <c r="A12" s="343" t="s">
        <v>351</v>
      </c>
      <c r="B12" s="343" t="s">
        <v>352</v>
      </c>
      <c r="C12" s="344" t="s">
        <v>353</v>
      </c>
      <c r="D12" s="332" t="s">
        <v>354</v>
      </c>
      <c r="E12" s="344" t="s">
        <v>355</v>
      </c>
      <c r="F12" s="345" t="s">
        <v>356</v>
      </c>
    </row>
    <row r="13" spans="1:6" ht="49.5" customHeight="1">
      <c r="A13" s="343"/>
      <c r="B13" s="343"/>
      <c r="C13" s="344"/>
      <c r="D13" s="332" t="s">
        <v>357</v>
      </c>
      <c r="E13" s="344"/>
      <c r="F13" s="346"/>
    </row>
    <row r="14" spans="1:6" ht="49.5" customHeight="1">
      <c r="A14" s="335" t="s">
        <v>101</v>
      </c>
      <c r="B14" s="335" t="s">
        <v>358</v>
      </c>
      <c r="C14" s="336" t="s">
        <v>328</v>
      </c>
      <c r="D14" s="336" t="s">
        <v>359</v>
      </c>
      <c r="E14" s="336" t="s">
        <v>355</v>
      </c>
      <c r="F14" s="335" t="s">
        <v>360</v>
      </c>
    </row>
    <row r="15" spans="1:6" ht="24.75" customHeight="1">
      <c r="A15" s="342" t="s">
        <v>102</v>
      </c>
      <c r="B15" s="342" t="s">
        <v>362</v>
      </c>
      <c r="C15" s="349" t="s">
        <v>363</v>
      </c>
      <c r="D15" s="337" t="s">
        <v>364</v>
      </c>
      <c r="E15" s="349" t="s">
        <v>365</v>
      </c>
      <c r="F15" s="342" t="s">
        <v>366</v>
      </c>
    </row>
    <row r="16" spans="1:6" ht="38.25">
      <c r="A16" s="342"/>
      <c r="B16" s="342"/>
      <c r="C16" s="349"/>
      <c r="D16" s="337" t="s">
        <v>367</v>
      </c>
      <c r="E16" s="349"/>
      <c r="F16" s="342"/>
    </row>
    <row r="17" spans="1:6" ht="12.75">
      <c r="A17" s="350" t="s">
        <v>104</v>
      </c>
      <c r="B17" s="342" t="s">
        <v>368</v>
      </c>
      <c r="C17" s="341" t="s">
        <v>369</v>
      </c>
      <c r="D17" s="337" t="s">
        <v>370</v>
      </c>
      <c r="E17" s="341" t="s">
        <v>365</v>
      </c>
      <c r="F17" s="342" t="s">
        <v>371</v>
      </c>
    </row>
    <row r="18" spans="1:6" ht="38.25">
      <c r="A18" s="350"/>
      <c r="B18" s="342"/>
      <c r="C18" s="341"/>
      <c r="D18" s="337" t="s">
        <v>372</v>
      </c>
      <c r="E18" s="341"/>
      <c r="F18" s="342"/>
    </row>
    <row r="19" spans="1:6" ht="38.25">
      <c r="A19" s="350"/>
      <c r="B19" s="342"/>
      <c r="C19" s="341"/>
      <c r="D19" s="337" t="s">
        <v>373</v>
      </c>
      <c r="E19" s="341"/>
      <c r="F19" s="342"/>
    </row>
    <row r="20" spans="1:6" ht="12.75">
      <c r="A20" s="347" t="s">
        <v>374</v>
      </c>
      <c r="B20" s="347"/>
      <c r="C20" s="347"/>
      <c r="D20" s="347"/>
      <c r="E20" s="347"/>
      <c r="F20" s="347"/>
    </row>
    <row r="21" spans="1:6" ht="12.75">
      <c r="A21" s="347" t="s">
        <v>375</v>
      </c>
      <c r="B21" s="347"/>
      <c r="C21" s="347"/>
      <c r="D21" s="347"/>
      <c r="E21" s="347"/>
      <c r="F21" s="347"/>
    </row>
    <row r="22" spans="1:6" ht="12.75">
      <c r="A22" s="348"/>
      <c r="B22" s="348"/>
      <c r="C22" s="348"/>
      <c r="D22" s="348"/>
      <c r="E22" s="348"/>
      <c r="F22" s="348"/>
    </row>
  </sheetData>
  <sheetProtection/>
  <mergeCells count="19">
    <mergeCell ref="A20:F20"/>
    <mergeCell ref="A21:F21"/>
    <mergeCell ref="A22:F22"/>
    <mergeCell ref="A15:A16"/>
    <mergeCell ref="B15:B16"/>
    <mergeCell ref="C15:C16"/>
    <mergeCell ref="E15:E16"/>
    <mergeCell ref="F15:F16"/>
    <mergeCell ref="A17:A19"/>
    <mergeCell ref="B17:B19"/>
    <mergeCell ref="A1:B1"/>
    <mergeCell ref="C17:C19"/>
    <mergeCell ref="E17:E19"/>
    <mergeCell ref="F17:F19"/>
    <mergeCell ref="A12:A13"/>
    <mergeCell ref="B12:B13"/>
    <mergeCell ref="C12:C13"/>
    <mergeCell ref="E12:E13"/>
    <mergeCell ref="F12:F13"/>
  </mergeCells>
  <hyperlinks>
    <hyperlink ref="A6" r:id="rId1" display="C:\Documents and Settings\rmarquier\Local Settings\Temporary Internet Files\OLK5\Dipl�mes.xls#'Descriptif des formations'!A26#RANGE!A26"/>
  </hyperlinks>
  <printOptions/>
  <pageMargins left="0.25" right="0.25" top="0.75" bottom="0.75" header="0.3" footer="0.3"/>
  <pageSetup horizontalDpi="600" verticalDpi="600" orientation="landscape" paperSize="9" r:id="rId2"/>
</worksheet>
</file>

<file path=xl/worksheets/sheet20.xml><?xml version="1.0" encoding="utf-8"?>
<worksheet xmlns="http://schemas.openxmlformats.org/spreadsheetml/2006/main" xmlns:r="http://schemas.openxmlformats.org/officeDocument/2006/relationships">
  <dimension ref="A1:J61"/>
  <sheetViews>
    <sheetView zoomScalePageLayoutView="0" workbookViewId="0" topLeftCell="A1">
      <selection activeCell="A2" sqref="A2:IV2"/>
    </sheetView>
  </sheetViews>
  <sheetFormatPr defaultColWidth="11.421875" defaultRowHeight="12.75"/>
  <cols>
    <col min="1" max="1" width="2.140625" style="1" customWidth="1"/>
    <col min="2" max="2" width="31.140625" style="1" customWidth="1"/>
    <col min="3" max="3" width="10.57421875" style="1" customWidth="1"/>
    <col min="4" max="4" width="10.28125" style="1" customWidth="1"/>
    <col min="5" max="5" width="9.7109375" style="1" customWidth="1"/>
    <col min="6" max="6" width="11.421875" style="1" customWidth="1"/>
    <col min="7" max="7" width="8.7109375" style="1" customWidth="1"/>
    <col min="8" max="8" width="7.421875" style="1" customWidth="1"/>
    <col min="9" max="9" width="7.7109375" style="1" customWidth="1"/>
    <col min="10" max="16384" width="11.421875" style="1" customWidth="1"/>
  </cols>
  <sheetData>
    <row r="1" spans="1:10" ht="16.5">
      <c r="A1" s="435" t="s">
        <v>210</v>
      </c>
      <c r="B1" s="435"/>
      <c r="C1" s="435"/>
      <c r="D1" s="435"/>
      <c r="E1" s="435"/>
      <c r="F1" s="435"/>
      <c r="G1" s="435"/>
      <c r="H1" s="435"/>
      <c r="I1" s="435"/>
      <c r="J1" s="20"/>
    </row>
    <row r="2" spans="1:8" ht="16.5">
      <c r="A2" s="322"/>
      <c r="B2" s="357" t="s">
        <v>380</v>
      </c>
      <c r="C2" s="357"/>
      <c r="D2" s="357"/>
      <c r="E2" s="322"/>
      <c r="F2" s="322"/>
      <c r="G2" s="322"/>
      <c r="H2" s="322"/>
    </row>
    <row r="3" spans="1:10" ht="12.75">
      <c r="A3" s="21"/>
      <c r="B3" s="21"/>
      <c r="C3" s="21"/>
      <c r="D3" s="21"/>
      <c r="E3" s="21"/>
      <c r="F3" s="21"/>
      <c r="G3" s="21"/>
      <c r="H3" s="21"/>
      <c r="I3" s="21"/>
      <c r="J3" s="20"/>
    </row>
    <row r="4" spans="1:10" ht="12.75">
      <c r="A4" s="21"/>
      <c r="B4" s="362" t="s">
        <v>44</v>
      </c>
      <c r="C4" s="362"/>
      <c r="D4" s="362"/>
      <c r="E4" s="362"/>
      <c r="F4" s="362"/>
      <c r="G4" s="362"/>
      <c r="H4" s="362"/>
      <c r="I4" s="362"/>
      <c r="J4" s="20"/>
    </row>
    <row r="5" spans="1:10" ht="12.75">
      <c r="A5" s="21"/>
      <c r="B5" s="20"/>
      <c r="C5" s="20"/>
      <c r="D5" s="20"/>
      <c r="E5" s="20"/>
      <c r="F5" s="20"/>
      <c r="G5" s="20"/>
      <c r="H5" s="20"/>
      <c r="I5" s="20"/>
      <c r="J5" s="20"/>
    </row>
    <row r="6" spans="1:10" ht="12.75" customHeight="1">
      <c r="A6" s="21"/>
      <c r="B6" s="21"/>
      <c r="C6" s="485" t="s">
        <v>61</v>
      </c>
      <c r="D6" s="363" t="s">
        <v>14</v>
      </c>
      <c r="E6" s="507" t="s">
        <v>15</v>
      </c>
      <c r="F6" s="363" t="s">
        <v>16</v>
      </c>
      <c r="G6" s="507" t="s">
        <v>17</v>
      </c>
      <c r="H6" s="373" t="s">
        <v>0</v>
      </c>
      <c r="I6" s="24"/>
      <c r="J6" s="20"/>
    </row>
    <row r="7" spans="1:10" ht="12.75">
      <c r="A7" s="21"/>
      <c r="B7" s="21"/>
      <c r="C7" s="486"/>
      <c r="D7" s="364"/>
      <c r="E7" s="508"/>
      <c r="F7" s="364"/>
      <c r="G7" s="508"/>
      <c r="H7" s="374"/>
      <c r="I7" s="24"/>
      <c r="J7" s="20"/>
    </row>
    <row r="8" spans="1:10" ht="12.75">
      <c r="A8" s="21"/>
      <c r="B8" s="21"/>
      <c r="C8" s="486"/>
      <c r="D8" s="364"/>
      <c r="E8" s="508"/>
      <c r="F8" s="364"/>
      <c r="G8" s="508"/>
      <c r="H8" s="374"/>
      <c r="I8" s="24"/>
      <c r="J8" s="20"/>
    </row>
    <row r="9" spans="1:10" ht="12.75">
      <c r="A9" s="21"/>
      <c r="B9" s="21"/>
      <c r="C9" s="486"/>
      <c r="D9" s="364"/>
      <c r="E9" s="508"/>
      <c r="F9" s="364"/>
      <c r="G9" s="508"/>
      <c r="H9" s="374"/>
      <c r="I9" s="24"/>
      <c r="J9" s="20"/>
    </row>
    <row r="10" spans="1:10" ht="12.75">
      <c r="A10" s="21"/>
      <c r="B10" s="21"/>
      <c r="C10" s="486"/>
      <c r="D10" s="364"/>
      <c r="E10" s="508"/>
      <c r="F10" s="364"/>
      <c r="G10" s="508"/>
      <c r="H10" s="374"/>
      <c r="I10" s="24"/>
      <c r="J10" s="20"/>
    </row>
    <row r="11" spans="1:10" ht="12.75">
      <c r="A11" s="21"/>
      <c r="B11" s="21"/>
      <c r="C11" s="486"/>
      <c r="D11" s="364"/>
      <c r="E11" s="508"/>
      <c r="F11" s="364"/>
      <c r="G11" s="508"/>
      <c r="H11" s="374"/>
      <c r="I11" s="24"/>
      <c r="J11" s="20"/>
    </row>
    <row r="12" spans="1:10" ht="12.75">
      <c r="A12" s="21"/>
      <c r="B12" s="21"/>
      <c r="C12" s="486"/>
      <c r="D12" s="364"/>
      <c r="E12" s="508"/>
      <c r="F12" s="364"/>
      <c r="G12" s="508"/>
      <c r="H12" s="374"/>
      <c r="I12" s="24"/>
      <c r="J12" s="20"/>
    </row>
    <row r="13" spans="1:10" ht="15">
      <c r="A13" s="21"/>
      <c r="B13" s="112" t="s">
        <v>201</v>
      </c>
      <c r="C13" s="314">
        <v>36.3</v>
      </c>
      <c r="D13" s="144">
        <v>0.2</v>
      </c>
      <c r="E13" s="319">
        <v>8.5</v>
      </c>
      <c r="F13" s="144">
        <v>15</v>
      </c>
      <c r="G13" s="319">
        <v>53.5</v>
      </c>
      <c r="H13" s="143">
        <v>100</v>
      </c>
      <c r="I13" s="24"/>
      <c r="J13" s="20"/>
    </row>
    <row r="14" spans="1:10" ht="12.75">
      <c r="A14" s="21"/>
      <c r="B14" s="318" t="s">
        <v>19</v>
      </c>
      <c r="C14" s="313">
        <v>200</v>
      </c>
      <c r="D14" s="146">
        <v>1</v>
      </c>
      <c r="E14" s="141">
        <v>47</v>
      </c>
      <c r="F14" s="146">
        <v>8</v>
      </c>
      <c r="G14" s="141">
        <v>295</v>
      </c>
      <c r="H14" s="320">
        <v>551</v>
      </c>
      <c r="I14" s="24"/>
      <c r="J14" s="20"/>
    </row>
    <row r="15" spans="1:10" ht="12.75">
      <c r="A15" s="21"/>
      <c r="B15" s="112" t="s">
        <v>53</v>
      </c>
      <c r="C15" s="314">
        <v>35.9</v>
      </c>
      <c r="D15" s="144">
        <v>0.4</v>
      </c>
      <c r="E15" s="319">
        <v>7.4</v>
      </c>
      <c r="F15" s="144">
        <v>1.7</v>
      </c>
      <c r="G15" s="319">
        <v>54.7</v>
      </c>
      <c r="H15" s="143">
        <v>100</v>
      </c>
      <c r="I15" s="24"/>
      <c r="J15" s="20"/>
    </row>
    <row r="16" spans="1:10" ht="12.75">
      <c r="A16" s="21"/>
      <c r="B16" s="113" t="s">
        <v>19</v>
      </c>
      <c r="C16" s="311">
        <v>389</v>
      </c>
      <c r="D16" s="139">
        <v>4</v>
      </c>
      <c r="E16" s="310">
        <v>80</v>
      </c>
      <c r="F16" s="139">
        <v>18</v>
      </c>
      <c r="G16" s="310">
        <v>593</v>
      </c>
      <c r="H16" s="103">
        <v>1084</v>
      </c>
      <c r="I16" s="24"/>
      <c r="J16" s="20"/>
    </row>
    <row r="17" spans="1:10" ht="12.75">
      <c r="A17" s="21"/>
      <c r="B17" s="38"/>
      <c r="C17" s="38"/>
      <c r="D17" s="38"/>
      <c r="E17" s="38"/>
      <c r="F17" s="38"/>
      <c r="G17" s="38"/>
      <c r="H17" s="38"/>
      <c r="I17" s="38"/>
      <c r="J17" s="20"/>
    </row>
    <row r="18" spans="1:10" ht="12.75">
      <c r="A18" s="21"/>
      <c r="B18" s="362" t="s">
        <v>45</v>
      </c>
      <c r="C18" s="362"/>
      <c r="D18" s="362"/>
      <c r="E18" s="362"/>
      <c r="F18" s="362"/>
      <c r="G18" s="362"/>
      <c r="H18" s="362"/>
      <c r="I18" s="362"/>
      <c r="J18" s="20"/>
    </row>
    <row r="19" spans="1:10" ht="12.75">
      <c r="A19" s="21"/>
      <c r="B19" s="38"/>
      <c r="C19" s="38"/>
      <c r="D19" s="38"/>
      <c r="E19" s="38"/>
      <c r="F19" s="38"/>
      <c r="G19" s="38"/>
      <c r="H19" s="38"/>
      <c r="I19" s="38"/>
      <c r="J19" s="20"/>
    </row>
    <row r="20" spans="1:10" ht="12.75" customHeight="1">
      <c r="A20" s="21"/>
      <c r="B20" s="371" t="s">
        <v>13</v>
      </c>
      <c r="C20" s="358" t="s">
        <v>201</v>
      </c>
      <c r="D20" s="359"/>
      <c r="E20" s="358" t="s">
        <v>53</v>
      </c>
      <c r="F20" s="359"/>
      <c r="G20" s="23"/>
      <c r="H20" s="38"/>
      <c r="I20" s="24"/>
      <c r="J20" s="20"/>
    </row>
    <row r="21" spans="1:10" ht="14.25" customHeight="1">
      <c r="A21" s="21"/>
      <c r="B21" s="372"/>
      <c r="C21" s="360"/>
      <c r="D21" s="361"/>
      <c r="E21" s="360"/>
      <c r="F21" s="361"/>
      <c r="G21" s="23"/>
      <c r="H21" s="38"/>
      <c r="I21" s="24"/>
      <c r="J21" s="20"/>
    </row>
    <row r="22" spans="1:10" ht="12.75">
      <c r="A22" s="21"/>
      <c r="B22" s="91" t="s">
        <v>20</v>
      </c>
      <c r="C22" s="484">
        <v>10.4</v>
      </c>
      <c r="D22" s="484"/>
      <c r="E22" s="462">
        <v>5.9</v>
      </c>
      <c r="F22" s="463"/>
      <c r="G22" s="23"/>
      <c r="H22" s="38"/>
      <c r="I22" s="24"/>
      <c r="J22" s="20"/>
    </row>
    <row r="23" spans="1:10" ht="12.75">
      <c r="A23" s="21"/>
      <c r="B23" s="114" t="s">
        <v>21</v>
      </c>
      <c r="C23" s="484">
        <v>20</v>
      </c>
      <c r="D23" s="484"/>
      <c r="E23" s="458">
        <v>20</v>
      </c>
      <c r="F23" s="459"/>
      <c r="G23" s="23"/>
      <c r="H23" s="38"/>
      <c r="I23" s="24"/>
      <c r="J23" s="20"/>
    </row>
    <row r="24" spans="1:10" ht="12.75">
      <c r="A24" s="21"/>
      <c r="B24" s="114" t="s">
        <v>22</v>
      </c>
      <c r="C24" s="484">
        <v>13.3</v>
      </c>
      <c r="D24" s="484"/>
      <c r="E24" s="458">
        <v>16.7</v>
      </c>
      <c r="F24" s="459"/>
      <c r="G24" s="23"/>
      <c r="H24" s="38"/>
      <c r="I24" s="24"/>
      <c r="J24" s="20"/>
    </row>
    <row r="25" spans="1:10" ht="12.75">
      <c r="A25" s="21"/>
      <c r="B25" s="114" t="s">
        <v>23</v>
      </c>
      <c r="C25" s="484">
        <v>16</v>
      </c>
      <c r="D25" s="484"/>
      <c r="E25" s="458">
        <v>16.8</v>
      </c>
      <c r="F25" s="459"/>
      <c r="G25" s="23"/>
      <c r="H25" s="38"/>
      <c r="I25" s="24"/>
      <c r="J25" s="20"/>
    </row>
    <row r="26" spans="1:10" ht="12.75">
      <c r="A26" s="21"/>
      <c r="B26" s="114" t="s">
        <v>24</v>
      </c>
      <c r="C26" s="484">
        <v>11.8</v>
      </c>
      <c r="D26" s="484"/>
      <c r="E26" s="458">
        <v>11.4</v>
      </c>
      <c r="F26" s="459"/>
      <c r="G26" s="23"/>
      <c r="H26" s="38"/>
      <c r="I26" s="24"/>
      <c r="J26" s="20"/>
    </row>
    <row r="27" spans="1:10" ht="12.75">
      <c r="A27" s="21"/>
      <c r="B27" s="114" t="s">
        <v>25</v>
      </c>
      <c r="C27" s="484">
        <v>10.4</v>
      </c>
      <c r="D27" s="484"/>
      <c r="E27" s="458">
        <v>9.5</v>
      </c>
      <c r="F27" s="459"/>
      <c r="G27" s="23"/>
      <c r="H27" s="38"/>
      <c r="I27" s="24"/>
      <c r="J27" s="20"/>
    </row>
    <row r="28" spans="1:10" ht="12.75">
      <c r="A28" s="21"/>
      <c r="B28" s="114" t="s">
        <v>148</v>
      </c>
      <c r="C28" s="484">
        <v>14.4</v>
      </c>
      <c r="D28" s="484"/>
      <c r="E28" s="458">
        <v>15.3</v>
      </c>
      <c r="F28" s="459"/>
      <c r="G28" s="23"/>
      <c r="H28" s="38"/>
      <c r="I28" s="24"/>
      <c r="J28" s="20"/>
    </row>
    <row r="29" spans="1:10" ht="12.75">
      <c r="A29" s="21"/>
      <c r="B29" s="115" t="s">
        <v>26</v>
      </c>
      <c r="C29" s="484">
        <v>3.8</v>
      </c>
      <c r="D29" s="484"/>
      <c r="E29" s="464">
        <v>4.4</v>
      </c>
      <c r="F29" s="465"/>
      <c r="G29" s="23"/>
      <c r="H29" s="38"/>
      <c r="I29" s="24"/>
      <c r="J29" s="20"/>
    </row>
    <row r="30" spans="1:10" ht="12.75">
      <c r="A30" s="21"/>
      <c r="B30" s="112" t="s">
        <v>0</v>
      </c>
      <c r="C30" s="383">
        <v>100</v>
      </c>
      <c r="D30" s="384"/>
      <c r="E30" s="383">
        <v>100</v>
      </c>
      <c r="F30" s="384"/>
      <c r="G30" s="23"/>
      <c r="H30" s="38"/>
      <c r="I30" s="24"/>
      <c r="J30" s="20"/>
    </row>
    <row r="31" spans="1:10" ht="12.75">
      <c r="A31" s="21"/>
      <c r="B31" s="113" t="s">
        <v>19</v>
      </c>
      <c r="C31" s="469">
        <v>550</v>
      </c>
      <c r="D31" s="470"/>
      <c r="E31" s="385">
        <v>1081</v>
      </c>
      <c r="F31" s="386"/>
      <c r="G31" s="23"/>
      <c r="H31" s="38"/>
      <c r="I31" s="24"/>
      <c r="J31" s="20"/>
    </row>
    <row r="32" spans="1:10" ht="12.75">
      <c r="A32" s="21"/>
      <c r="B32" s="22"/>
      <c r="C32" s="23"/>
      <c r="D32" s="23"/>
      <c r="E32" s="23"/>
      <c r="F32" s="23"/>
      <c r="G32" s="23"/>
      <c r="H32" s="38"/>
      <c r="I32" s="24"/>
      <c r="J32" s="20"/>
    </row>
    <row r="33" spans="1:10" ht="12.75">
      <c r="A33" s="21"/>
      <c r="B33" s="362" t="s">
        <v>293</v>
      </c>
      <c r="C33" s="362"/>
      <c r="D33" s="362"/>
      <c r="E33" s="362"/>
      <c r="F33" s="362"/>
      <c r="G33" s="362"/>
      <c r="H33" s="362"/>
      <c r="I33" s="362"/>
      <c r="J33" s="20"/>
    </row>
    <row r="34" spans="1:10" ht="12.75">
      <c r="A34" s="21"/>
      <c r="B34" s="38"/>
      <c r="C34" s="38"/>
      <c r="D34" s="38"/>
      <c r="E34" s="38"/>
      <c r="F34" s="38"/>
      <c r="G34" s="38"/>
      <c r="H34" s="38"/>
      <c r="I34" s="38"/>
      <c r="J34" s="20"/>
    </row>
    <row r="35" spans="1:10" ht="30" customHeight="1">
      <c r="A35" s="21"/>
      <c r="B35" s="38"/>
      <c r="C35" s="413" t="s">
        <v>203</v>
      </c>
      <c r="D35" s="414"/>
      <c r="E35" s="413" t="s">
        <v>163</v>
      </c>
      <c r="F35" s="414"/>
      <c r="G35" s="38"/>
      <c r="H35" s="38"/>
      <c r="I35" s="38"/>
      <c r="J35" s="20"/>
    </row>
    <row r="36" spans="1:10" ht="12.75">
      <c r="A36" s="21"/>
      <c r="B36" s="91" t="s">
        <v>161</v>
      </c>
      <c r="C36" s="488">
        <v>134</v>
      </c>
      <c r="D36" s="488"/>
      <c r="E36" s="489">
        <v>322</v>
      </c>
      <c r="F36" s="490"/>
      <c r="G36" s="38"/>
      <c r="H36" s="38"/>
      <c r="I36" s="38"/>
      <c r="J36" s="20"/>
    </row>
    <row r="37" spans="1:10" ht="45" customHeight="1">
      <c r="A37" s="21"/>
      <c r="B37" s="114" t="s">
        <v>162</v>
      </c>
      <c r="C37" s="488">
        <v>8</v>
      </c>
      <c r="D37" s="488"/>
      <c r="E37" s="491">
        <v>16</v>
      </c>
      <c r="F37" s="492"/>
      <c r="G37" s="38"/>
      <c r="H37" s="38"/>
      <c r="I37" s="38"/>
      <c r="J37" s="20"/>
    </row>
    <row r="38" spans="1:10" ht="12.75">
      <c r="A38" s="21"/>
      <c r="B38" s="114" t="s">
        <v>156</v>
      </c>
      <c r="C38" s="488">
        <v>1</v>
      </c>
      <c r="D38" s="488"/>
      <c r="E38" s="491">
        <v>2</v>
      </c>
      <c r="F38" s="492"/>
      <c r="G38" s="38"/>
      <c r="H38" s="38"/>
      <c r="I38" s="38"/>
      <c r="J38" s="20"/>
    </row>
    <row r="39" spans="1:10" ht="12.75">
      <c r="A39" s="21"/>
      <c r="B39" s="114" t="s">
        <v>157</v>
      </c>
      <c r="C39" s="488">
        <v>19</v>
      </c>
      <c r="D39" s="488"/>
      <c r="E39" s="491">
        <v>31</v>
      </c>
      <c r="F39" s="492"/>
      <c r="G39" s="38"/>
      <c r="H39" s="38"/>
      <c r="I39" s="38"/>
      <c r="J39" s="20"/>
    </row>
    <row r="40" spans="1:10" ht="25.5">
      <c r="A40" s="21"/>
      <c r="B40" s="114" t="s">
        <v>158</v>
      </c>
      <c r="C40" s="488">
        <v>1</v>
      </c>
      <c r="D40" s="488"/>
      <c r="E40" s="491">
        <v>3</v>
      </c>
      <c r="F40" s="492"/>
      <c r="G40" s="38"/>
      <c r="H40" s="38"/>
      <c r="I40" s="38"/>
      <c r="J40" s="20"/>
    </row>
    <row r="41" spans="1:10" ht="25.5">
      <c r="A41" s="21"/>
      <c r="B41" s="114" t="s">
        <v>159</v>
      </c>
      <c r="C41" s="488">
        <v>6</v>
      </c>
      <c r="D41" s="488"/>
      <c r="E41" s="491">
        <v>15</v>
      </c>
      <c r="F41" s="492"/>
      <c r="G41" s="38"/>
      <c r="H41" s="38"/>
      <c r="I41" s="38"/>
      <c r="J41" s="20"/>
    </row>
    <row r="42" spans="1:10" ht="25.5">
      <c r="A42" s="21"/>
      <c r="B42" s="114" t="s">
        <v>160</v>
      </c>
      <c r="C42" s="488">
        <v>23</v>
      </c>
      <c r="D42" s="488"/>
      <c r="E42" s="491">
        <v>40</v>
      </c>
      <c r="F42" s="492"/>
      <c r="G42" s="38"/>
      <c r="H42" s="38"/>
      <c r="I42" s="38"/>
      <c r="J42" s="23"/>
    </row>
    <row r="43" spans="1:10" ht="25.5">
      <c r="A43" s="21"/>
      <c r="B43" s="295" t="s">
        <v>291</v>
      </c>
      <c r="C43" s="488">
        <v>207</v>
      </c>
      <c r="D43" s="488"/>
      <c r="E43" s="491">
        <v>412</v>
      </c>
      <c r="F43" s="492"/>
      <c r="G43" s="38"/>
      <c r="H43" s="38"/>
      <c r="I43" s="38"/>
      <c r="J43" s="23"/>
    </row>
    <row r="44" spans="1:10" ht="30" customHeight="1">
      <c r="A44" s="21"/>
      <c r="B44" s="114" t="s">
        <v>57</v>
      </c>
      <c r="C44" s="488">
        <v>85</v>
      </c>
      <c r="D44" s="488"/>
      <c r="E44" s="491">
        <v>94</v>
      </c>
      <c r="F44" s="492"/>
      <c r="G44" s="38"/>
      <c r="H44" s="38"/>
      <c r="I44" s="38"/>
      <c r="J44" s="38"/>
    </row>
    <row r="45" spans="1:10" ht="12.75">
      <c r="A45" s="21"/>
      <c r="B45" s="296" t="s">
        <v>290</v>
      </c>
      <c r="C45" s="488">
        <v>105</v>
      </c>
      <c r="D45" s="488"/>
      <c r="E45" s="493">
        <v>211</v>
      </c>
      <c r="F45" s="494"/>
      <c r="G45" s="38"/>
      <c r="H45" s="38"/>
      <c r="I45" s="38"/>
      <c r="J45" s="38"/>
    </row>
    <row r="46" spans="1:10" ht="12.75">
      <c r="A46" s="21"/>
      <c r="B46" s="116" t="s">
        <v>19</v>
      </c>
      <c r="C46" s="389">
        <v>551</v>
      </c>
      <c r="D46" s="390"/>
      <c r="E46" s="389">
        <v>1084</v>
      </c>
      <c r="F46" s="390"/>
      <c r="G46" s="23"/>
      <c r="H46" s="38"/>
      <c r="I46" s="38"/>
      <c r="J46" s="38"/>
    </row>
    <row r="47" spans="1:10" ht="12.75">
      <c r="A47" s="21"/>
      <c r="H47" s="38"/>
      <c r="I47" s="38"/>
      <c r="J47" s="38"/>
    </row>
    <row r="48" spans="1:10" ht="12.75">
      <c r="A48" s="21"/>
      <c r="H48" s="38"/>
      <c r="I48" s="38"/>
      <c r="J48" s="38"/>
    </row>
    <row r="49" spans="1:10" ht="12.75">
      <c r="A49" s="21"/>
      <c r="H49" s="38"/>
      <c r="I49" s="38"/>
      <c r="J49" s="38"/>
    </row>
    <row r="50" ht="12.75">
      <c r="A50" s="21"/>
    </row>
    <row r="51" ht="12.75">
      <c r="A51" s="21"/>
    </row>
    <row r="52" ht="12.75">
      <c r="A52" s="21"/>
    </row>
    <row r="53" ht="12.75">
      <c r="A53" s="21"/>
    </row>
    <row r="54" ht="12.75">
      <c r="A54" s="21"/>
    </row>
    <row r="55" ht="12.75">
      <c r="A55" s="21"/>
    </row>
    <row r="56" ht="12.75">
      <c r="A56" s="21"/>
    </row>
    <row r="57" ht="12.75">
      <c r="A57" s="21"/>
    </row>
    <row r="58" ht="12.75">
      <c r="A58" s="21"/>
    </row>
    <row r="59" ht="12.75">
      <c r="A59" s="21"/>
    </row>
    <row r="60" ht="12.75">
      <c r="A60" s="21"/>
    </row>
    <row r="61" ht="12.75">
      <c r="A61" s="21"/>
    </row>
  </sheetData>
  <sheetProtection/>
  <mergeCells count="58">
    <mergeCell ref="C46:D46"/>
    <mergeCell ref="E46:F46"/>
    <mergeCell ref="C44:D44"/>
    <mergeCell ref="E44:F44"/>
    <mergeCell ref="C37:D37"/>
    <mergeCell ref="E37:F37"/>
    <mergeCell ref="C38:D38"/>
    <mergeCell ref="E38:F38"/>
    <mergeCell ref="C39:D39"/>
    <mergeCell ref="E39:F39"/>
    <mergeCell ref="C45:D45"/>
    <mergeCell ref="E45:F45"/>
    <mergeCell ref="C40:D40"/>
    <mergeCell ref="E40:F40"/>
    <mergeCell ref="C41:D41"/>
    <mergeCell ref="E41:F41"/>
    <mergeCell ref="C42:D42"/>
    <mergeCell ref="E42:F42"/>
    <mergeCell ref="C43:D43"/>
    <mergeCell ref="E43:F43"/>
    <mergeCell ref="C31:D31"/>
    <mergeCell ref="E31:F31"/>
    <mergeCell ref="C36:D36"/>
    <mergeCell ref="E36:F36"/>
    <mergeCell ref="B33:I33"/>
    <mergeCell ref="C35:D35"/>
    <mergeCell ref="E35:F35"/>
    <mergeCell ref="C28:D28"/>
    <mergeCell ref="E28:F28"/>
    <mergeCell ref="C29:D29"/>
    <mergeCell ref="E29:F29"/>
    <mergeCell ref="C30:D30"/>
    <mergeCell ref="E30:F30"/>
    <mergeCell ref="E24:F24"/>
    <mergeCell ref="C25:D25"/>
    <mergeCell ref="E25:F25"/>
    <mergeCell ref="C26:D26"/>
    <mergeCell ref="E26:F26"/>
    <mergeCell ref="C27:D27"/>
    <mergeCell ref="E27:F27"/>
    <mergeCell ref="C24:D24"/>
    <mergeCell ref="A1:I1"/>
    <mergeCell ref="B4:I4"/>
    <mergeCell ref="C6:C12"/>
    <mergeCell ref="D6:D12"/>
    <mergeCell ref="E6:E12"/>
    <mergeCell ref="F6:F12"/>
    <mergeCell ref="G6:G12"/>
    <mergeCell ref="H6:H12"/>
    <mergeCell ref="B2:D2"/>
    <mergeCell ref="B18:I18"/>
    <mergeCell ref="B20:B21"/>
    <mergeCell ref="C20:D21"/>
    <mergeCell ref="E20:F21"/>
    <mergeCell ref="C23:D23"/>
    <mergeCell ref="E23:F23"/>
    <mergeCell ref="C22:D22"/>
    <mergeCell ref="E22:F22"/>
  </mergeCells>
  <printOptions/>
  <pageMargins left="0.25" right="0.25"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L56"/>
  <sheetViews>
    <sheetView zoomScalePageLayoutView="0" workbookViewId="0" topLeftCell="A1">
      <selection activeCell="A2" sqref="A2:IV2"/>
    </sheetView>
  </sheetViews>
  <sheetFormatPr defaultColWidth="11.421875" defaultRowHeight="12.75"/>
  <cols>
    <col min="1" max="1" width="2.140625" style="1" customWidth="1"/>
    <col min="2" max="4" width="11.421875" style="1" customWidth="1"/>
    <col min="5" max="5" width="9.57421875" style="1" customWidth="1"/>
    <col min="6" max="6" width="11.421875" style="1" customWidth="1"/>
    <col min="7" max="7" width="14.28125" style="1" customWidth="1"/>
    <col min="8" max="8" width="12.28125" style="1" customWidth="1"/>
    <col min="9" max="9" width="11.7109375" style="1" customWidth="1"/>
    <col min="10" max="10" width="4.00390625" style="1" customWidth="1"/>
    <col min="11" max="16384" width="11.421875" style="1" customWidth="1"/>
  </cols>
  <sheetData>
    <row r="1" spans="1:10" ht="18.75" customHeight="1">
      <c r="A1" s="435" t="s">
        <v>210</v>
      </c>
      <c r="B1" s="435"/>
      <c r="C1" s="435"/>
      <c r="D1" s="435"/>
      <c r="E1" s="435"/>
      <c r="F1" s="435"/>
      <c r="G1" s="435"/>
      <c r="H1" s="435"/>
      <c r="I1" s="435"/>
      <c r="J1" s="435"/>
    </row>
    <row r="2" spans="1:8" ht="16.5">
      <c r="A2" s="322"/>
      <c r="B2" s="357" t="s">
        <v>380</v>
      </c>
      <c r="C2" s="357"/>
      <c r="D2" s="357"/>
      <c r="E2" s="322"/>
      <c r="F2" s="322"/>
      <c r="G2" s="322"/>
      <c r="H2" s="322"/>
    </row>
    <row r="3" spans="2:9" ht="12.75">
      <c r="B3" s="38"/>
      <c r="C3" s="38"/>
      <c r="D3" s="38"/>
      <c r="E3" s="38"/>
      <c r="F3" s="38"/>
      <c r="G3" s="38"/>
      <c r="H3" s="38"/>
      <c r="I3" s="38"/>
    </row>
    <row r="4" spans="2:9" ht="12.75">
      <c r="B4" s="362" t="s">
        <v>62</v>
      </c>
      <c r="C4" s="362"/>
      <c r="D4" s="362"/>
      <c r="E4" s="362"/>
      <c r="F4" s="362"/>
      <c r="G4" s="362"/>
      <c r="H4" s="362"/>
      <c r="I4" s="362"/>
    </row>
    <row r="5" spans="2:9" ht="12.75">
      <c r="B5" s="20"/>
      <c r="C5" s="20"/>
      <c r="D5" s="20"/>
      <c r="E5" s="20"/>
      <c r="F5" s="38"/>
      <c r="G5" s="38"/>
      <c r="H5" s="38"/>
      <c r="I5" s="38"/>
    </row>
    <row r="6" spans="2:9" ht="16.5" customHeight="1">
      <c r="B6" s="436"/>
      <c r="C6" s="436"/>
      <c r="D6" s="436"/>
      <c r="E6" s="436"/>
      <c r="F6" s="413" t="s">
        <v>201</v>
      </c>
      <c r="G6" s="414"/>
      <c r="H6" s="413" t="s">
        <v>53</v>
      </c>
      <c r="I6" s="414"/>
    </row>
    <row r="7" spans="2:9" ht="12.75">
      <c r="B7" s="437" t="s">
        <v>63</v>
      </c>
      <c r="C7" s="438"/>
      <c r="D7" s="438"/>
      <c r="E7" s="439"/>
      <c r="F7" s="484">
        <v>1.6</v>
      </c>
      <c r="G7" s="484"/>
      <c r="H7" s="462">
        <v>1.9</v>
      </c>
      <c r="I7" s="463"/>
    </row>
    <row r="8" spans="2:12" ht="12.75">
      <c r="B8" s="409" t="s">
        <v>64</v>
      </c>
      <c r="C8" s="410"/>
      <c r="D8" s="410"/>
      <c r="E8" s="411"/>
      <c r="F8" s="484">
        <v>3.5</v>
      </c>
      <c r="G8" s="484"/>
      <c r="H8" s="458">
        <v>3.4</v>
      </c>
      <c r="I8" s="459"/>
      <c r="K8" s="27"/>
      <c r="L8" s="27"/>
    </row>
    <row r="9" spans="2:9" ht="12.75">
      <c r="B9" s="409" t="s">
        <v>65</v>
      </c>
      <c r="C9" s="410"/>
      <c r="D9" s="410"/>
      <c r="E9" s="411"/>
      <c r="F9" s="484">
        <v>2.4</v>
      </c>
      <c r="G9" s="484"/>
      <c r="H9" s="458">
        <v>1.6</v>
      </c>
      <c r="I9" s="459"/>
    </row>
    <row r="10" spans="2:9" ht="14.25" customHeight="1">
      <c r="B10" s="409" t="s">
        <v>202</v>
      </c>
      <c r="C10" s="410"/>
      <c r="D10" s="410"/>
      <c r="E10" s="411"/>
      <c r="F10" s="484">
        <v>17.5</v>
      </c>
      <c r="G10" s="484"/>
      <c r="H10" s="458">
        <v>17.2</v>
      </c>
      <c r="I10" s="459"/>
    </row>
    <row r="11" spans="2:9" ht="12.75">
      <c r="B11" s="409" t="s">
        <v>66</v>
      </c>
      <c r="C11" s="410"/>
      <c r="D11" s="410"/>
      <c r="E11" s="411"/>
      <c r="F11" s="484">
        <v>7.1</v>
      </c>
      <c r="G11" s="484"/>
      <c r="H11" s="458">
        <v>8.8</v>
      </c>
      <c r="I11" s="459"/>
    </row>
    <row r="12" spans="2:9" ht="12.75">
      <c r="B12" s="409" t="s">
        <v>67</v>
      </c>
      <c r="C12" s="410"/>
      <c r="D12" s="410"/>
      <c r="E12" s="411"/>
      <c r="F12" s="484">
        <v>47.3</v>
      </c>
      <c r="G12" s="484"/>
      <c r="H12" s="458">
        <v>47</v>
      </c>
      <c r="I12" s="459"/>
    </row>
    <row r="13" spans="2:9" ht="12.75">
      <c r="B13" s="409" t="s">
        <v>68</v>
      </c>
      <c r="C13" s="410"/>
      <c r="D13" s="410"/>
      <c r="E13" s="411"/>
      <c r="F13" s="484">
        <v>4.9</v>
      </c>
      <c r="G13" s="484"/>
      <c r="H13" s="458">
        <v>4.9</v>
      </c>
      <c r="I13" s="459"/>
    </row>
    <row r="14" spans="2:9" ht="12.75">
      <c r="B14" s="409" t="s">
        <v>69</v>
      </c>
      <c r="C14" s="410"/>
      <c r="D14" s="410"/>
      <c r="E14" s="411"/>
      <c r="F14" s="484">
        <v>6.9</v>
      </c>
      <c r="G14" s="484"/>
      <c r="H14" s="458">
        <v>6.3</v>
      </c>
      <c r="I14" s="459"/>
    </row>
    <row r="15" spans="2:9" ht="12.75">
      <c r="B15" s="409" t="s">
        <v>70</v>
      </c>
      <c r="C15" s="410"/>
      <c r="D15" s="410"/>
      <c r="E15" s="411"/>
      <c r="F15" s="484">
        <v>1</v>
      </c>
      <c r="G15" s="484"/>
      <c r="H15" s="458">
        <v>0.9</v>
      </c>
      <c r="I15" s="459"/>
    </row>
    <row r="16" spans="2:9" ht="12.75">
      <c r="B16" s="409" t="s">
        <v>292</v>
      </c>
      <c r="C16" s="410"/>
      <c r="D16" s="410"/>
      <c r="E16" s="411"/>
      <c r="F16" s="484">
        <v>2.2</v>
      </c>
      <c r="G16" s="484"/>
      <c r="H16" s="458">
        <v>2.6</v>
      </c>
      <c r="I16" s="459"/>
    </row>
    <row r="17" spans="2:9" ht="12.75">
      <c r="B17" s="409" t="s">
        <v>71</v>
      </c>
      <c r="C17" s="410"/>
      <c r="D17" s="410"/>
      <c r="E17" s="411"/>
      <c r="F17" s="484">
        <v>4.1</v>
      </c>
      <c r="G17" s="484"/>
      <c r="H17" s="458">
        <v>4.2</v>
      </c>
      <c r="I17" s="459"/>
    </row>
    <row r="18" spans="2:9" ht="12.75">
      <c r="B18" s="409" t="s">
        <v>72</v>
      </c>
      <c r="C18" s="410"/>
      <c r="D18" s="410"/>
      <c r="E18" s="411"/>
      <c r="F18" s="484">
        <v>1.6</v>
      </c>
      <c r="G18" s="484"/>
      <c r="H18" s="458">
        <v>1.3</v>
      </c>
      <c r="I18" s="459"/>
    </row>
    <row r="19" spans="2:9" ht="12.75">
      <c r="B19" s="409" t="s">
        <v>73</v>
      </c>
      <c r="C19" s="410"/>
      <c r="D19" s="410"/>
      <c r="E19" s="411"/>
      <c r="F19" s="484">
        <v>0.2</v>
      </c>
      <c r="G19" s="484"/>
      <c r="H19" s="458">
        <v>0.1</v>
      </c>
      <c r="I19" s="459"/>
    </row>
    <row r="20" spans="2:9" ht="12.75">
      <c r="B20" s="432" t="s">
        <v>74</v>
      </c>
      <c r="C20" s="433"/>
      <c r="D20" s="433"/>
      <c r="E20" s="434"/>
      <c r="F20" s="484">
        <v>0</v>
      </c>
      <c r="G20" s="484"/>
      <c r="H20" s="464">
        <v>0</v>
      </c>
      <c r="I20" s="465"/>
    </row>
    <row r="21" spans="2:9" ht="12.75">
      <c r="B21" s="425" t="s">
        <v>0</v>
      </c>
      <c r="C21" s="426"/>
      <c r="D21" s="426"/>
      <c r="E21" s="427"/>
      <c r="F21" s="428">
        <v>100</v>
      </c>
      <c r="G21" s="429"/>
      <c r="H21" s="428">
        <v>100</v>
      </c>
      <c r="I21" s="429"/>
    </row>
    <row r="22" spans="2:9" ht="12.75">
      <c r="B22" s="420" t="s">
        <v>19</v>
      </c>
      <c r="C22" s="421"/>
      <c r="D22" s="421"/>
      <c r="E22" s="422"/>
      <c r="F22" s="423">
        <v>510</v>
      </c>
      <c r="G22" s="424"/>
      <c r="H22" s="423">
        <v>1027</v>
      </c>
      <c r="I22" s="424"/>
    </row>
    <row r="23" spans="2:9" ht="12.75">
      <c r="B23" s="436"/>
      <c r="C23" s="436"/>
      <c r="D23" s="436"/>
      <c r="E23" s="436"/>
      <c r="F23" s="436"/>
      <c r="G23" s="436"/>
      <c r="H23" s="436"/>
      <c r="I23" s="436"/>
    </row>
    <row r="24" spans="2:9" ht="12.75">
      <c r="B24" s="362" t="s">
        <v>75</v>
      </c>
      <c r="C24" s="362"/>
      <c r="D24" s="362"/>
      <c r="E24" s="362"/>
      <c r="F24" s="362"/>
      <c r="G24" s="362"/>
      <c r="H24" s="362"/>
      <c r="I24" s="362"/>
    </row>
    <row r="25" spans="2:9" ht="12.75">
      <c r="B25" s="436"/>
      <c r="C25" s="436"/>
      <c r="D25" s="436"/>
      <c r="E25" s="436"/>
      <c r="F25" s="436"/>
      <c r="G25" s="436"/>
      <c r="H25" s="436"/>
      <c r="I25" s="436"/>
    </row>
    <row r="26" spans="2:9" ht="18" customHeight="1">
      <c r="B26" s="436"/>
      <c r="C26" s="436"/>
      <c r="D26" s="436"/>
      <c r="E26" s="436"/>
      <c r="F26" s="413" t="s">
        <v>201</v>
      </c>
      <c r="G26" s="414"/>
      <c r="H26" s="413" t="s">
        <v>53</v>
      </c>
      <c r="I26" s="414"/>
    </row>
    <row r="27" spans="2:9" ht="12.75">
      <c r="B27" s="415" t="s">
        <v>76</v>
      </c>
      <c r="C27" s="416"/>
      <c r="D27" s="416"/>
      <c r="E27" s="417"/>
      <c r="F27" s="475">
        <v>17.6</v>
      </c>
      <c r="G27" s="475"/>
      <c r="H27" s="476">
        <v>19</v>
      </c>
      <c r="I27" s="477"/>
    </row>
    <row r="28" spans="2:9" ht="12.75">
      <c r="B28" s="406" t="s">
        <v>77</v>
      </c>
      <c r="C28" s="407"/>
      <c r="D28" s="407"/>
      <c r="E28" s="408"/>
      <c r="F28" s="475">
        <v>12.8</v>
      </c>
      <c r="G28" s="475"/>
      <c r="H28" s="480">
        <v>12.2</v>
      </c>
      <c r="I28" s="481"/>
    </row>
    <row r="29" spans="2:9" ht="12.75">
      <c r="B29" s="406" t="s">
        <v>78</v>
      </c>
      <c r="C29" s="407"/>
      <c r="D29" s="407"/>
      <c r="E29" s="408"/>
      <c r="F29" s="475">
        <v>3.5</v>
      </c>
      <c r="G29" s="475"/>
      <c r="H29" s="480">
        <v>4.7</v>
      </c>
      <c r="I29" s="481"/>
    </row>
    <row r="30" spans="2:9" ht="12.75">
      <c r="B30" s="406" t="s">
        <v>79</v>
      </c>
      <c r="C30" s="407"/>
      <c r="D30" s="407"/>
      <c r="E30" s="408"/>
      <c r="F30" s="475">
        <v>1.3</v>
      </c>
      <c r="G30" s="475"/>
      <c r="H30" s="480">
        <v>1.5</v>
      </c>
      <c r="I30" s="481"/>
    </row>
    <row r="31" spans="2:9" ht="12.75">
      <c r="B31" s="406" t="s">
        <v>80</v>
      </c>
      <c r="C31" s="407"/>
      <c r="D31" s="407"/>
      <c r="E31" s="408"/>
      <c r="F31" s="475">
        <v>0</v>
      </c>
      <c r="G31" s="475"/>
      <c r="H31" s="480">
        <v>0.5</v>
      </c>
      <c r="I31" s="481"/>
    </row>
    <row r="32" spans="2:9" ht="12.75">
      <c r="B32" s="406" t="s">
        <v>81</v>
      </c>
      <c r="C32" s="407"/>
      <c r="D32" s="407"/>
      <c r="E32" s="408"/>
      <c r="F32" s="475">
        <v>14.4</v>
      </c>
      <c r="G32" s="475"/>
      <c r="H32" s="480">
        <v>15.9</v>
      </c>
      <c r="I32" s="481"/>
    </row>
    <row r="33" spans="2:9" ht="12.75">
      <c r="B33" s="406" t="s">
        <v>82</v>
      </c>
      <c r="C33" s="407"/>
      <c r="D33" s="407"/>
      <c r="E33" s="408"/>
      <c r="F33" s="475">
        <v>1.1</v>
      </c>
      <c r="G33" s="475"/>
      <c r="H33" s="480">
        <v>0.7</v>
      </c>
      <c r="I33" s="481"/>
    </row>
    <row r="34" spans="2:9" ht="12.75">
      <c r="B34" s="406" t="s">
        <v>167</v>
      </c>
      <c r="C34" s="407"/>
      <c r="D34" s="407"/>
      <c r="E34" s="408"/>
      <c r="F34" s="475">
        <v>14.6</v>
      </c>
      <c r="G34" s="475"/>
      <c r="H34" s="480">
        <v>13.7</v>
      </c>
      <c r="I34" s="481"/>
    </row>
    <row r="35" spans="2:9" ht="12.75">
      <c r="B35" s="406" t="s">
        <v>83</v>
      </c>
      <c r="C35" s="407"/>
      <c r="D35" s="407"/>
      <c r="E35" s="408"/>
      <c r="F35" s="475">
        <v>0.3</v>
      </c>
      <c r="G35" s="475"/>
      <c r="H35" s="480">
        <v>0.9</v>
      </c>
      <c r="I35" s="481"/>
    </row>
    <row r="36" spans="2:9" ht="12.75">
      <c r="B36" s="406" t="s">
        <v>168</v>
      </c>
      <c r="C36" s="407"/>
      <c r="D36" s="407"/>
      <c r="E36" s="408"/>
      <c r="F36" s="475">
        <v>0</v>
      </c>
      <c r="G36" s="475"/>
      <c r="H36" s="480">
        <v>0</v>
      </c>
      <c r="I36" s="481"/>
    </row>
    <row r="37" spans="2:9" ht="12.75">
      <c r="B37" s="406" t="s">
        <v>84</v>
      </c>
      <c r="C37" s="407"/>
      <c r="D37" s="407"/>
      <c r="E37" s="408"/>
      <c r="F37" s="475">
        <v>32.2</v>
      </c>
      <c r="G37" s="475"/>
      <c r="H37" s="480">
        <v>29.6</v>
      </c>
      <c r="I37" s="481"/>
    </row>
    <row r="38" spans="2:9" ht="12.75">
      <c r="B38" s="402" t="s">
        <v>179</v>
      </c>
      <c r="C38" s="403"/>
      <c r="D38" s="403"/>
      <c r="E38" s="404"/>
      <c r="F38" s="440">
        <v>2.4</v>
      </c>
      <c r="G38" s="366"/>
      <c r="H38" s="381">
        <v>1.2</v>
      </c>
      <c r="I38" s="382"/>
    </row>
    <row r="39" spans="2:9" ht="12.75">
      <c r="B39" s="392" t="s">
        <v>0</v>
      </c>
      <c r="C39" s="393"/>
      <c r="D39" s="393"/>
      <c r="E39" s="394"/>
      <c r="F39" s="428">
        <v>100</v>
      </c>
      <c r="G39" s="429"/>
      <c r="H39" s="428">
        <v>100</v>
      </c>
      <c r="I39" s="429"/>
    </row>
    <row r="40" spans="2:9" ht="12.75">
      <c r="B40" s="397" t="s">
        <v>19</v>
      </c>
      <c r="C40" s="398"/>
      <c r="D40" s="398"/>
      <c r="E40" s="399"/>
      <c r="F40" s="423">
        <v>376</v>
      </c>
      <c r="G40" s="424"/>
      <c r="H40" s="423">
        <v>737</v>
      </c>
      <c r="I40" s="424"/>
    </row>
    <row r="41" spans="2:9" ht="12.75">
      <c r="B41" s="436"/>
      <c r="C41" s="436"/>
      <c r="D41" s="436"/>
      <c r="E41" s="436"/>
      <c r="F41" s="436"/>
      <c r="G41" s="436"/>
      <c r="H41" s="436"/>
      <c r="I41" s="436"/>
    </row>
    <row r="42" spans="2:9" ht="12.75">
      <c r="B42" s="362" t="s">
        <v>60</v>
      </c>
      <c r="C42" s="362"/>
      <c r="D42" s="362"/>
      <c r="E42" s="362"/>
      <c r="F42" s="362"/>
      <c r="G42" s="362"/>
      <c r="H42" s="362"/>
      <c r="I42" s="362"/>
    </row>
    <row r="43" spans="2:9" ht="12.75">
      <c r="B43" s="29"/>
      <c r="C43" s="29"/>
      <c r="D43" s="29"/>
      <c r="E43" s="29"/>
      <c r="F43" s="29"/>
      <c r="G43" s="29"/>
      <c r="H43" s="29"/>
      <c r="I43" s="29"/>
    </row>
    <row r="44" spans="2:9" ht="16.5" customHeight="1">
      <c r="B44" s="412"/>
      <c r="C44" s="412"/>
      <c r="D44" s="412"/>
      <c r="E44" s="22"/>
      <c r="F44" s="413" t="s">
        <v>201</v>
      </c>
      <c r="G44" s="414"/>
      <c r="H44" s="413" t="s">
        <v>53</v>
      </c>
      <c r="I44" s="414"/>
    </row>
    <row r="45" spans="2:9" ht="12.75">
      <c r="B45" s="415" t="s">
        <v>85</v>
      </c>
      <c r="C45" s="416"/>
      <c r="D45" s="416"/>
      <c r="E45" s="417"/>
      <c r="F45" s="484">
        <v>13.7</v>
      </c>
      <c r="G45" s="484"/>
      <c r="H45" s="462">
        <v>12.2</v>
      </c>
      <c r="I45" s="463"/>
    </row>
    <row r="46" spans="2:9" ht="25.5" customHeight="1">
      <c r="B46" s="409" t="s">
        <v>86</v>
      </c>
      <c r="C46" s="410"/>
      <c r="D46" s="410"/>
      <c r="E46" s="411"/>
      <c r="F46" s="484">
        <v>8.6</v>
      </c>
      <c r="G46" s="484"/>
      <c r="H46" s="458">
        <v>7.8</v>
      </c>
      <c r="I46" s="459"/>
    </row>
    <row r="47" spans="2:9" ht="12.75">
      <c r="B47" s="406" t="s">
        <v>150</v>
      </c>
      <c r="C47" s="407"/>
      <c r="D47" s="407"/>
      <c r="E47" s="408"/>
      <c r="F47" s="484">
        <v>15.4</v>
      </c>
      <c r="G47" s="484"/>
      <c r="H47" s="458">
        <v>16.4</v>
      </c>
      <c r="I47" s="459"/>
    </row>
    <row r="48" spans="2:9" ht="12.75" customHeight="1">
      <c r="B48" s="406" t="s">
        <v>8</v>
      </c>
      <c r="C48" s="407"/>
      <c r="D48" s="407"/>
      <c r="E48" s="408"/>
      <c r="F48" s="484">
        <v>22.3</v>
      </c>
      <c r="G48" s="484"/>
      <c r="H48" s="458">
        <v>22.1</v>
      </c>
      <c r="I48" s="459"/>
    </row>
    <row r="49" spans="2:9" ht="28.5" customHeight="1">
      <c r="B49" s="409" t="s">
        <v>87</v>
      </c>
      <c r="C49" s="410"/>
      <c r="D49" s="410"/>
      <c r="E49" s="411"/>
      <c r="F49" s="484">
        <v>2.3</v>
      </c>
      <c r="G49" s="484"/>
      <c r="H49" s="458">
        <v>1.9</v>
      </c>
      <c r="I49" s="459"/>
    </row>
    <row r="50" spans="2:9" ht="12.75">
      <c r="B50" s="406" t="s">
        <v>9</v>
      </c>
      <c r="C50" s="407"/>
      <c r="D50" s="407"/>
      <c r="E50" s="408"/>
      <c r="F50" s="484">
        <v>28</v>
      </c>
      <c r="G50" s="484"/>
      <c r="H50" s="458">
        <v>30.1</v>
      </c>
      <c r="I50" s="459"/>
    </row>
    <row r="51" spans="2:9" ht="12.75" customHeight="1">
      <c r="B51" s="406" t="s">
        <v>58</v>
      </c>
      <c r="C51" s="407"/>
      <c r="D51" s="407"/>
      <c r="E51" s="408"/>
      <c r="F51" s="484">
        <v>0</v>
      </c>
      <c r="G51" s="484"/>
      <c r="H51" s="458">
        <v>0.1</v>
      </c>
      <c r="I51" s="459"/>
    </row>
    <row r="52" spans="2:9" ht="12.75">
      <c r="B52" s="406" t="s">
        <v>149</v>
      </c>
      <c r="C52" s="407"/>
      <c r="D52" s="407"/>
      <c r="E52" s="408"/>
      <c r="F52" s="484">
        <v>1.5</v>
      </c>
      <c r="G52" s="484"/>
      <c r="H52" s="458">
        <v>2.1</v>
      </c>
      <c r="I52" s="459"/>
    </row>
    <row r="53" spans="2:9" ht="12.75">
      <c r="B53" s="406" t="s">
        <v>10</v>
      </c>
      <c r="C53" s="407"/>
      <c r="D53" s="407"/>
      <c r="E53" s="408"/>
      <c r="F53" s="484">
        <v>2.6</v>
      </c>
      <c r="G53" s="484"/>
      <c r="H53" s="458">
        <v>1.8</v>
      </c>
      <c r="I53" s="459"/>
    </row>
    <row r="54" spans="2:9" ht="12.75">
      <c r="B54" s="402" t="s">
        <v>59</v>
      </c>
      <c r="C54" s="403"/>
      <c r="D54" s="403"/>
      <c r="E54" s="404"/>
      <c r="F54" s="484">
        <v>5.6</v>
      </c>
      <c r="G54" s="484"/>
      <c r="H54" s="464">
        <v>5.5</v>
      </c>
      <c r="I54" s="465"/>
    </row>
    <row r="55" spans="2:9" ht="12.75">
      <c r="B55" s="392" t="s">
        <v>0</v>
      </c>
      <c r="C55" s="393"/>
      <c r="D55" s="393"/>
      <c r="E55" s="394"/>
      <c r="F55" s="383">
        <v>100</v>
      </c>
      <c r="G55" s="384"/>
      <c r="H55" s="383">
        <v>100</v>
      </c>
      <c r="I55" s="384"/>
    </row>
    <row r="56" spans="2:9" ht="12.75">
      <c r="B56" s="397" t="s">
        <v>19</v>
      </c>
      <c r="C56" s="398"/>
      <c r="D56" s="398"/>
      <c r="E56" s="399"/>
      <c r="F56" s="500">
        <v>533</v>
      </c>
      <c r="G56" s="501"/>
      <c r="H56" s="469">
        <v>1043</v>
      </c>
      <c r="I56" s="470"/>
    </row>
  </sheetData>
  <sheetProtection/>
  <mergeCells count="146">
    <mergeCell ref="B2:D2"/>
    <mergeCell ref="B38:E38"/>
    <mergeCell ref="F38:G38"/>
    <mergeCell ref="H38:I38"/>
    <mergeCell ref="F54:G54"/>
    <mergeCell ref="F48:G48"/>
    <mergeCell ref="F49:G49"/>
    <mergeCell ref="F50:G50"/>
    <mergeCell ref="F51:G51"/>
    <mergeCell ref="F52:G52"/>
    <mergeCell ref="F53:G53"/>
    <mergeCell ref="F18:G18"/>
    <mergeCell ref="H18:I18"/>
    <mergeCell ref="F19:G19"/>
    <mergeCell ref="H19:I19"/>
    <mergeCell ref="F20:G20"/>
    <mergeCell ref="H20:I20"/>
    <mergeCell ref="H50:I50"/>
    <mergeCell ref="B42:I42"/>
    <mergeCell ref="B44:D44"/>
    <mergeCell ref="F15:G15"/>
    <mergeCell ref="H15:I15"/>
    <mergeCell ref="F16:G16"/>
    <mergeCell ref="H16:I16"/>
    <mergeCell ref="F17:G17"/>
    <mergeCell ref="H17:I17"/>
    <mergeCell ref="F12:G12"/>
    <mergeCell ref="H12:I12"/>
    <mergeCell ref="F13:G13"/>
    <mergeCell ref="H13:I13"/>
    <mergeCell ref="F14:G14"/>
    <mergeCell ref="H14:I14"/>
    <mergeCell ref="H8:I8"/>
    <mergeCell ref="F9:G9"/>
    <mergeCell ref="H9:I9"/>
    <mergeCell ref="F10:G10"/>
    <mergeCell ref="H10:I10"/>
    <mergeCell ref="F11:G11"/>
    <mergeCell ref="H11:I11"/>
    <mergeCell ref="A1:J1"/>
    <mergeCell ref="B56:E56"/>
    <mergeCell ref="F56:G56"/>
    <mergeCell ref="H56:I56"/>
    <mergeCell ref="B55:E55"/>
    <mergeCell ref="F55:G55"/>
    <mergeCell ref="H55:I55"/>
    <mergeCell ref="B53:E53"/>
    <mergeCell ref="H53:I53"/>
    <mergeCell ref="B54:E54"/>
    <mergeCell ref="H54:I54"/>
    <mergeCell ref="B51:E51"/>
    <mergeCell ref="H51:I51"/>
    <mergeCell ref="B52:E52"/>
    <mergeCell ref="H52:I52"/>
    <mergeCell ref="B48:E48"/>
    <mergeCell ref="H48:I48"/>
    <mergeCell ref="B49:E49"/>
    <mergeCell ref="H49:I49"/>
    <mergeCell ref="B50:E50"/>
    <mergeCell ref="B45:E45"/>
    <mergeCell ref="H45:I45"/>
    <mergeCell ref="B46:E46"/>
    <mergeCell ref="H46:I46"/>
    <mergeCell ref="B47:E47"/>
    <mergeCell ref="H47:I47"/>
    <mergeCell ref="F45:G45"/>
    <mergeCell ref="F46:G46"/>
    <mergeCell ref="F47:G47"/>
    <mergeCell ref="F44:G44"/>
    <mergeCell ref="H44:I44"/>
    <mergeCell ref="B41:E41"/>
    <mergeCell ref="F41:I41"/>
    <mergeCell ref="B39:E39"/>
    <mergeCell ref="F39:G39"/>
    <mergeCell ref="H39:I39"/>
    <mergeCell ref="B40:E40"/>
    <mergeCell ref="F40:G40"/>
    <mergeCell ref="H40:I40"/>
    <mergeCell ref="B36:E36"/>
    <mergeCell ref="F36:G36"/>
    <mergeCell ref="H36:I36"/>
    <mergeCell ref="B37:E37"/>
    <mergeCell ref="F37:G37"/>
    <mergeCell ref="H37:I37"/>
    <mergeCell ref="B34:E34"/>
    <mergeCell ref="F34:G34"/>
    <mergeCell ref="H34:I34"/>
    <mergeCell ref="B35:E35"/>
    <mergeCell ref="F35:G35"/>
    <mergeCell ref="H35:I35"/>
    <mergeCell ref="B32:E32"/>
    <mergeCell ref="F32:G32"/>
    <mergeCell ref="H32:I32"/>
    <mergeCell ref="B33:E33"/>
    <mergeCell ref="F33:G33"/>
    <mergeCell ref="H33:I33"/>
    <mergeCell ref="B30:E30"/>
    <mergeCell ref="F30:G30"/>
    <mergeCell ref="H30:I30"/>
    <mergeCell ref="B31:E31"/>
    <mergeCell ref="F31:G31"/>
    <mergeCell ref="H31:I31"/>
    <mergeCell ref="B28:E28"/>
    <mergeCell ref="F28:G28"/>
    <mergeCell ref="H28:I28"/>
    <mergeCell ref="B29:E29"/>
    <mergeCell ref="F29:G29"/>
    <mergeCell ref="H29:I29"/>
    <mergeCell ref="B24:I24"/>
    <mergeCell ref="F26:G26"/>
    <mergeCell ref="H26:I26"/>
    <mergeCell ref="B27:E27"/>
    <mergeCell ref="F27:G27"/>
    <mergeCell ref="H27:I27"/>
    <mergeCell ref="B21:E21"/>
    <mergeCell ref="F21:G21"/>
    <mergeCell ref="H21:I21"/>
    <mergeCell ref="B22:E22"/>
    <mergeCell ref="F22:G22"/>
    <mergeCell ref="H22:I22"/>
    <mergeCell ref="B15:E15"/>
    <mergeCell ref="B16:E16"/>
    <mergeCell ref="B17:E17"/>
    <mergeCell ref="B18:E18"/>
    <mergeCell ref="B19:E19"/>
    <mergeCell ref="B20:E20"/>
    <mergeCell ref="B4:I4"/>
    <mergeCell ref="B6:E6"/>
    <mergeCell ref="F6:G6"/>
    <mergeCell ref="H6:I6"/>
    <mergeCell ref="B7:E7"/>
    <mergeCell ref="B10:E10"/>
    <mergeCell ref="B8:E8"/>
    <mergeCell ref="F7:G7"/>
    <mergeCell ref="H7:I7"/>
    <mergeCell ref="F8:G8"/>
    <mergeCell ref="B23:E23"/>
    <mergeCell ref="F23:I23"/>
    <mergeCell ref="B25:E25"/>
    <mergeCell ref="B26:E26"/>
    <mergeCell ref="F25:I25"/>
    <mergeCell ref="B9:E9"/>
    <mergeCell ref="B11:E11"/>
    <mergeCell ref="B12:E12"/>
    <mergeCell ref="B13:E13"/>
    <mergeCell ref="B14:E14"/>
  </mergeCells>
  <printOptions/>
  <pageMargins left="0.25" right="0.25"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H30"/>
  <sheetViews>
    <sheetView zoomScalePageLayoutView="0" workbookViewId="0" topLeftCell="A1">
      <selection activeCell="A2" sqref="A2:IV2"/>
    </sheetView>
  </sheetViews>
  <sheetFormatPr defaultColWidth="11.421875" defaultRowHeight="12.75"/>
  <cols>
    <col min="1" max="1" width="2.140625" style="1" customWidth="1"/>
    <col min="2" max="2" width="40.28125" style="1" customWidth="1"/>
    <col min="3" max="4" width="13.57421875" style="1" customWidth="1"/>
    <col min="5" max="5" width="11.421875" style="1" customWidth="1"/>
    <col min="6" max="6" width="10.8515625" style="1" customWidth="1"/>
    <col min="7" max="7" width="2.57421875" style="1" customWidth="1"/>
    <col min="8" max="16384" width="11.421875" style="1" customWidth="1"/>
  </cols>
  <sheetData>
    <row r="1" spans="1:7" ht="16.5">
      <c r="A1" s="435" t="s">
        <v>210</v>
      </c>
      <c r="B1" s="435"/>
      <c r="C1" s="435"/>
      <c r="D1" s="435"/>
      <c r="E1" s="435"/>
      <c r="F1" s="435"/>
      <c r="G1" s="435"/>
    </row>
    <row r="2" spans="1:8" ht="16.5">
      <c r="A2" s="322"/>
      <c r="B2" s="357" t="s">
        <v>380</v>
      </c>
      <c r="C2" s="357"/>
      <c r="D2" s="357"/>
      <c r="E2" s="322"/>
      <c r="F2" s="322"/>
      <c r="G2" s="322"/>
      <c r="H2" s="322"/>
    </row>
    <row r="3" spans="2:6" ht="12.75">
      <c r="B3" s="436"/>
      <c r="C3" s="436"/>
      <c r="D3" s="436"/>
      <c r="E3" s="436"/>
      <c r="F3" s="44"/>
    </row>
    <row r="4" spans="2:7" ht="12.75">
      <c r="B4" s="362" t="s">
        <v>52</v>
      </c>
      <c r="C4" s="362"/>
      <c r="D4" s="362"/>
      <c r="E4" s="362"/>
      <c r="F4" s="362"/>
      <c r="G4" s="6"/>
    </row>
    <row r="5" spans="2:6" ht="12.75">
      <c r="B5" s="44"/>
      <c r="C5" s="44"/>
      <c r="D5" s="44"/>
      <c r="E5" s="44"/>
      <c r="F5" s="44"/>
    </row>
    <row r="6" spans="2:6" ht="17.25" customHeight="1">
      <c r="B6" s="44"/>
      <c r="C6" s="413" t="s">
        <v>201</v>
      </c>
      <c r="D6" s="414"/>
      <c r="E6" s="413" t="s">
        <v>53</v>
      </c>
      <c r="F6" s="414"/>
    </row>
    <row r="7" spans="2:6" ht="12.75">
      <c r="B7" s="44"/>
      <c r="C7" s="77" t="s">
        <v>11</v>
      </c>
      <c r="D7" s="77" t="s">
        <v>12</v>
      </c>
      <c r="E7" s="77" t="s">
        <v>11</v>
      </c>
      <c r="F7" s="77" t="s">
        <v>12</v>
      </c>
    </row>
    <row r="8" spans="2:6" ht="12.75">
      <c r="B8" s="73" t="s">
        <v>1</v>
      </c>
      <c r="C8" s="31">
        <v>2.9</v>
      </c>
      <c r="D8" s="89">
        <v>1.8</v>
      </c>
      <c r="E8" s="89">
        <v>3.2</v>
      </c>
      <c r="F8" s="89">
        <v>2</v>
      </c>
    </row>
    <row r="9" spans="2:6" ht="12.75">
      <c r="B9" s="114" t="s">
        <v>2</v>
      </c>
      <c r="C9" s="145">
        <v>11.6</v>
      </c>
      <c r="D9" s="118">
        <v>4.3</v>
      </c>
      <c r="E9" s="118">
        <v>12.1</v>
      </c>
      <c r="F9" s="118">
        <v>4.2</v>
      </c>
    </row>
    <row r="10" spans="2:6" ht="12.75">
      <c r="B10" s="114" t="s">
        <v>3</v>
      </c>
      <c r="C10" s="145">
        <v>12</v>
      </c>
      <c r="D10" s="118">
        <v>4.3</v>
      </c>
      <c r="E10" s="118">
        <v>11.8</v>
      </c>
      <c r="F10" s="118">
        <v>6</v>
      </c>
    </row>
    <row r="11" spans="2:6" ht="12.75">
      <c r="B11" s="114" t="s">
        <v>4</v>
      </c>
      <c r="C11" s="145">
        <v>6.4</v>
      </c>
      <c r="D11" s="118">
        <v>9.2</v>
      </c>
      <c r="E11" s="118">
        <v>6.8</v>
      </c>
      <c r="F11" s="117">
        <v>8.8</v>
      </c>
    </row>
    <row r="12" spans="2:6" ht="12.75">
      <c r="B12" s="114" t="s">
        <v>5</v>
      </c>
      <c r="C12" s="31">
        <v>32.7</v>
      </c>
      <c r="D12" s="117">
        <v>48.7</v>
      </c>
      <c r="E12" s="117">
        <v>29.9</v>
      </c>
      <c r="F12" s="118">
        <v>46.5</v>
      </c>
    </row>
    <row r="13" spans="2:6" ht="12.75">
      <c r="B13" s="114" t="s">
        <v>6</v>
      </c>
      <c r="C13" s="145">
        <v>29.3</v>
      </c>
      <c r="D13" s="118">
        <v>10.6</v>
      </c>
      <c r="E13" s="118">
        <v>31.6</v>
      </c>
      <c r="F13" s="118">
        <v>11.3</v>
      </c>
    </row>
    <row r="14" spans="2:6" ht="12.75">
      <c r="B14" s="75" t="s">
        <v>7</v>
      </c>
      <c r="C14" s="145">
        <v>5.1</v>
      </c>
      <c r="D14" s="119">
        <v>19.4</v>
      </c>
      <c r="E14" s="119">
        <v>4.6</v>
      </c>
      <c r="F14" s="119">
        <v>21.2</v>
      </c>
    </row>
    <row r="15" spans="2:6" ht="12.75">
      <c r="B15" s="122" t="s">
        <v>18</v>
      </c>
      <c r="C15" s="120">
        <v>100</v>
      </c>
      <c r="D15" s="120">
        <v>100</v>
      </c>
      <c r="E15" s="120">
        <v>100</v>
      </c>
      <c r="F15" s="120">
        <v>100</v>
      </c>
    </row>
    <row r="16" spans="2:6" ht="12.75">
      <c r="B16" s="123" t="s">
        <v>19</v>
      </c>
      <c r="C16" s="121">
        <v>450</v>
      </c>
      <c r="D16" s="121">
        <v>489</v>
      </c>
      <c r="E16" s="103">
        <v>885</v>
      </c>
      <c r="F16" s="103">
        <v>931</v>
      </c>
    </row>
    <row r="17" spans="2:6" ht="12.75">
      <c r="B17" s="44"/>
      <c r="C17" s="44"/>
      <c r="D17" s="44"/>
      <c r="E17" s="44"/>
      <c r="F17" s="44"/>
    </row>
    <row r="18" spans="2:7" ht="12.75">
      <c r="B18" s="362" t="s">
        <v>46</v>
      </c>
      <c r="C18" s="362"/>
      <c r="D18" s="362"/>
      <c r="E18" s="362"/>
      <c r="F18" s="362"/>
      <c r="G18" s="6"/>
    </row>
    <row r="19" spans="2:6" ht="12.75">
      <c r="B19" s="44"/>
      <c r="C19" s="44"/>
      <c r="D19" s="44"/>
      <c r="E19" s="44"/>
      <c r="F19" s="44"/>
    </row>
    <row r="20" spans="3:6" ht="16.5" customHeight="1">
      <c r="C20" s="413" t="s">
        <v>201</v>
      </c>
      <c r="D20" s="414"/>
      <c r="E20" s="413" t="s">
        <v>54</v>
      </c>
      <c r="F20" s="414"/>
    </row>
    <row r="21" spans="2:6" ht="12.75">
      <c r="B21" s="73" t="s">
        <v>27</v>
      </c>
      <c r="C21" s="476">
        <v>82.6</v>
      </c>
      <c r="D21" s="477"/>
      <c r="E21" s="476">
        <v>82.8</v>
      </c>
      <c r="F21" s="477"/>
    </row>
    <row r="22" spans="2:6" ht="12.75">
      <c r="B22" s="74" t="s">
        <v>151</v>
      </c>
      <c r="C22" s="480">
        <v>3.3</v>
      </c>
      <c r="D22" s="481"/>
      <c r="E22" s="480">
        <v>3.2</v>
      </c>
      <c r="F22" s="481"/>
    </row>
    <row r="23" spans="2:6" ht="12.75">
      <c r="B23" s="74" t="s">
        <v>129</v>
      </c>
      <c r="C23" s="480">
        <v>0.4</v>
      </c>
      <c r="D23" s="481"/>
      <c r="E23" s="480">
        <v>1.2</v>
      </c>
      <c r="F23" s="481"/>
    </row>
    <row r="24" spans="2:6" ht="12.75">
      <c r="B24" s="74" t="s">
        <v>152</v>
      </c>
      <c r="C24" s="480">
        <v>0</v>
      </c>
      <c r="D24" s="481"/>
      <c r="E24" s="480">
        <v>0</v>
      </c>
      <c r="F24" s="481"/>
    </row>
    <row r="25" spans="2:6" ht="12.75">
      <c r="B25" s="74" t="s">
        <v>132</v>
      </c>
      <c r="C25" s="480">
        <v>0</v>
      </c>
      <c r="D25" s="481"/>
      <c r="E25" s="480">
        <v>0.1</v>
      </c>
      <c r="F25" s="481"/>
    </row>
    <row r="26" spans="2:6" ht="12.75">
      <c r="B26" s="74" t="s">
        <v>153</v>
      </c>
      <c r="C26" s="480">
        <v>0</v>
      </c>
      <c r="D26" s="481"/>
      <c r="E26" s="480">
        <v>0</v>
      </c>
      <c r="F26" s="481"/>
    </row>
    <row r="27" spans="2:6" ht="12.75">
      <c r="B27" s="74" t="s">
        <v>154</v>
      </c>
      <c r="C27" s="480">
        <v>9.7</v>
      </c>
      <c r="D27" s="481"/>
      <c r="E27" s="480">
        <v>8.6</v>
      </c>
      <c r="F27" s="481"/>
    </row>
    <row r="28" spans="2:6" ht="12.75">
      <c r="B28" s="75" t="s">
        <v>155</v>
      </c>
      <c r="C28" s="478">
        <v>4</v>
      </c>
      <c r="D28" s="479"/>
      <c r="E28" s="478">
        <v>4.1</v>
      </c>
      <c r="F28" s="479"/>
    </row>
    <row r="29" spans="2:6" ht="12.75">
      <c r="B29" s="122" t="s">
        <v>18</v>
      </c>
      <c r="C29" s="428">
        <v>100</v>
      </c>
      <c r="D29" s="429"/>
      <c r="E29" s="428">
        <v>100</v>
      </c>
      <c r="F29" s="429"/>
    </row>
    <row r="30" spans="2:6" ht="12.75">
      <c r="B30" s="123" t="s">
        <v>19</v>
      </c>
      <c r="C30" s="509">
        <v>453</v>
      </c>
      <c r="D30" s="510"/>
      <c r="E30" s="509">
        <v>918</v>
      </c>
      <c r="F30" s="510"/>
    </row>
  </sheetData>
  <sheetProtection/>
  <mergeCells count="29">
    <mergeCell ref="B2:D2"/>
    <mergeCell ref="C26:D26"/>
    <mergeCell ref="E26:F26"/>
    <mergeCell ref="C27:D27"/>
    <mergeCell ref="E27:F27"/>
    <mergeCell ref="C28:D28"/>
    <mergeCell ref="E28:F28"/>
    <mergeCell ref="C23:D23"/>
    <mergeCell ref="E23:F23"/>
    <mergeCell ref="C24:D24"/>
    <mergeCell ref="E24:F24"/>
    <mergeCell ref="C25:D25"/>
    <mergeCell ref="E25:F25"/>
    <mergeCell ref="E20:F20"/>
    <mergeCell ref="B3:E3"/>
    <mergeCell ref="C21:D21"/>
    <mergeCell ref="E21:F21"/>
    <mergeCell ref="C22:D22"/>
    <mergeCell ref="E22:F22"/>
    <mergeCell ref="C29:D29"/>
    <mergeCell ref="E29:F29"/>
    <mergeCell ref="C30:D30"/>
    <mergeCell ref="E30:F30"/>
    <mergeCell ref="A1:G1"/>
    <mergeCell ref="B4:F4"/>
    <mergeCell ref="C6:D6"/>
    <mergeCell ref="E6:F6"/>
    <mergeCell ref="B18:F18"/>
    <mergeCell ref="C20:D20"/>
  </mergeCells>
  <printOptions/>
  <pageMargins left="0.25" right="0.25"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M41"/>
  <sheetViews>
    <sheetView zoomScalePageLayoutView="0" workbookViewId="0" topLeftCell="A1">
      <selection activeCell="J5" sqref="J5:N10"/>
    </sheetView>
  </sheetViews>
  <sheetFormatPr defaultColWidth="11.421875" defaultRowHeight="12.75"/>
  <cols>
    <col min="1" max="1" width="2.140625" style="1" customWidth="1"/>
    <col min="2" max="2" width="23.00390625" style="1" customWidth="1"/>
    <col min="3" max="3" width="19.00390625" style="1" customWidth="1"/>
    <col min="4" max="4" width="12.140625" style="1" customWidth="1"/>
    <col min="5" max="16384" width="11.421875" style="1" customWidth="1"/>
  </cols>
  <sheetData>
    <row r="1" spans="1:7" ht="16.5">
      <c r="A1" s="435" t="s">
        <v>211</v>
      </c>
      <c r="B1" s="435"/>
      <c r="C1" s="435"/>
      <c r="D1" s="435"/>
      <c r="E1" s="435"/>
      <c r="F1" s="435"/>
      <c r="G1" s="435"/>
    </row>
    <row r="2" spans="1:8" ht="16.5">
      <c r="A2" s="322"/>
      <c r="B2" s="357" t="s">
        <v>380</v>
      </c>
      <c r="C2" s="357"/>
      <c r="D2" s="357"/>
      <c r="E2" s="322"/>
      <c r="F2" s="322"/>
      <c r="G2" s="322"/>
      <c r="H2" s="322"/>
    </row>
    <row r="3" spans="1:7" ht="12.75">
      <c r="A3" s="2"/>
      <c r="B3" s="12"/>
      <c r="C3" s="12"/>
      <c r="D3" s="12"/>
      <c r="E3" s="12"/>
      <c r="F3" s="12"/>
      <c r="G3" s="12"/>
    </row>
    <row r="4" spans="1:7" ht="12.75">
      <c r="A4" s="2"/>
      <c r="B4" s="362" t="s">
        <v>51</v>
      </c>
      <c r="C4" s="362"/>
      <c r="D4" s="362"/>
      <c r="E4" s="362"/>
      <c r="F4" s="362"/>
      <c r="G4" s="362"/>
    </row>
    <row r="5" spans="1:7" ht="13.5">
      <c r="A5" s="2"/>
      <c r="B5" s="3"/>
      <c r="C5" s="4"/>
      <c r="D5" s="5"/>
      <c r="E5" s="6"/>
      <c r="F5" s="4"/>
      <c r="G5" s="7"/>
    </row>
    <row r="6" spans="1:7" ht="12.75">
      <c r="A6" s="2"/>
      <c r="B6" s="451" t="s">
        <v>28</v>
      </c>
      <c r="C6" s="454" t="s">
        <v>29</v>
      </c>
      <c r="D6" s="352" t="s">
        <v>28</v>
      </c>
      <c r="E6" s="353"/>
      <c r="F6" s="353"/>
      <c r="G6" s="354"/>
    </row>
    <row r="7" spans="1:13" ht="12.75">
      <c r="A7" s="2"/>
      <c r="B7" s="452"/>
      <c r="C7" s="455"/>
      <c r="D7" s="77" t="s">
        <v>30</v>
      </c>
      <c r="E7" s="77" t="s">
        <v>31</v>
      </c>
      <c r="F7" s="78" t="s">
        <v>0</v>
      </c>
      <c r="G7" s="79" t="s">
        <v>32</v>
      </c>
      <c r="J7" s="13"/>
      <c r="K7" s="13"/>
      <c r="L7" s="13"/>
      <c r="M7" s="13"/>
    </row>
    <row r="8" spans="1:13" ht="15">
      <c r="A8" s="2"/>
      <c r="B8" s="452"/>
      <c r="C8" s="124" t="s">
        <v>195</v>
      </c>
      <c r="D8" s="141">
        <v>1778</v>
      </c>
      <c r="E8" s="138">
        <v>65</v>
      </c>
      <c r="F8" s="141">
        <v>1843</v>
      </c>
      <c r="G8" s="89">
        <v>6</v>
      </c>
      <c r="J8" s="13"/>
      <c r="K8" s="13"/>
      <c r="L8" s="13"/>
      <c r="M8" s="13"/>
    </row>
    <row r="9" spans="1:13" ht="15">
      <c r="A9" s="2"/>
      <c r="B9" s="452"/>
      <c r="C9" s="125" t="s">
        <v>196</v>
      </c>
      <c r="D9" s="141">
        <v>1709</v>
      </c>
      <c r="E9" s="146">
        <v>39</v>
      </c>
      <c r="F9" s="141">
        <v>1748</v>
      </c>
      <c r="G9" s="146">
        <v>7</v>
      </c>
      <c r="J9" s="13"/>
      <c r="K9" s="13"/>
      <c r="L9" s="13"/>
      <c r="M9" s="13"/>
    </row>
    <row r="10" spans="1:7" ht="15">
      <c r="A10" s="2"/>
      <c r="B10" s="452"/>
      <c r="C10" s="126" t="s">
        <v>197</v>
      </c>
      <c r="D10" s="141">
        <v>1763</v>
      </c>
      <c r="E10" s="139">
        <v>73</v>
      </c>
      <c r="F10" s="141">
        <v>1836</v>
      </c>
      <c r="G10" s="90">
        <v>4</v>
      </c>
    </row>
    <row r="11" spans="1:7" ht="12.75">
      <c r="A11" s="2"/>
      <c r="B11" s="453"/>
      <c r="C11" s="76" t="s">
        <v>0</v>
      </c>
      <c r="D11" s="81">
        <v>5250</v>
      </c>
      <c r="E11" s="81">
        <v>177</v>
      </c>
      <c r="F11" s="81">
        <v>5427</v>
      </c>
      <c r="G11" s="80">
        <v>17</v>
      </c>
    </row>
    <row r="12" spans="1:7" ht="12.75">
      <c r="A12" s="2"/>
      <c r="B12" s="33"/>
      <c r="C12" s="33"/>
      <c r="D12" s="33"/>
      <c r="E12" s="33"/>
      <c r="F12" s="34"/>
      <c r="G12" s="34"/>
    </row>
    <row r="13" spans="1:7" ht="12.75">
      <c r="A13" s="2"/>
      <c r="B13" s="11"/>
      <c r="C13" s="11"/>
      <c r="D13" s="77" t="s">
        <v>30</v>
      </c>
      <c r="E13" s="77" t="s">
        <v>31</v>
      </c>
      <c r="F13" s="78" t="s">
        <v>0</v>
      </c>
      <c r="G13" s="10"/>
    </row>
    <row r="14" spans="1:7" ht="12.75">
      <c r="A14" s="2"/>
      <c r="B14" s="451" t="s">
        <v>33</v>
      </c>
      <c r="C14" s="91" t="s">
        <v>34</v>
      </c>
      <c r="D14" s="138">
        <v>17</v>
      </c>
      <c r="E14" s="138">
        <v>0</v>
      </c>
      <c r="F14" s="138">
        <v>17</v>
      </c>
      <c r="G14" s="35"/>
    </row>
    <row r="15" spans="1:7" ht="12.75">
      <c r="A15" s="2"/>
      <c r="B15" s="453"/>
      <c r="C15" s="75" t="s">
        <v>35</v>
      </c>
      <c r="D15" s="139">
        <v>138</v>
      </c>
      <c r="E15" s="139">
        <v>4</v>
      </c>
      <c r="F15" s="139">
        <v>142</v>
      </c>
      <c r="G15" s="12"/>
    </row>
    <row r="16" spans="1:7" ht="12.75">
      <c r="A16" s="2"/>
      <c r="B16" s="9"/>
      <c r="C16" s="9"/>
      <c r="D16" s="9"/>
      <c r="E16" s="9"/>
      <c r="F16" s="6"/>
      <c r="G16" s="12"/>
    </row>
    <row r="17" spans="1:7" ht="12.75">
      <c r="A17" s="2"/>
      <c r="B17" s="362" t="s">
        <v>47</v>
      </c>
      <c r="C17" s="362"/>
      <c r="D17" s="362"/>
      <c r="E17" s="362"/>
      <c r="F17" s="362"/>
      <c r="G17" s="362"/>
    </row>
    <row r="18" spans="1:7" ht="12.75">
      <c r="A18" s="2"/>
      <c r="B18" s="6"/>
      <c r="C18" s="9"/>
      <c r="D18" s="9"/>
      <c r="E18" s="9"/>
      <c r="F18" s="6"/>
      <c r="G18" s="12"/>
    </row>
    <row r="19" spans="1:7" ht="12.75">
      <c r="A19" s="2"/>
      <c r="B19" s="6"/>
      <c r="C19" s="9"/>
      <c r="D19" s="77" t="s">
        <v>30</v>
      </c>
      <c r="E19" s="77" t="s">
        <v>31</v>
      </c>
      <c r="F19" s="78" t="s">
        <v>0</v>
      </c>
      <c r="G19" s="12"/>
    </row>
    <row r="20" spans="1:7" ht="15">
      <c r="A20" s="2"/>
      <c r="B20" s="456" t="s">
        <v>198</v>
      </c>
      <c r="C20" s="457"/>
      <c r="D20" s="80">
        <v>1645</v>
      </c>
      <c r="E20" s="80">
        <v>59</v>
      </c>
      <c r="F20" s="80">
        <v>1704</v>
      </c>
      <c r="G20" s="12"/>
    </row>
    <row r="21" spans="1:7" ht="15">
      <c r="A21" s="2"/>
      <c r="B21" s="407" t="s">
        <v>199</v>
      </c>
      <c r="C21" s="407"/>
      <c r="D21" s="407"/>
      <c r="E21" s="407"/>
      <c r="F21" s="407"/>
      <c r="G21" s="12"/>
    </row>
    <row r="22" spans="1:7" ht="12.75">
      <c r="A22" s="2"/>
      <c r="B22" s="14"/>
      <c r="C22" s="15"/>
      <c r="D22" s="12"/>
      <c r="E22" s="12"/>
      <c r="F22" s="12"/>
      <c r="G22" s="12"/>
    </row>
    <row r="23" spans="1:7" ht="12.75">
      <c r="A23" s="2"/>
      <c r="B23" s="362" t="s">
        <v>48</v>
      </c>
      <c r="C23" s="362"/>
      <c r="D23" s="362"/>
      <c r="E23" s="362"/>
      <c r="F23" s="362"/>
      <c r="G23" s="362"/>
    </row>
    <row r="24" spans="1:7" ht="12.75">
      <c r="A24" s="2"/>
      <c r="B24" s="7"/>
      <c r="C24" s="9"/>
      <c r="D24" s="6"/>
      <c r="E24" s="4"/>
      <c r="F24" s="4"/>
      <c r="G24" s="12"/>
    </row>
    <row r="25" spans="1:7" ht="12.75">
      <c r="A25" s="2"/>
      <c r="B25" s="9"/>
      <c r="C25" s="9"/>
      <c r="D25" s="77" t="s">
        <v>30</v>
      </c>
      <c r="E25" s="77" t="s">
        <v>31</v>
      </c>
      <c r="F25" s="78" t="s">
        <v>0</v>
      </c>
      <c r="G25" s="12"/>
    </row>
    <row r="26" spans="1:7" ht="12.75">
      <c r="A26" s="2"/>
      <c r="B26" s="415" t="s">
        <v>36</v>
      </c>
      <c r="C26" s="417"/>
      <c r="D26" s="138">
        <v>1774</v>
      </c>
      <c r="E26" s="138">
        <v>47</v>
      </c>
      <c r="F26" s="138">
        <v>1821</v>
      </c>
      <c r="G26" s="12"/>
    </row>
    <row r="27" spans="1:7" ht="12.75">
      <c r="A27" s="2"/>
      <c r="B27" s="402" t="s">
        <v>37</v>
      </c>
      <c r="C27" s="404"/>
      <c r="D27" s="139">
        <v>1622</v>
      </c>
      <c r="E27" s="139">
        <v>38</v>
      </c>
      <c r="F27" s="139">
        <v>1660</v>
      </c>
      <c r="G27" s="9"/>
    </row>
    <row r="28" spans="1:7" ht="12.75" customHeight="1">
      <c r="A28" s="2"/>
      <c r="B28" s="437" t="s">
        <v>38</v>
      </c>
      <c r="C28" s="439"/>
      <c r="D28" s="138">
        <v>7</v>
      </c>
      <c r="E28" s="138">
        <v>0</v>
      </c>
      <c r="F28" s="138">
        <v>7</v>
      </c>
      <c r="G28" s="9"/>
    </row>
    <row r="29" spans="1:7" ht="12.75" customHeight="1">
      <c r="A29" s="2"/>
      <c r="B29" s="432" t="s">
        <v>39</v>
      </c>
      <c r="C29" s="434"/>
      <c r="D29" s="139">
        <v>6</v>
      </c>
      <c r="E29" s="139">
        <v>0</v>
      </c>
      <c r="F29" s="139">
        <v>6</v>
      </c>
      <c r="G29" s="28"/>
    </row>
    <row r="30" spans="1:7" ht="12.75">
      <c r="A30" s="2"/>
      <c r="B30" s="12"/>
      <c r="C30" s="12"/>
      <c r="D30" s="16"/>
      <c r="E30" s="16"/>
      <c r="F30" s="16"/>
      <c r="G30" s="9"/>
    </row>
    <row r="31" spans="1:7" ht="12.75">
      <c r="A31" s="2"/>
      <c r="B31" s="362" t="s">
        <v>294</v>
      </c>
      <c r="C31" s="362"/>
      <c r="D31" s="362"/>
      <c r="E31" s="362"/>
      <c r="F31" s="362"/>
      <c r="G31" s="362"/>
    </row>
    <row r="32" spans="1:7" ht="12.75">
      <c r="A32" s="2"/>
      <c r="B32" s="7"/>
      <c r="C32" s="9"/>
      <c r="D32" s="9"/>
      <c r="E32" s="9"/>
      <c r="F32" s="9"/>
      <c r="G32" s="9"/>
    </row>
    <row r="33" spans="1:7" ht="12.75">
      <c r="A33" s="2"/>
      <c r="B33" s="11"/>
      <c r="C33" s="11"/>
      <c r="D33" s="77" t="s">
        <v>30</v>
      </c>
      <c r="E33" s="77" t="s">
        <v>31</v>
      </c>
      <c r="F33" s="78" t="s">
        <v>0</v>
      </c>
      <c r="G33" s="9"/>
    </row>
    <row r="34" spans="1:7" ht="12.75" customHeight="1">
      <c r="A34" s="2"/>
      <c r="B34" s="437" t="s">
        <v>55</v>
      </c>
      <c r="C34" s="439"/>
      <c r="D34" s="138">
        <v>11906</v>
      </c>
      <c r="E34" s="138">
        <v>966</v>
      </c>
      <c r="F34" s="138">
        <v>12872</v>
      </c>
      <c r="G34" s="9"/>
    </row>
    <row r="35" spans="1:7" ht="12.75" customHeight="1">
      <c r="A35" s="2"/>
      <c r="B35" s="432" t="s">
        <v>40</v>
      </c>
      <c r="C35" s="434"/>
      <c r="D35" s="139">
        <v>3323</v>
      </c>
      <c r="E35" s="139">
        <v>425</v>
      </c>
      <c r="F35" s="139">
        <v>3748</v>
      </c>
      <c r="G35" s="9"/>
    </row>
    <row r="36" spans="1:7" ht="12.75">
      <c r="A36" s="2"/>
      <c r="B36" s="12" t="s">
        <v>56</v>
      </c>
      <c r="C36" s="12"/>
      <c r="D36" s="12"/>
      <c r="E36" s="12"/>
      <c r="F36" s="9"/>
      <c r="G36" s="9"/>
    </row>
    <row r="37" spans="1:7" ht="12.75">
      <c r="A37" s="2"/>
      <c r="B37" s="12"/>
      <c r="C37" s="12"/>
      <c r="D37" s="12"/>
      <c r="E37" s="12"/>
      <c r="F37" s="9"/>
      <c r="G37" s="9"/>
    </row>
    <row r="38" spans="1:7" ht="12.75">
      <c r="A38" s="2"/>
      <c r="B38" s="362" t="s">
        <v>50</v>
      </c>
      <c r="C38" s="362"/>
      <c r="D38" s="362"/>
      <c r="E38" s="362"/>
      <c r="F38" s="362"/>
      <c r="G38" s="362"/>
    </row>
    <row r="39" spans="1:7" ht="12.75">
      <c r="A39" s="2"/>
      <c r="B39" s="17"/>
      <c r="C39" s="6"/>
      <c r="D39" s="4"/>
      <c r="E39" s="4"/>
      <c r="F39" s="9"/>
      <c r="G39" s="9"/>
    </row>
    <row r="40" spans="1:7" ht="12.75">
      <c r="A40" s="2"/>
      <c r="B40" s="107" t="s">
        <v>41</v>
      </c>
      <c r="C40" s="107" t="s">
        <v>42</v>
      </c>
      <c r="D40" s="107" t="s">
        <v>43</v>
      </c>
      <c r="E40" s="78" t="s">
        <v>0</v>
      </c>
      <c r="F40" s="9"/>
      <c r="G40" s="9"/>
    </row>
    <row r="41" spans="1:7" ht="12.75">
      <c r="A41" s="2"/>
      <c r="B41" s="94">
        <v>0</v>
      </c>
      <c r="C41" s="94">
        <v>47</v>
      </c>
      <c r="D41" s="94">
        <v>0</v>
      </c>
      <c r="E41" s="108">
        <v>47</v>
      </c>
      <c r="F41" s="9"/>
      <c r="G41" s="9"/>
    </row>
  </sheetData>
  <sheetProtection/>
  <mergeCells count="19">
    <mergeCell ref="B28:C28"/>
    <mergeCell ref="B29:C29"/>
    <mergeCell ref="B31:G31"/>
    <mergeCell ref="B34:C34"/>
    <mergeCell ref="B35:C35"/>
    <mergeCell ref="B38:G38"/>
    <mergeCell ref="B17:G17"/>
    <mergeCell ref="B20:C20"/>
    <mergeCell ref="B21:F21"/>
    <mergeCell ref="B23:G23"/>
    <mergeCell ref="B26:C26"/>
    <mergeCell ref="B27:C27"/>
    <mergeCell ref="A1:G1"/>
    <mergeCell ref="B4:G4"/>
    <mergeCell ref="B6:B11"/>
    <mergeCell ref="C6:C7"/>
    <mergeCell ref="D6:G6"/>
    <mergeCell ref="B14:B15"/>
    <mergeCell ref="B2:D2"/>
  </mergeCells>
  <printOptions/>
  <pageMargins left="0.25" right="0.25"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J46"/>
  <sheetViews>
    <sheetView zoomScalePageLayoutView="0" workbookViewId="0" topLeftCell="A1">
      <selection activeCell="A2" sqref="A2:IV2"/>
    </sheetView>
  </sheetViews>
  <sheetFormatPr defaultColWidth="11.421875" defaultRowHeight="12.75"/>
  <cols>
    <col min="1" max="1" width="2.140625" style="1" customWidth="1"/>
    <col min="2" max="2" width="31.140625" style="1" customWidth="1"/>
    <col min="3" max="3" width="10.57421875" style="1" customWidth="1"/>
    <col min="4" max="4" width="10.28125" style="1" customWidth="1"/>
    <col min="5" max="5" width="9.7109375" style="1" customWidth="1"/>
    <col min="6" max="6" width="11.421875" style="1" customWidth="1"/>
    <col min="7" max="7" width="8.7109375" style="1" customWidth="1"/>
    <col min="8" max="8" width="7.421875" style="1" customWidth="1"/>
    <col min="9" max="9" width="7.7109375" style="1" customWidth="1"/>
    <col min="10" max="16384" width="11.421875" style="1" customWidth="1"/>
  </cols>
  <sheetData>
    <row r="1" spans="1:9" ht="16.5">
      <c r="A1" s="435" t="s">
        <v>211</v>
      </c>
      <c r="B1" s="435"/>
      <c r="C1" s="435"/>
      <c r="D1" s="435"/>
      <c r="E1" s="435"/>
      <c r="F1" s="435"/>
      <c r="G1" s="435"/>
      <c r="H1" s="435"/>
      <c r="I1" s="435"/>
    </row>
    <row r="2" spans="1:8" ht="16.5">
      <c r="A2" s="322"/>
      <c r="B2" s="357" t="s">
        <v>380</v>
      </c>
      <c r="C2" s="357"/>
      <c r="D2" s="357"/>
      <c r="E2" s="322"/>
      <c r="F2" s="322"/>
      <c r="G2" s="322"/>
      <c r="H2" s="322"/>
    </row>
    <row r="3" spans="2:10" ht="12.75">
      <c r="B3" s="21"/>
      <c r="C3" s="21"/>
      <c r="D3" s="21"/>
      <c r="E3" s="21"/>
      <c r="F3" s="21"/>
      <c r="G3" s="21"/>
      <c r="H3" s="21"/>
      <c r="I3" s="21"/>
      <c r="J3" s="38"/>
    </row>
    <row r="4" spans="2:10" ht="12.75">
      <c r="B4" s="362" t="s">
        <v>44</v>
      </c>
      <c r="C4" s="362"/>
      <c r="D4" s="362"/>
      <c r="E4" s="362"/>
      <c r="F4" s="362"/>
      <c r="G4" s="362"/>
      <c r="H4" s="362"/>
      <c r="I4" s="362"/>
      <c r="J4" s="38"/>
    </row>
    <row r="5" spans="2:10" ht="12.75">
      <c r="B5" s="20"/>
      <c r="C5" s="20"/>
      <c r="D5" s="20"/>
      <c r="E5" s="20"/>
      <c r="F5" s="20"/>
      <c r="G5" s="20"/>
      <c r="H5" s="20"/>
      <c r="I5" s="20"/>
      <c r="J5" s="38"/>
    </row>
    <row r="6" spans="2:10" ht="12.75" customHeight="1">
      <c r="B6" s="21"/>
      <c r="C6" s="485" t="s">
        <v>61</v>
      </c>
      <c r="D6" s="485" t="s">
        <v>14</v>
      </c>
      <c r="E6" s="363" t="s">
        <v>15</v>
      </c>
      <c r="F6" s="363" t="s">
        <v>16</v>
      </c>
      <c r="G6" s="507" t="s">
        <v>17</v>
      </c>
      <c r="H6" s="373" t="s">
        <v>0</v>
      </c>
      <c r="I6" s="24"/>
      <c r="J6" s="38"/>
    </row>
    <row r="7" spans="2:10" ht="12.75">
      <c r="B7" s="21"/>
      <c r="C7" s="486"/>
      <c r="D7" s="486"/>
      <c r="E7" s="364"/>
      <c r="F7" s="364"/>
      <c r="G7" s="508"/>
      <c r="H7" s="374"/>
      <c r="I7" s="24"/>
      <c r="J7" s="38"/>
    </row>
    <row r="8" spans="2:10" ht="12.75">
      <c r="B8" s="21"/>
      <c r="C8" s="486"/>
      <c r="D8" s="486"/>
      <c r="E8" s="364"/>
      <c r="F8" s="364"/>
      <c r="G8" s="508"/>
      <c r="H8" s="374"/>
      <c r="I8" s="24"/>
      <c r="J8" s="38"/>
    </row>
    <row r="9" spans="2:10" ht="12.75">
      <c r="B9" s="21"/>
      <c r="C9" s="486"/>
      <c r="D9" s="486"/>
      <c r="E9" s="364"/>
      <c r="F9" s="364"/>
      <c r="G9" s="508"/>
      <c r="H9" s="374"/>
      <c r="I9" s="24"/>
      <c r="J9" s="38"/>
    </row>
    <row r="10" spans="2:10" ht="12.75">
      <c r="B10" s="21"/>
      <c r="C10" s="486"/>
      <c r="D10" s="486"/>
      <c r="E10" s="364"/>
      <c r="F10" s="364"/>
      <c r="G10" s="508"/>
      <c r="H10" s="374"/>
      <c r="I10" s="24"/>
      <c r="J10" s="38"/>
    </row>
    <row r="11" spans="2:10" ht="12.75">
      <c r="B11" s="21"/>
      <c r="C11" s="486"/>
      <c r="D11" s="486"/>
      <c r="E11" s="364"/>
      <c r="F11" s="364"/>
      <c r="G11" s="508"/>
      <c r="H11" s="374"/>
      <c r="I11" s="24"/>
      <c r="J11" s="38"/>
    </row>
    <row r="12" spans="2:10" ht="12.75">
      <c r="B12" s="21"/>
      <c r="C12" s="486"/>
      <c r="D12" s="487"/>
      <c r="E12" s="365"/>
      <c r="F12" s="365"/>
      <c r="G12" s="512"/>
      <c r="H12" s="513"/>
      <c r="I12" s="24"/>
      <c r="J12" s="38"/>
    </row>
    <row r="13" spans="2:10" ht="15">
      <c r="B13" s="291" t="s">
        <v>201</v>
      </c>
      <c r="C13" s="144">
        <v>69.5</v>
      </c>
      <c r="D13" s="142">
        <v>5.1</v>
      </c>
      <c r="E13" s="316">
        <v>2.5</v>
      </c>
      <c r="F13" s="316">
        <v>2.9</v>
      </c>
      <c r="G13" s="142">
        <v>20</v>
      </c>
      <c r="H13" s="312">
        <v>100</v>
      </c>
      <c r="I13" s="24"/>
      <c r="J13" s="38"/>
    </row>
    <row r="14" spans="2:10" ht="12.75">
      <c r="B14" s="321" t="s">
        <v>19</v>
      </c>
      <c r="C14" s="146">
        <v>1251</v>
      </c>
      <c r="D14" s="141">
        <v>92</v>
      </c>
      <c r="E14" s="146">
        <v>45</v>
      </c>
      <c r="F14" s="146">
        <v>52</v>
      </c>
      <c r="G14" s="141">
        <v>361</v>
      </c>
      <c r="H14" s="320">
        <v>1801</v>
      </c>
      <c r="I14" s="24"/>
      <c r="J14" s="38"/>
    </row>
    <row r="15" spans="2:10" ht="12.75">
      <c r="B15" s="291" t="s">
        <v>53</v>
      </c>
      <c r="C15" s="144">
        <v>64.7</v>
      </c>
      <c r="D15" s="319">
        <v>7.3</v>
      </c>
      <c r="E15" s="144">
        <v>3.5</v>
      </c>
      <c r="F15" s="144">
        <v>3.1</v>
      </c>
      <c r="G15" s="319">
        <v>21.4</v>
      </c>
      <c r="H15" s="143">
        <v>100</v>
      </c>
      <c r="I15" s="24"/>
      <c r="J15" s="38"/>
    </row>
    <row r="16" spans="2:10" ht="12.75">
      <c r="B16" s="293" t="s">
        <v>19</v>
      </c>
      <c r="C16" s="139">
        <v>3432</v>
      </c>
      <c r="D16" s="310">
        <v>386</v>
      </c>
      <c r="E16" s="139">
        <v>185</v>
      </c>
      <c r="F16" s="139">
        <v>163</v>
      </c>
      <c r="G16" s="310">
        <v>1135</v>
      </c>
      <c r="H16" s="103">
        <v>5301</v>
      </c>
      <c r="I16" s="24"/>
      <c r="J16" s="38"/>
    </row>
    <row r="17" spans="2:10" ht="12.75">
      <c r="B17" s="38"/>
      <c r="C17" s="38"/>
      <c r="D17" s="38"/>
      <c r="E17" s="38"/>
      <c r="F17" s="38"/>
      <c r="G17" s="38"/>
      <c r="H17" s="38"/>
      <c r="I17" s="38"/>
      <c r="J17" s="38"/>
    </row>
    <row r="18" spans="2:10" ht="12.75">
      <c r="B18" s="362" t="s">
        <v>45</v>
      </c>
      <c r="C18" s="362"/>
      <c r="D18" s="362"/>
      <c r="E18" s="362"/>
      <c r="F18" s="362"/>
      <c r="G18" s="362"/>
      <c r="H18" s="362"/>
      <c r="I18" s="362"/>
      <c r="J18" s="38"/>
    </row>
    <row r="19" spans="2:10" ht="12.75">
      <c r="B19" s="38"/>
      <c r="C19" s="38"/>
      <c r="D19" s="38"/>
      <c r="E19" s="38"/>
      <c r="F19" s="38"/>
      <c r="G19" s="38"/>
      <c r="H19" s="38"/>
      <c r="I19" s="38"/>
      <c r="J19" s="38"/>
    </row>
    <row r="20" spans="2:10" ht="12.75" customHeight="1">
      <c r="B20" s="371" t="s">
        <v>13</v>
      </c>
      <c r="C20" s="358" t="s">
        <v>201</v>
      </c>
      <c r="D20" s="359"/>
      <c r="E20" s="358" t="s">
        <v>53</v>
      </c>
      <c r="F20" s="359"/>
      <c r="G20" s="23"/>
      <c r="H20" s="38"/>
      <c r="I20" s="24"/>
      <c r="J20" s="38"/>
    </row>
    <row r="21" spans="2:10" ht="15.75" customHeight="1">
      <c r="B21" s="372"/>
      <c r="C21" s="360"/>
      <c r="D21" s="361"/>
      <c r="E21" s="360"/>
      <c r="F21" s="361"/>
      <c r="G21" s="23"/>
      <c r="H21" s="38"/>
      <c r="I21" s="24"/>
      <c r="J21" s="38"/>
    </row>
    <row r="22" spans="2:10" ht="12.75">
      <c r="B22" s="91" t="s">
        <v>20</v>
      </c>
      <c r="C22" s="462">
        <v>24.2</v>
      </c>
      <c r="D22" s="463"/>
      <c r="E22" s="484">
        <v>10.1</v>
      </c>
      <c r="F22" s="511"/>
      <c r="G22" s="23"/>
      <c r="H22" s="38"/>
      <c r="I22" s="24"/>
      <c r="J22" s="38"/>
    </row>
    <row r="23" spans="2:10" ht="12.75">
      <c r="B23" s="114" t="s">
        <v>21</v>
      </c>
      <c r="C23" s="458">
        <v>39.7</v>
      </c>
      <c r="D23" s="459"/>
      <c r="E23" s="484">
        <v>39.2</v>
      </c>
      <c r="F23" s="511"/>
      <c r="G23" s="23"/>
      <c r="H23" s="38"/>
      <c r="I23" s="24"/>
      <c r="J23" s="38"/>
    </row>
    <row r="24" spans="2:10" ht="12.75">
      <c r="B24" s="114" t="s">
        <v>22</v>
      </c>
      <c r="C24" s="458">
        <v>16.1</v>
      </c>
      <c r="D24" s="459"/>
      <c r="E24" s="484">
        <v>23.2</v>
      </c>
      <c r="F24" s="511"/>
      <c r="G24" s="23"/>
      <c r="H24" s="38"/>
      <c r="I24" s="24"/>
      <c r="J24" s="38"/>
    </row>
    <row r="25" spans="2:10" ht="12.75">
      <c r="B25" s="114" t="s">
        <v>23</v>
      </c>
      <c r="C25" s="458">
        <v>8.3</v>
      </c>
      <c r="D25" s="459"/>
      <c r="E25" s="484">
        <v>13.5</v>
      </c>
      <c r="F25" s="511"/>
      <c r="G25" s="23"/>
      <c r="H25" s="38"/>
      <c r="I25" s="24"/>
      <c r="J25" s="38"/>
    </row>
    <row r="26" spans="2:10" ht="12.75">
      <c r="B26" s="114" t="s">
        <v>24</v>
      </c>
      <c r="C26" s="458">
        <v>5.2</v>
      </c>
      <c r="D26" s="459"/>
      <c r="E26" s="484">
        <v>5.7</v>
      </c>
      <c r="F26" s="511"/>
      <c r="G26" s="23"/>
      <c r="H26" s="38"/>
      <c r="I26" s="24"/>
      <c r="J26" s="38"/>
    </row>
    <row r="27" spans="2:10" ht="12.75">
      <c r="B27" s="114" t="s">
        <v>25</v>
      </c>
      <c r="C27" s="458">
        <v>3.1</v>
      </c>
      <c r="D27" s="459"/>
      <c r="E27" s="484">
        <v>4</v>
      </c>
      <c r="F27" s="511"/>
      <c r="G27" s="23"/>
      <c r="H27" s="38"/>
      <c r="I27" s="24"/>
      <c r="J27" s="38"/>
    </row>
    <row r="28" spans="2:10" ht="12.75">
      <c r="B28" s="114" t="s">
        <v>148</v>
      </c>
      <c r="C28" s="458">
        <v>3</v>
      </c>
      <c r="D28" s="459"/>
      <c r="E28" s="484">
        <v>4</v>
      </c>
      <c r="F28" s="511"/>
      <c r="G28" s="23"/>
      <c r="H28" s="38"/>
      <c r="I28" s="24"/>
      <c r="J28" s="38"/>
    </row>
    <row r="29" spans="2:10" ht="12.75">
      <c r="B29" s="115" t="s">
        <v>26</v>
      </c>
      <c r="C29" s="464">
        <v>0.3</v>
      </c>
      <c r="D29" s="465"/>
      <c r="E29" s="484">
        <v>0.3</v>
      </c>
      <c r="F29" s="511"/>
      <c r="G29" s="23"/>
      <c r="H29" s="38"/>
      <c r="I29" s="24"/>
      <c r="J29" s="38"/>
    </row>
    <row r="30" spans="2:10" ht="12.75">
      <c r="B30" s="112" t="s">
        <v>0</v>
      </c>
      <c r="C30" s="383">
        <v>100</v>
      </c>
      <c r="D30" s="384"/>
      <c r="E30" s="383">
        <v>100</v>
      </c>
      <c r="F30" s="384"/>
      <c r="G30" s="23"/>
      <c r="H30" s="38"/>
      <c r="I30" s="24"/>
      <c r="J30" s="38"/>
    </row>
    <row r="31" spans="2:10" ht="12.75">
      <c r="B31" s="113" t="s">
        <v>19</v>
      </c>
      <c r="C31" s="469">
        <v>1798</v>
      </c>
      <c r="D31" s="470"/>
      <c r="E31" s="385">
        <v>5292</v>
      </c>
      <c r="F31" s="386"/>
      <c r="G31" s="23"/>
      <c r="H31" s="38"/>
      <c r="I31" s="24"/>
      <c r="J31" s="38"/>
    </row>
    <row r="32" spans="2:10" ht="12.75">
      <c r="B32" s="22"/>
      <c r="C32" s="23"/>
      <c r="D32" s="23"/>
      <c r="E32" s="23"/>
      <c r="F32" s="23"/>
      <c r="G32" s="23"/>
      <c r="H32" s="38"/>
      <c r="I32" s="24"/>
      <c r="J32" s="38"/>
    </row>
    <row r="33" spans="2:10" ht="12.75">
      <c r="B33" s="362" t="s">
        <v>293</v>
      </c>
      <c r="C33" s="362"/>
      <c r="D33" s="362"/>
      <c r="E33" s="362"/>
      <c r="F33" s="362"/>
      <c r="G33" s="362"/>
      <c r="H33" s="362"/>
      <c r="I33" s="362"/>
      <c r="J33" s="38"/>
    </row>
    <row r="34" spans="2:10" ht="12.75">
      <c r="B34" s="38"/>
      <c r="C34" s="38"/>
      <c r="D34" s="38"/>
      <c r="E34" s="38"/>
      <c r="F34" s="38"/>
      <c r="G34" s="38"/>
      <c r="H34" s="38"/>
      <c r="I34" s="38"/>
      <c r="J34" s="38"/>
    </row>
    <row r="35" spans="2:10" ht="32.25" customHeight="1">
      <c r="B35" s="38"/>
      <c r="C35" s="413" t="s">
        <v>203</v>
      </c>
      <c r="D35" s="414"/>
      <c r="E35" s="413" t="s">
        <v>163</v>
      </c>
      <c r="F35" s="414"/>
      <c r="G35" s="38"/>
      <c r="H35" s="38"/>
      <c r="I35" s="38"/>
      <c r="J35" s="38"/>
    </row>
    <row r="36" spans="2:10" ht="18" customHeight="1">
      <c r="B36" s="91" t="s">
        <v>161</v>
      </c>
      <c r="C36" s="488">
        <v>442</v>
      </c>
      <c r="D36" s="488"/>
      <c r="E36" s="489">
        <v>1300</v>
      </c>
      <c r="F36" s="490"/>
      <c r="G36" s="38"/>
      <c r="H36" s="38"/>
      <c r="I36" s="38"/>
      <c r="J36" s="38"/>
    </row>
    <row r="37" spans="2:10" ht="39.75" customHeight="1">
      <c r="B37" s="114" t="s">
        <v>162</v>
      </c>
      <c r="C37" s="488">
        <v>22</v>
      </c>
      <c r="D37" s="488"/>
      <c r="E37" s="491">
        <v>70</v>
      </c>
      <c r="F37" s="492"/>
      <c r="G37" s="38"/>
      <c r="H37" s="38"/>
      <c r="I37" s="38"/>
      <c r="J37" s="38"/>
    </row>
    <row r="38" spans="2:10" ht="12.75">
      <c r="B38" s="114" t="s">
        <v>156</v>
      </c>
      <c r="C38" s="488">
        <v>94</v>
      </c>
      <c r="D38" s="488"/>
      <c r="E38" s="491">
        <v>376</v>
      </c>
      <c r="F38" s="492"/>
      <c r="G38" s="38"/>
      <c r="H38" s="38"/>
      <c r="I38" s="38"/>
      <c r="J38" s="38"/>
    </row>
    <row r="39" spans="2:10" ht="16.5" customHeight="1">
      <c r="B39" s="114" t="s">
        <v>157</v>
      </c>
      <c r="C39" s="488">
        <v>12</v>
      </c>
      <c r="D39" s="488"/>
      <c r="E39" s="491">
        <v>44</v>
      </c>
      <c r="F39" s="492"/>
      <c r="G39" s="38"/>
      <c r="H39" s="38"/>
      <c r="I39" s="38"/>
      <c r="J39" s="38"/>
    </row>
    <row r="40" spans="2:10" ht="25.5">
      <c r="B40" s="114" t="s">
        <v>158</v>
      </c>
      <c r="C40" s="488">
        <v>10</v>
      </c>
      <c r="D40" s="488"/>
      <c r="E40" s="491">
        <v>41</v>
      </c>
      <c r="F40" s="492"/>
      <c r="G40" s="38"/>
      <c r="H40" s="38"/>
      <c r="I40" s="38"/>
      <c r="J40" s="38"/>
    </row>
    <row r="41" spans="2:10" ht="25.5">
      <c r="B41" s="114" t="s">
        <v>159</v>
      </c>
      <c r="C41" s="488">
        <v>42</v>
      </c>
      <c r="D41" s="488"/>
      <c r="E41" s="491">
        <v>122</v>
      </c>
      <c r="F41" s="492"/>
      <c r="G41" s="38"/>
      <c r="H41" s="38"/>
      <c r="I41" s="38"/>
      <c r="J41" s="38"/>
    </row>
    <row r="42" spans="2:10" ht="25.5">
      <c r="B42" s="114" t="s">
        <v>160</v>
      </c>
      <c r="C42" s="488">
        <v>15</v>
      </c>
      <c r="D42" s="488"/>
      <c r="E42" s="491">
        <v>103</v>
      </c>
      <c r="F42" s="492"/>
      <c r="G42" s="38"/>
      <c r="H42" s="38"/>
      <c r="I42" s="38"/>
      <c r="J42" s="38"/>
    </row>
    <row r="43" spans="2:10" ht="29.25" customHeight="1">
      <c r="B43" s="295" t="s">
        <v>291</v>
      </c>
      <c r="C43" s="488">
        <v>408</v>
      </c>
      <c r="D43" s="488"/>
      <c r="E43" s="491">
        <v>1240</v>
      </c>
      <c r="F43" s="492"/>
      <c r="G43" s="38"/>
      <c r="H43" s="38"/>
      <c r="I43" s="38"/>
      <c r="J43" s="38"/>
    </row>
    <row r="44" spans="2:10" ht="32.25" customHeight="1">
      <c r="B44" s="114" t="s">
        <v>57</v>
      </c>
      <c r="C44" s="488">
        <v>159</v>
      </c>
      <c r="D44" s="488"/>
      <c r="E44" s="491">
        <v>193</v>
      </c>
      <c r="F44" s="492"/>
      <c r="G44" s="38"/>
      <c r="H44" s="38"/>
      <c r="I44" s="38"/>
      <c r="J44" s="38"/>
    </row>
    <row r="45" spans="2:10" ht="12.75">
      <c r="B45" s="296" t="s">
        <v>290</v>
      </c>
      <c r="C45" s="488">
        <v>661</v>
      </c>
      <c r="D45" s="488"/>
      <c r="E45" s="493">
        <v>1987</v>
      </c>
      <c r="F45" s="494"/>
      <c r="G45" s="38"/>
      <c r="H45" s="38"/>
      <c r="I45" s="38"/>
      <c r="J45" s="38"/>
    </row>
    <row r="46" spans="2:10" ht="12.75">
      <c r="B46" s="116" t="s">
        <v>19</v>
      </c>
      <c r="C46" s="389">
        <v>1801</v>
      </c>
      <c r="D46" s="390"/>
      <c r="E46" s="389">
        <v>5301</v>
      </c>
      <c r="F46" s="390"/>
      <c r="G46" s="20"/>
      <c r="H46" s="20"/>
      <c r="I46" s="20"/>
      <c r="J46" s="38"/>
    </row>
  </sheetData>
  <sheetProtection/>
  <mergeCells count="58">
    <mergeCell ref="C46:D46"/>
    <mergeCell ref="E46:F46"/>
    <mergeCell ref="C43:D43"/>
    <mergeCell ref="E43:F43"/>
    <mergeCell ref="C44:D44"/>
    <mergeCell ref="E44:F44"/>
    <mergeCell ref="C45:D45"/>
    <mergeCell ref="E45:F45"/>
    <mergeCell ref="C40:D40"/>
    <mergeCell ref="E40:F40"/>
    <mergeCell ref="C41:D41"/>
    <mergeCell ref="E41:F41"/>
    <mergeCell ref="C42:D42"/>
    <mergeCell ref="E42:F42"/>
    <mergeCell ref="C37:D37"/>
    <mergeCell ref="E37:F37"/>
    <mergeCell ref="C38:D38"/>
    <mergeCell ref="E38:F38"/>
    <mergeCell ref="C39:D39"/>
    <mergeCell ref="E39:F39"/>
    <mergeCell ref="C30:D30"/>
    <mergeCell ref="E30:F30"/>
    <mergeCell ref="C31:D31"/>
    <mergeCell ref="E31:F31"/>
    <mergeCell ref="C36:D36"/>
    <mergeCell ref="E36:F36"/>
    <mergeCell ref="B33:I33"/>
    <mergeCell ref="C35:D35"/>
    <mergeCell ref="E35:F35"/>
    <mergeCell ref="C27:D27"/>
    <mergeCell ref="E27:F27"/>
    <mergeCell ref="C28:D28"/>
    <mergeCell ref="E28:F28"/>
    <mergeCell ref="C29:D29"/>
    <mergeCell ref="E29:F29"/>
    <mergeCell ref="E23:F23"/>
    <mergeCell ref="C24:D24"/>
    <mergeCell ref="E24:F24"/>
    <mergeCell ref="C25:D25"/>
    <mergeCell ref="E25:F25"/>
    <mergeCell ref="C26:D26"/>
    <mergeCell ref="E26:F26"/>
    <mergeCell ref="C23:D23"/>
    <mergeCell ref="A1:I1"/>
    <mergeCell ref="B4:I4"/>
    <mergeCell ref="C6:C12"/>
    <mergeCell ref="D6:D12"/>
    <mergeCell ref="E6:E12"/>
    <mergeCell ref="F6:F12"/>
    <mergeCell ref="G6:G12"/>
    <mergeCell ref="H6:H12"/>
    <mergeCell ref="B2:D2"/>
    <mergeCell ref="B18:I18"/>
    <mergeCell ref="B20:B21"/>
    <mergeCell ref="C20:D21"/>
    <mergeCell ref="E20:F21"/>
    <mergeCell ref="C22:D22"/>
    <mergeCell ref="E22:F22"/>
  </mergeCells>
  <printOptions/>
  <pageMargins left="0.25" right="0.25"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N58"/>
  <sheetViews>
    <sheetView zoomScalePageLayoutView="0" workbookViewId="0" topLeftCell="A1">
      <selection activeCell="A2" sqref="A2:IV2"/>
    </sheetView>
  </sheetViews>
  <sheetFormatPr defaultColWidth="11.421875" defaultRowHeight="12.75"/>
  <cols>
    <col min="1" max="1" width="2.140625" style="1" customWidth="1"/>
    <col min="2" max="4" width="11.421875" style="1" customWidth="1"/>
    <col min="5" max="5" width="9.57421875" style="1" customWidth="1"/>
    <col min="6" max="6" width="11.421875" style="1" customWidth="1"/>
    <col min="7" max="7" width="14.28125" style="1" customWidth="1"/>
    <col min="8" max="8" width="12.28125" style="1" customWidth="1"/>
    <col min="9" max="9" width="11.7109375" style="1" customWidth="1"/>
    <col min="10" max="10" width="4.00390625" style="1" customWidth="1"/>
    <col min="11" max="16384" width="11.421875" style="1" customWidth="1"/>
  </cols>
  <sheetData>
    <row r="1" spans="1:10" ht="16.5">
      <c r="A1" s="435" t="s">
        <v>211</v>
      </c>
      <c r="B1" s="435"/>
      <c r="C1" s="435"/>
      <c r="D1" s="435"/>
      <c r="E1" s="435"/>
      <c r="F1" s="435"/>
      <c r="G1" s="435"/>
      <c r="H1" s="435"/>
      <c r="I1" s="435"/>
      <c r="J1" s="435"/>
    </row>
    <row r="2" spans="1:8" ht="16.5">
      <c r="A2" s="322"/>
      <c r="B2" s="357" t="s">
        <v>380</v>
      </c>
      <c r="C2" s="357"/>
      <c r="D2" s="357"/>
      <c r="E2" s="322"/>
      <c r="F2" s="322"/>
      <c r="G2" s="322"/>
      <c r="H2" s="322"/>
    </row>
    <row r="3" spans="2:9" ht="12.75">
      <c r="B3" s="23"/>
      <c r="C3" s="23"/>
      <c r="D3" s="23"/>
      <c r="E3" s="23"/>
      <c r="F3" s="23"/>
      <c r="G3" s="23"/>
      <c r="H3" s="23"/>
      <c r="I3" s="23"/>
    </row>
    <row r="4" spans="2:9" ht="12.75">
      <c r="B4" s="362" t="s">
        <v>62</v>
      </c>
      <c r="C4" s="362"/>
      <c r="D4" s="362"/>
      <c r="E4" s="362"/>
      <c r="F4" s="362"/>
      <c r="G4" s="362"/>
      <c r="H4" s="362"/>
      <c r="I4" s="362"/>
    </row>
    <row r="5" spans="2:9" ht="12.75">
      <c r="B5" s="20"/>
      <c r="C5" s="20"/>
      <c r="D5" s="20"/>
      <c r="E5" s="20"/>
      <c r="F5" s="23"/>
      <c r="G5" s="23"/>
      <c r="H5" s="23"/>
      <c r="I5" s="23"/>
    </row>
    <row r="6" spans="2:9" ht="17.25" customHeight="1">
      <c r="B6" s="436"/>
      <c r="C6" s="436"/>
      <c r="D6" s="436"/>
      <c r="E6" s="436"/>
      <c r="F6" s="413" t="s">
        <v>201</v>
      </c>
      <c r="G6" s="414"/>
      <c r="H6" s="413" t="s">
        <v>53</v>
      </c>
      <c r="I6" s="414"/>
    </row>
    <row r="7" spans="2:9" ht="12.75">
      <c r="B7" s="437" t="s">
        <v>63</v>
      </c>
      <c r="C7" s="438"/>
      <c r="D7" s="438"/>
      <c r="E7" s="439"/>
      <c r="F7" s="484">
        <v>0</v>
      </c>
      <c r="G7" s="484"/>
      <c r="H7" s="462">
        <v>0.1</v>
      </c>
      <c r="I7" s="463"/>
    </row>
    <row r="8" spans="2:11" ht="12.75">
      <c r="B8" s="409" t="s">
        <v>64</v>
      </c>
      <c r="C8" s="410"/>
      <c r="D8" s="410"/>
      <c r="E8" s="411"/>
      <c r="F8" s="484">
        <v>0.4</v>
      </c>
      <c r="G8" s="484"/>
      <c r="H8" s="458">
        <v>0.7</v>
      </c>
      <c r="I8" s="459"/>
      <c r="K8" s="27"/>
    </row>
    <row r="9" spans="2:9" ht="12.75">
      <c r="B9" s="409" t="s">
        <v>65</v>
      </c>
      <c r="C9" s="410"/>
      <c r="D9" s="410"/>
      <c r="E9" s="411"/>
      <c r="F9" s="484">
        <v>0.1</v>
      </c>
      <c r="G9" s="484"/>
      <c r="H9" s="458">
        <v>0.2</v>
      </c>
      <c r="I9" s="459"/>
    </row>
    <row r="10" spans="2:9" ht="15" customHeight="1">
      <c r="B10" s="409" t="s">
        <v>202</v>
      </c>
      <c r="C10" s="410"/>
      <c r="D10" s="410"/>
      <c r="E10" s="411"/>
      <c r="F10" s="484">
        <v>1.4</v>
      </c>
      <c r="G10" s="484"/>
      <c r="H10" s="458">
        <v>1.4</v>
      </c>
      <c r="I10" s="459"/>
    </row>
    <row r="11" spans="2:9" ht="12.75">
      <c r="B11" s="409" t="s">
        <v>66</v>
      </c>
      <c r="C11" s="410"/>
      <c r="D11" s="410"/>
      <c r="E11" s="411"/>
      <c r="F11" s="484">
        <v>1.1</v>
      </c>
      <c r="G11" s="484"/>
      <c r="H11" s="458">
        <v>2</v>
      </c>
      <c r="I11" s="459"/>
    </row>
    <row r="12" spans="2:9" ht="12.75">
      <c r="B12" s="409" t="s">
        <v>67</v>
      </c>
      <c r="C12" s="410"/>
      <c r="D12" s="410"/>
      <c r="E12" s="411"/>
      <c r="F12" s="484">
        <v>66.3</v>
      </c>
      <c r="G12" s="484"/>
      <c r="H12" s="458">
        <v>64.5</v>
      </c>
      <c r="I12" s="459"/>
    </row>
    <row r="13" spans="2:9" ht="12.75">
      <c r="B13" s="409" t="s">
        <v>68</v>
      </c>
      <c r="C13" s="410"/>
      <c r="D13" s="410"/>
      <c r="E13" s="411"/>
      <c r="F13" s="484">
        <v>1.9</v>
      </c>
      <c r="G13" s="484"/>
      <c r="H13" s="458">
        <v>1.6</v>
      </c>
      <c r="I13" s="459"/>
    </row>
    <row r="14" spans="2:9" ht="12.75">
      <c r="B14" s="409" t="s">
        <v>69</v>
      </c>
      <c r="C14" s="410"/>
      <c r="D14" s="410"/>
      <c r="E14" s="411"/>
      <c r="F14" s="484">
        <v>7.6</v>
      </c>
      <c r="G14" s="484"/>
      <c r="H14" s="458">
        <v>6.4</v>
      </c>
      <c r="I14" s="459"/>
    </row>
    <row r="15" spans="2:9" ht="12.75">
      <c r="B15" s="409" t="s">
        <v>70</v>
      </c>
      <c r="C15" s="410"/>
      <c r="D15" s="410"/>
      <c r="E15" s="411"/>
      <c r="F15" s="484">
        <v>2.6</v>
      </c>
      <c r="G15" s="484"/>
      <c r="H15" s="458">
        <v>2.1</v>
      </c>
      <c r="I15" s="459"/>
    </row>
    <row r="16" spans="2:9" ht="12.75">
      <c r="B16" s="409" t="s">
        <v>292</v>
      </c>
      <c r="C16" s="410"/>
      <c r="D16" s="410"/>
      <c r="E16" s="411"/>
      <c r="F16" s="484">
        <v>3.1</v>
      </c>
      <c r="G16" s="484"/>
      <c r="H16" s="458">
        <v>3.8</v>
      </c>
      <c r="I16" s="459"/>
    </row>
    <row r="17" spans="2:9" ht="12.75">
      <c r="B17" s="409" t="s">
        <v>71</v>
      </c>
      <c r="C17" s="410"/>
      <c r="D17" s="410"/>
      <c r="E17" s="411"/>
      <c r="F17" s="484">
        <v>11.4</v>
      </c>
      <c r="G17" s="484"/>
      <c r="H17" s="458">
        <v>12.3</v>
      </c>
      <c r="I17" s="459"/>
    </row>
    <row r="18" spans="2:9" ht="12.75">
      <c r="B18" s="409" t="s">
        <v>72</v>
      </c>
      <c r="C18" s="410"/>
      <c r="D18" s="410"/>
      <c r="E18" s="411"/>
      <c r="F18" s="484">
        <v>1.9</v>
      </c>
      <c r="G18" s="484"/>
      <c r="H18" s="458">
        <v>2.6</v>
      </c>
      <c r="I18" s="459"/>
    </row>
    <row r="19" spans="2:9" ht="12.75">
      <c r="B19" s="409" t="s">
        <v>73</v>
      </c>
      <c r="C19" s="410"/>
      <c r="D19" s="410"/>
      <c r="E19" s="411"/>
      <c r="F19" s="484">
        <v>2</v>
      </c>
      <c r="G19" s="484"/>
      <c r="H19" s="458">
        <v>2.4</v>
      </c>
      <c r="I19" s="459"/>
    </row>
    <row r="20" spans="2:9" ht="12.75">
      <c r="B20" s="432" t="s">
        <v>74</v>
      </c>
      <c r="C20" s="433"/>
      <c r="D20" s="433"/>
      <c r="E20" s="434"/>
      <c r="F20" s="484">
        <v>0</v>
      </c>
      <c r="G20" s="484"/>
      <c r="H20" s="464">
        <v>0</v>
      </c>
      <c r="I20" s="465"/>
    </row>
    <row r="21" spans="2:9" ht="12.75">
      <c r="B21" s="425" t="s">
        <v>0</v>
      </c>
      <c r="C21" s="426"/>
      <c r="D21" s="426"/>
      <c r="E21" s="427"/>
      <c r="F21" s="428">
        <v>100</v>
      </c>
      <c r="G21" s="429"/>
      <c r="H21" s="428">
        <v>100</v>
      </c>
      <c r="I21" s="429"/>
    </row>
    <row r="22" spans="2:14" ht="12.75">
      <c r="B22" s="420" t="s">
        <v>19</v>
      </c>
      <c r="C22" s="421"/>
      <c r="D22" s="421"/>
      <c r="E22" s="422"/>
      <c r="F22" s="423">
        <v>1744</v>
      </c>
      <c r="G22" s="424"/>
      <c r="H22" s="423">
        <v>5166</v>
      </c>
      <c r="I22" s="424"/>
      <c r="L22" s="39"/>
      <c r="M22" s="39"/>
      <c r="N22" s="39"/>
    </row>
    <row r="23" spans="2:14" ht="12.75">
      <c r="B23" s="23"/>
      <c r="C23" s="23"/>
      <c r="D23" s="23"/>
      <c r="E23" s="23"/>
      <c r="F23" s="23"/>
      <c r="G23" s="23"/>
      <c r="H23" s="23"/>
      <c r="I23" s="23"/>
      <c r="L23" s="39"/>
      <c r="M23" s="39"/>
      <c r="N23" s="39"/>
    </row>
    <row r="24" spans="2:14" ht="12.75">
      <c r="B24" s="362" t="s">
        <v>75</v>
      </c>
      <c r="C24" s="362"/>
      <c r="D24" s="362"/>
      <c r="E24" s="362"/>
      <c r="F24" s="362"/>
      <c r="G24" s="362"/>
      <c r="H24" s="362"/>
      <c r="I24" s="362"/>
      <c r="L24" s="39"/>
      <c r="M24" s="39"/>
      <c r="N24" s="39"/>
    </row>
    <row r="25" spans="2:14" ht="12.75">
      <c r="B25" s="23"/>
      <c r="C25" s="23"/>
      <c r="D25" s="23"/>
      <c r="E25" s="23"/>
      <c r="F25" s="23"/>
      <c r="G25" s="23"/>
      <c r="H25" s="23"/>
      <c r="I25" s="23"/>
      <c r="L25" s="39"/>
      <c r="M25" s="39"/>
      <c r="N25" s="39"/>
    </row>
    <row r="26" spans="2:14" ht="15" customHeight="1">
      <c r="B26" s="23"/>
      <c r="C26" s="23"/>
      <c r="D26" s="23"/>
      <c r="E26" s="23"/>
      <c r="F26" s="413" t="s">
        <v>201</v>
      </c>
      <c r="G26" s="414"/>
      <c r="H26" s="413" t="s">
        <v>53</v>
      </c>
      <c r="I26" s="414"/>
      <c r="L26" s="39"/>
      <c r="M26" s="39"/>
      <c r="N26" s="39"/>
    </row>
    <row r="27" spans="2:14" ht="12.75">
      <c r="B27" s="415" t="s">
        <v>76</v>
      </c>
      <c r="C27" s="416"/>
      <c r="D27" s="416"/>
      <c r="E27" s="417"/>
      <c r="F27" s="475">
        <v>20.1</v>
      </c>
      <c r="G27" s="475"/>
      <c r="H27" s="476">
        <v>22.5</v>
      </c>
      <c r="I27" s="477"/>
      <c r="L27" s="39"/>
      <c r="M27" s="514"/>
      <c r="N27" s="514"/>
    </row>
    <row r="28" spans="2:14" ht="12.75">
      <c r="B28" s="406" t="s">
        <v>77</v>
      </c>
      <c r="C28" s="407"/>
      <c r="D28" s="407"/>
      <c r="E28" s="408"/>
      <c r="F28" s="475">
        <v>29</v>
      </c>
      <c r="G28" s="475"/>
      <c r="H28" s="480">
        <v>29.4</v>
      </c>
      <c r="I28" s="481"/>
      <c r="L28" s="39"/>
      <c r="M28" s="39"/>
      <c r="N28" s="39"/>
    </row>
    <row r="29" spans="2:9" ht="12.75">
      <c r="B29" s="406" t="s">
        <v>78</v>
      </c>
      <c r="C29" s="407"/>
      <c r="D29" s="407"/>
      <c r="E29" s="408"/>
      <c r="F29" s="475">
        <v>10.9</v>
      </c>
      <c r="G29" s="475"/>
      <c r="H29" s="480">
        <v>10.9</v>
      </c>
      <c r="I29" s="481"/>
    </row>
    <row r="30" spans="2:9" ht="12.75">
      <c r="B30" s="406" t="s">
        <v>79</v>
      </c>
      <c r="C30" s="407"/>
      <c r="D30" s="407"/>
      <c r="E30" s="408"/>
      <c r="F30" s="475">
        <v>0.7</v>
      </c>
      <c r="G30" s="475"/>
      <c r="H30" s="480">
        <v>0.7</v>
      </c>
      <c r="I30" s="481"/>
    </row>
    <row r="31" spans="2:9" ht="12.75">
      <c r="B31" s="406" t="s">
        <v>80</v>
      </c>
      <c r="C31" s="407"/>
      <c r="D31" s="407"/>
      <c r="E31" s="408"/>
      <c r="F31" s="475">
        <v>0.6</v>
      </c>
      <c r="G31" s="475"/>
      <c r="H31" s="480">
        <v>0.5</v>
      </c>
      <c r="I31" s="481"/>
    </row>
    <row r="32" spans="2:9" ht="12.75">
      <c r="B32" s="406" t="s">
        <v>81</v>
      </c>
      <c r="C32" s="407"/>
      <c r="D32" s="407"/>
      <c r="E32" s="408"/>
      <c r="F32" s="475">
        <v>9.7</v>
      </c>
      <c r="G32" s="475"/>
      <c r="H32" s="480">
        <v>10.2</v>
      </c>
      <c r="I32" s="481"/>
    </row>
    <row r="33" spans="2:9" ht="12.75">
      <c r="B33" s="406" t="s">
        <v>82</v>
      </c>
      <c r="C33" s="407"/>
      <c r="D33" s="407"/>
      <c r="E33" s="408"/>
      <c r="F33" s="475">
        <v>1</v>
      </c>
      <c r="G33" s="475"/>
      <c r="H33" s="480">
        <v>0.7</v>
      </c>
      <c r="I33" s="481"/>
    </row>
    <row r="34" spans="2:9" ht="12.75">
      <c r="B34" s="406" t="s">
        <v>167</v>
      </c>
      <c r="C34" s="407"/>
      <c r="D34" s="407"/>
      <c r="E34" s="408"/>
      <c r="F34" s="475">
        <v>21.2</v>
      </c>
      <c r="G34" s="475"/>
      <c r="H34" s="480">
        <v>19.9</v>
      </c>
      <c r="I34" s="481"/>
    </row>
    <row r="35" spans="2:9" ht="12.75">
      <c r="B35" s="406" t="s">
        <v>83</v>
      </c>
      <c r="C35" s="407"/>
      <c r="D35" s="407"/>
      <c r="E35" s="408"/>
      <c r="F35" s="475">
        <v>0.2</v>
      </c>
      <c r="G35" s="475"/>
      <c r="H35" s="480">
        <v>0.2</v>
      </c>
      <c r="I35" s="481"/>
    </row>
    <row r="36" spans="2:9" ht="12.75">
      <c r="B36" s="406" t="s">
        <v>168</v>
      </c>
      <c r="C36" s="407"/>
      <c r="D36" s="407"/>
      <c r="E36" s="408"/>
      <c r="F36" s="475">
        <v>0.1</v>
      </c>
      <c r="G36" s="475"/>
      <c r="H36" s="480">
        <v>0</v>
      </c>
      <c r="I36" s="481"/>
    </row>
    <row r="37" spans="2:9" ht="12.75">
      <c r="B37" s="406" t="s">
        <v>84</v>
      </c>
      <c r="C37" s="407"/>
      <c r="D37" s="407"/>
      <c r="E37" s="408"/>
      <c r="F37" s="475">
        <v>6</v>
      </c>
      <c r="G37" s="475"/>
      <c r="H37" s="480">
        <v>4.7</v>
      </c>
      <c r="I37" s="481"/>
    </row>
    <row r="38" spans="2:9" ht="12.75">
      <c r="B38" s="402" t="s">
        <v>179</v>
      </c>
      <c r="C38" s="403"/>
      <c r="D38" s="403"/>
      <c r="E38" s="404"/>
      <c r="F38" s="440">
        <f>100-SUM(F27:G37)</f>
        <v>0.5</v>
      </c>
      <c r="G38" s="366"/>
      <c r="H38" s="381">
        <f>100-SUM(H27:I37)</f>
        <v>0.29999999999998295</v>
      </c>
      <c r="I38" s="382"/>
    </row>
    <row r="39" spans="2:10" ht="12.75">
      <c r="B39" s="392" t="s">
        <v>0</v>
      </c>
      <c r="C39" s="393"/>
      <c r="D39" s="393"/>
      <c r="E39" s="394"/>
      <c r="F39" s="428">
        <v>100</v>
      </c>
      <c r="G39" s="429"/>
      <c r="H39" s="428">
        <v>100</v>
      </c>
      <c r="I39" s="429"/>
      <c r="J39" s="62"/>
    </row>
    <row r="40" spans="2:10" ht="12.75">
      <c r="B40" s="397" t="s">
        <v>19</v>
      </c>
      <c r="C40" s="398"/>
      <c r="D40" s="398"/>
      <c r="E40" s="399"/>
      <c r="F40" s="423">
        <v>1711</v>
      </c>
      <c r="G40" s="424"/>
      <c r="H40" s="423">
        <v>4980</v>
      </c>
      <c r="I40" s="424"/>
      <c r="J40" s="62"/>
    </row>
    <row r="41" spans="2:10" ht="12.75">
      <c r="B41" s="23"/>
      <c r="C41" s="23"/>
      <c r="D41" s="23"/>
      <c r="E41" s="23"/>
      <c r="F41" s="23"/>
      <c r="G41" s="23"/>
      <c r="H41" s="23"/>
      <c r="I41" s="23"/>
      <c r="J41" s="62"/>
    </row>
    <row r="42" spans="2:10" ht="12.75">
      <c r="B42" s="362" t="s">
        <v>60</v>
      </c>
      <c r="C42" s="362"/>
      <c r="D42" s="362"/>
      <c r="E42" s="362"/>
      <c r="F42" s="362"/>
      <c r="G42" s="362"/>
      <c r="H42" s="362"/>
      <c r="I42" s="362"/>
      <c r="J42" s="62"/>
    </row>
    <row r="43" spans="2:10" ht="12.75">
      <c r="B43" s="29"/>
      <c r="C43" s="29"/>
      <c r="D43" s="29"/>
      <c r="E43" s="29"/>
      <c r="F43" s="29"/>
      <c r="G43" s="29"/>
      <c r="H43" s="29"/>
      <c r="I43" s="29"/>
      <c r="J43" s="62"/>
    </row>
    <row r="44" spans="2:10" ht="17.25" customHeight="1">
      <c r="B44" s="412"/>
      <c r="C44" s="412"/>
      <c r="D44" s="412"/>
      <c r="E44" s="22"/>
      <c r="F44" s="413" t="s">
        <v>201</v>
      </c>
      <c r="G44" s="414"/>
      <c r="H44" s="413" t="s">
        <v>53</v>
      </c>
      <c r="I44" s="414"/>
      <c r="J44" s="62"/>
    </row>
    <row r="45" spans="2:10" ht="12.75">
      <c r="B45" s="415" t="s">
        <v>85</v>
      </c>
      <c r="C45" s="416"/>
      <c r="D45" s="416"/>
      <c r="E45" s="417"/>
      <c r="F45" s="484">
        <v>18.8</v>
      </c>
      <c r="G45" s="484"/>
      <c r="H45" s="462">
        <v>16.9</v>
      </c>
      <c r="I45" s="463"/>
      <c r="J45" s="62"/>
    </row>
    <row r="46" spans="2:10" ht="25.5" customHeight="1">
      <c r="B46" s="409" t="s">
        <v>86</v>
      </c>
      <c r="C46" s="410"/>
      <c r="D46" s="410"/>
      <c r="E46" s="411"/>
      <c r="F46" s="484">
        <v>28.9</v>
      </c>
      <c r="G46" s="484"/>
      <c r="H46" s="458">
        <v>28.7</v>
      </c>
      <c r="I46" s="459"/>
      <c r="J46" s="62"/>
    </row>
    <row r="47" spans="2:10" ht="12.75">
      <c r="B47" s="406" t="s">
        <v>150</v>
      </c>
      <c r="C47" s="407"/>
      <c r="D47" s="407"/>
      <c r="E47" s="408"/>
      <c r="F47" s="484">
        <v>19.4</v>
      </c>
      <c r="G47" s="484"/>
      <c r="H47" s="458">
        <v>20.4</v>
      </c>
      <c r="I47" s="459"/>
      <c r="J47" s="62"/>
    </row>
    <row r="48" spans="2:10" ht="12.75" customHeight="1">
      <c r="B48" s="406" t="s">
        <v>8</v>
      </c>
      <c r="C48" s="407"/>
      <c r="D48" s="407"/>
      <c r="E48" s="408"/>
      <c r="F48" s="484">
        <v>13.4</v>
      </c>
      <c r="G48" s="484"/>
      <c r="H48" s="458">
        <v>15.8</v>
      </c>
      <c r="I48" s="459"/>
      <c r="J48" s="62"/>
    </row>
    <row r="49" spans="2:10" ht="28.5" customHeight="1">
      <c r="B49" s="409" t="s">
        <v>87</v>
      </c>
      <c r="C49" s="410"/>
      <c r="D49" s="410"/>
      <c r="E49" s="411"/>
      <c r="F49" s="484">
        <v>1.9</v>
      </c>
      <c r="G49" s="484"/>
      <c r="H49" s="458">
        <v>2</v>
      </c>
      <c r="I49" s="459"/>
      <c r="J49" s="62"/>
    </row>
    <row r="50" spans="2:10" ht="12.75">
      <c r="B50" s="406" t="s">
        <v>9</v>
      </c>
      <c r="C50" s="407"/>
      <c r="D50" s="407"/>
      <c r="E50" s="408"/>
      <c r="F50" s="484">
        <v>7</v>
      </c>
      <c r="G50" s="484"/>
      <c r="H50" s="458">
        <v>6.6</v>
      </c>
      <c r="I50" s="459"/>
      <c r="J50" s="62"/>
    </row>
    <row r="51" spans="2:10" ht="12.75" customHeight="1">
      <c r="B51" s="406" t="s">
        <v>58</v>
      </c>
      <c r="C51" s="407"/>
      <c r="D51" s="407"/>
      <c r="E51" s="408"/>
      <c r="F51" s="484">
        <v>0.2</v>
      </c>
      <c r="G51" s="484"/>
      <c r="H51" s="458">
        <v>0.2</v>
      </c>
      <c r="I51" s="459"/>
      <c r="J51" s="62"/>
    </row>
    <row r="52" spans="2:10" ht="12.75">
      <c r="B52" s="406" t="s">
        <v>149</v>
      </c>
      <c r="C52" s="407"/>
      <c r="D52" s="407"/>
      <c r="E52" s="408"/>
      <c r="F52" s="484">
        <v>7.6</v>
      </c>
      <c r="G52" s="484"/>
      <c r="H52" s="458">
        <v>6.7</v>
      </c>
      <c r="I52" s="459"/>
      <c r="J52" s="62"/>
    </row>
    <row r="53" spans="2:10" ht="12.75">
      <c r="B53" s="406" t="s">
        <v>10</v>
      </c>
      <c r="C53" s="407"/>
      <c r="D53" s="407"/>
      <c r="E53" s="408"/>
      <c r="F53" s="484">
        <v>0.7</v>
      </c>
      <c r="G53" s="484"/>
      <c r="H53" s="458">
        <v>0.7</v>
      </c>
      <c r="I53" s="459"/>
      <c r="J53" s="62"/>
    </row>
    <row r="54" spans="2:10" ht="12.75">
      <c r="B54" s="402" t="s">
        <v>59</v>
      </c>
      <c r="C54" s="403"/>
      <c r="D54" s="403"/>
      <c r="E54" s="404"/>
      <c r="F54" s="484">
        <v>2.2</v>
      </c>
      <c r="G54" s="484"/>
      <c r="H54" s="464">
        <v>1.9</v>
      </c>
      <c r="I54" s="465"/>
      <c r="J54" s="62"/>
    </row>
    <row r="55" spans="2:10" ht="12.75">
      <c r="B55" s="392" t="s">
        <v>0</v>
      </c>
      <c r="C55" s="393"/>
      <c r="D55" s="393"/>
      <c r="E55" s="394"/>
      <c r="F55" s="383">
        <v>100</v>
      </c>
      <c r="G55" s="384"/>
      <c r="H55" s="383">
        <v>100</v>
      </c>
      <c r="I55" s="384"/>
      <c r="J55" s="62"/>
    </row>
    <row r="56" spans="2:10" ht="12.75">
      <c r="B56" s="397" t="s">
        <v>19</v>
      </c>
      <c r="C56" s="398"/>
      <c r="D56" s="398"/>
      <c r="E56" s="399"/>
      <c r="F56" s="500">
        <v>1746</v>
      </c>
      <c r="G56" s="501"/>
      <c r="H56" s="469">
        <v>5107</v>
      </c>
      <c r="I56" s="470"/>
      <c r="J56" s="62"/>
    </row>
    <row r="57" ht="12.75">
      <c r="J57" s="62"/>
    </row>
    <row r="58" ht="12.75">
      <c r="J58" s="62"/>
    </row>
  </sheetData>
  <sheetProtection/>
  <mergeCells count="140">
    <mergeCell ref="F50:G50"/>
    <mergeCell ref="F51:G51"/>
    <mergeCell ref="F52:G52"/>
    <mergeCell ref="F53:G53"/>
    <mergeCell ref="F54:G54"/>
    <mergeCell ref="F17:G17"/>
    <mergeCell ref="B42:I42"/>
    <mergeCell ref="B44:D44"/>
    <mergeCell ref="F44:G44"/>
    <mergeCell ref="H44:I44"/>
    <mergeCell ref="H17:I17"/>
    <mergeCell ref="F18:G18"/>
    <mergeCell ref="H18:I18"/>
    <mergeCell ref="F19:G19"/>
    <mergeCell ref="H19:I19"/>
    <mergeCell ref="F14:G14"/>
    <mergeCell ref="H14:I14"/>
    <mergeCell ref="F15:G15"/>
    <mergeCell ref="H15:I15"/>
    <mergeCell ref="F16:G16"/>
    <mergeCell ref="H16:I16"/>
    <mergeCell ref="F11:G11"/>
    <mergeCell ref="H11:I11"/>
    <mergeCell ref="F12:G12"/>
    <mergeCell ref="H12:I12"/>
    <mergeCell ref="F13:G13"/>
    <mergeCell ref="H13:I13"/>
    <mergeCell ref="F8:G8"/>
    <mergeCell ref="H8:I8"/>
    <mergeCell ref="F9:G9"/>
    <mergeCell ref="H9:I9"/>
    <mergeCell ref="F10:G10"/>
    <mergeCell ref="H10:I10"/>
    <mergeCell ref="M27:N27"/>
    <mergeCell ref="B55:E55"/>
    <mergeCell ref="F55:G55"/>
    <mergeCell ref="H55:I55"/>
    <mergeCell ref="B51:E51"/>
    <mergeCell ref="H51:I51"/>
    <mergeCell ref="B52:E52"/>
    <mergeCell ref="H52:I52"/>
    <mergeCell ref="B48:E48"/>
    <mergeCell ref="H48:I48"/>
    <mergeCell ref="B56:E56"/>
    <mergeCell ref="F56:G56"/>
    <mergeCell ref="H56:I56"/>
    <mergeCell ref="B53:E53"/>
    <mergeCell ref="H53:I53"/>
    <mergeCell ref="B54:E54"/>
    <mergeCell ref="H54:I54"/>
    <mergeCell ref="B50:E50"/>
    <mergeCell ref="H50:I50"/>
    <mergeCell ref="B45:E45"/>
    <mergeCell ref="H45:I45"/>
    <mergeCell ref="B46:E46"/>
    <mergeCell ref="H46:I46"/>
    <mergeCell ref="B47:E47"/>
    <mergeCell ref="H47:I47"/>
    <mergeCell ref="F45:G45"/>
    <mergeCell ref="F46:G46"/>
    <mergeCell ref="B49:E49"/>
    <mergeCell ref="H49:I49"/>
    <mergeCell ref="F47:G47"/>
    <mergeCell ref="F48:G48"/>
    <mergeCell ref="F49:G49"/>
    <mergeCell ref="B39:E39"/>
    <mergeCell ref="F39:G39"/>
    <mergeCell ref="H39:I39"/>
    <mergeCell ref="B40:E40"/>
    <mergeCell ref="F40:G40"/>
    <mergeCell ref="H40:I40"/>
    <mergeCell ref="B36:E36"/>
    <mergeCell ref="F36:G36"/>
    <mergeCell ref="H36:I36"/>
    <mergeCell ref="B37:E37"/>
    <mergeCell ref="F37:G37"/>
    <mergeCell ref="H37:I37"/>
    <mergeCell ref="B38:E38"/>
    <mergeCell ref="F38:G38"/>
    <mergeCell ref="H38:I38"/>
    <mergeCell ref="B34:E34"/>
    <mergeCell ref="F34:G34"/>
    <mergeCell ref="H34:I34"/>
    <mergeCell ref="B35:E35"/>
    <mergeCell ref="F35:G35"/>
    <mergeCell ref="H35:I35"/>
    <mergeCell ref="B32:E32"/>
    <mergeCell ref="F32:G32"/>
    <mergeCell ref="H32:I32"/>
    <mergeCell ref="B33:E33"/>
    <mergeCell ref="F33:G33"/>
    <mergeCell ref="H33:I33"/>
    <mergeCell ref="B30:E30"/>
    <mergeCell ref="F30:G30"/>
    <mergeCell ref="H30:I30"/>
    <mergeCell ref="B31:E31"/>
    <mergeCell ref="F31:G31"/>
    <mergeCell ref="H31:I31"/>
    <mergeCell ref="B28:E28"/>
    <mergeCell ref="F28:G28"/>
    <mergeCell ref="H28:I28"/>
    <mergeCell ref="B29:E29"/>
    <mergeCell ref="F29:G29"/>
    <mergeCell ref="H29:I29"/>
    <mergeCell ref="B24:I24"/>
    <mergeCell ref="F26:G26"/>
    <mergeCell ref="H26:I26"/>
    <mergeCell ref="B27:E27"/>
    <mergeCell ref="F27:G27"/>
    <mergeCell ref="H27:I27"/>
    <mergeCell ref="B20:E20"/>
    <mergeCell ref="B21:E21"/>
    <mergeCell ref="F21:G21"/>
    <mergeCell ref="H21:I21"/>
    <mergeCell ref="B22:E22"/>
    <mergeCell ref="F22:G22"/>
    <mergeCell ref="H22:I22"/>
    <mergeCell ref="F20:G20"/>
    <mergeCell ref="H20:I20"/>
    <mergeCell ref="B14:E14"/>
    <mergeCell ref="B15:E15"/>
    <mergeCell ref="B16:E16"/>
    <mergeCell ref="B17:E17"/>
    <mergeCell ref="B18:E18"/>
    <mergeCell ref="B19:E19"/>
    <mergeCell ref="B8:E8"/>
    <mergeCell ref="B9:E9"/>
    <mergeCell ref="B10:E10"/>
    <mergeCell ref="B11:E11"/>
    <mergeCell ref="B12:E12"/>
    <mergeCell ref="B13:E13"/>
    <mergeCell ref="A1:J1"/>
    <mergeCell ref="B4:I4"/>
    <mergeCell ref="B6:E6"/>
    <mergeCell ref="F6:G6"/>
    <mergeCell ref="H6:I6"/>
    <mergeCell ref="B7:E7"/>
    <mergeCell ref="F7:G7"/>
    <mergeCell ref="H7:I7"/>
    <mergeCell ref="B2:D2"/>
  </mergeCells>
  <printOptions/>
  <pageMargins left="0.25" right="0.25"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H30"/>
  <sheetViews>
    <sheetView zoomScalePageLayoutView="0" workbookViewId="0" topLeftCell="A1">
      <selection activeCell="A2" sqref="A2:IV2"/>
    </sheetView>
  </sheetViews>
  <sheetFormatPr defaultColWidth="11.421875" defaultRowHeight="12.75"/>
  <cols>
    <col min="1" max="1" width="2.140625" style="1" customWidth="1"/>
    <col min="2" max="2" width="40.28125" style="1" customWidth="1"/>
    <col min="3" max="4" width="13.57421875" style="1" customWidth="1"/>
    <col min="5" max="5" width="11.421875" style="1" customWidth="1"/>
    <col min="6" max="6" width="10.8515625" style="1" customWidth="1"/>
    <col min="7" max="7" width="2.57421875" style="1" customWidth="1"/>
    <col min="8" max="16384" width="11.421875" style="1" customWidth="1"/>
  </cols>
  <sheetData>
    <row r="1" spans="1:7" ht="16.5">
      <c r="A1" s="435" t="s">
        <v>211</v>
      </c>
      <c r="B1" s="435"/>
      <c r="C1" s="435"/>
      <c r="D1" s="435"/>
      <c r="E1" s="435"/>
      <c r="F1" s="435"/>
      <c r="G1" s="435"/>
    </row>
    <row r="2" spans="1:8" ht="16.5">
      <c r="A2" s="322"/>
      <c r="B2" s="357" t="s">
        <v>380</v>
      </c>
      <c r="C2" s="357"/>
      <c r="D2" s="357"/>
      <c r="E2" s="322"/>
      <c r="F2" s="322"/>
      <c r="G2" s="322"/>
      <c r="H2" s="322"/>
    </row>
    <row r="3" spans="2:8" ht="12.75">
      <c r="B3" s="23"/>
      <c r="C3" s="23"/>
      <c r="D3" s="23"/>
      <c r="E3" s="23"/>
      <c r="F3" s="23"/>
      <c r="G3" s="23"/>
      <c r="H3" s="23"/>
    </row>
    <row r="4" spans="2:7" ht="12.75">
      <c r="B4" s="362" t="s">
        <v>52</v>
      </c>
      <c r="C4" s="362"/>
      <c r="D4" s="362"/>
      <c r="E4" s="362"/>
      <c r="F4" s="362"/>
      <c r="G4" s="6"/>
    </row>
    <row r="5" spans="2:6" ht="12.75">
      <c r="B5" s="23"/>
      <c r="C5" s="23"/>
      <c r="D5" s="23"/>
      <c r="E5" s="23"/>
      <c r="F5" s="23"/>
    </row>
    <row r="6" spans="2:6" ht="19.5" customHeight="1">
      <c r="B6" s="23"/>
      <c r="C6" s="413" t="s">
        <v>201</v>
      </c>
      <c r="D6" s="414"/>
      <c r="E6" s="413" t="s">
        <v>53</v>
      </c>
      <c r="F6" s="414"/>
    </row>
    <row r="7" spans="2:6" ht="12.75">
      <c r="B7" s="30"/>
      <c r="C7" s="77" t="s">
        <v>11</v>
      </c>
      <c r="D7" s="77" t="s">
        <v>12</v>
      </c>
      <c r="E7" s="132" t="s">
        <v>11</v>
      </c>
      <c r="F7" s="52" t="s">
        <v>12</v>
      </c>
    </row>
    <row r="8" spans="2:6" ht="12.75">
      <c r="B8" s="73" t="s">
        <v>1</v>
      </c>
      <c r="C8" s="31">
        <v>3.2</v>
      </c>
      <c r="D8" s="89">
        <v>1.1</v>
      </c>
      <c r="E8" s="31">
        <v>3.2</v>
      </c>
      <c r="F8" s="89">
        <v>1.2</v>
      </c>
    </row>
    <row r="9" spans="2:6" ht="12.75">
      <c r="B9" s="114" t="s">
        <v>2</v>
      </c>
      <c r="C9" s="145">
        <v>12.9</v>
      </c>
      <c r="D9" s="118">
        <v>4.8</v>
      </c>
      <c r="E9" s="145">
        <v>12</v>
      </c>
      <c r="F9" s="118">
        <v>4.4</v>
      </c>
    </row>
    <row r="10" spans="2:6" ht="12.75">
      <c r="B10" s="114" t="s">
        <v>3</v>
      </c>
      <c r="C10" s="145">
        <v>25.9</v>
      </c>
      <c r="D10" s="118">
        <v>13.8</v>
      </c>
      <c r="E10" s="145">
        <v>26.3</v>
      </c>
      <c r="F10" s="118">
        <v>14.5</v>
      </c>
    </row>
    <row r="11" spans="2:6" ht="12.75">
      <c r="B11" s="114" t="s">
        <v>4</v>
      </c>
      <c r="C11" s="145">
        <v>10.9</v>
      </c>
      <c r="D11" s="118">
        <v>17.7</v>
      </c>
      <c r="E11" s="145">
        <v>10.8</v>
      </c>
      <c r="F11" s="117">
        <v>17.6</v>
      </c>
    </row>
    <row r="12" spans="2:6" ht="12.75">
      <c r="B12" s="114" t="s">
        <v>5</v>
      </c>
      <c r="C12" s="31">
        <v>28.7</v>
      </c>
      <c r="D12" s="117">
        <v>48</v>
      </c>
      <c r="E12" s="31">
        <v>28.4</v>
      </c>
      <c r="F12" s="118">
        <v>47.5</v>
      </c>
    </row>
    <row r="13" spans="2:6" ht="12.75">
      <c r="B13" s="114" t="s">
        <v>6</v>
      </c>
      <c r="C13" s="145">
        <v>17.5</v>
      </c>
      <c r="D13" s="118">
        <v>5.2</v>
      </c>
      <c r="E13" s="145">
        <v>17.8</v>
      </c>
      <c r="F13" s="118">
        <v>5.4</v>
      </c>
    </row>
    <row r="14" spans="2:6" ht="12.75">
      <c r="B14" s="75" t="s">
        <v>7</v>
      </c>
      <c r="C14" s="145">
        <v>0.9</v>
      </c>
      <c r="D14" s="119">
        <v>9.3</v>
      </c>
      <c r="E14" s="145">
        <v>1.5</v>
      </c>
      <c r="F14" s="119">
        <v>9.3</v>
      </c>
    </row>
    <row r="15" spans="2:6" ht="12.75">
      <c r="B15" s="122" t="s">
        <v>18</v>
      </c>
      <c r="C15" s="120">
        <v>100</v>
      </c>
      <c r="D15" s="120">
        <v>100</v>
      </c>
      <c r="E15" s="120">
        <v>100</v>
      </c>
      <c r="F15" s="120">
        <v>100</v>
      </c>
    </row>
    <row r="16" spans="2:6" ht="12.75">
      <c r="B16" s="123" t="s">
        <v>19</v>
      </c>
      <c r="C16" s="121">
        <v>1615</v>
      </c>
      <c r="D16" s="121">
        <v>1691</v>
      </c>
      <c r="E16" s="103">
        <v>4738</v>
      </c>
      <c r="F16" s="103">
        <v>4945</v>
      </c>
    </row>
    <row r="17" spans="2:6" ht="12.75">
      <c r="B17" s="23"/>
      <c r="C17" s="23"/>
      <c r="D17" s="23"/>
      <c r="E17" s="23"/>
      <c r="F17" s="23"/>
    </row>
    <row r="18" spans="2:7" ht="12.75">
      <c r="B18" s="362" t="s">
        <v>46</v>
      </c>
      <c r="C18" s="362"/>
      <c r="D18" s="362"/>
      <c r="E18" s="362"/>
      <c r="F18" s="362"/>
      <c r="G18" s="6"/>
    </row>
    <row r="19" spans="2:6" ht="12.75">
      <c r="B19" s="23"/>
      <c r="C19" s="23"/>
      <c r="D19" s="23"/>
      <c r="E19" s="23"/>
      <c r="F19" s="23"/>
    </row>
    <row r="20" spans="2:6" ht="17.25" customHeight="1">
      <c r="B20" s="23"/>
      <c r="C20" s="413" t="s">
        <v>201</v>
      </c>
      <c r="D20" s="414"/>
      <c r="E20" s="413" t="s">
        <v>54</v>
      </c>
      <c r="F20" s="414"/>
    </row>
    <row r="21" spans="2:6" ht="12.75">
      <c r="B21" s="73" t="s">
        <v>27</v>
      </c>
      <c r="C21" s="475">
        <v>82.2</v>
      </c>
      <c r="D21" s="475"/>
      <c r="E21" s="476">
        <v>82.1</v>
      </c>
      <c r="F21" s="477"/>
    </row>
    <row r="22" spans="2:6" ht="12.75">
      <c r="B22" s="74" t="s">
        <v>151</v>
      </c>
      <c r="C22" s="475">
        <v>0.1</v>
      </c>
      <c r="D22" s="475"/>
      <c r="E22" s="480">
        <v>0</v>
      </c>
      <c r="F22" s="481"/>
    </row>
    <row r="23" spans="2:6" ht="12.75">
      <c r="B23" s="74" t="s">
        <v>129</v>
      </c>
      <c r="C23" s="475">
        <v>0.3</v>
      </c>
      <c r="D23" s="475"/>
      <c r="E23" s="480">
        <v>0.3</v>
      </c>
      <c r="F23" s="481"/>
    </row>
    <row r="24" spans="2:6" ht="12.75">
      <c r="B24" s="74" t="s">
        <v>152</v>
      </c>
      <c r="C24" s="475">
        <v>0.3</v>
      </c>
      <c r="D24" s="475"/>
      <c r="E24" s="480">
        <v>0.3</v>
      </c>
      <c r="F24" s="481"/>
    </row>
    <row r="25" spans="2:6" ht="12.75">
      <c r="B25" s="74" t="s">
        <v>132</v>
      </c>
      <c r="C25" s="475">
        <v>0.8</v>
      </c>
      <c r="D25" s="475"/>
      <c r="E25" s="480">
        <v>0.6</v>
      </c>
      <c r="F25" s="481"/>
    </row>
    <row r="26" spans="2:6" ht="12.75">
      <c r="B26" s="74" t="s">
        <v>153</v>
      </c>
      <c r="C26" s="475">
        <v>1.2</v>
      </c>
      <c r="D26" s="475"/>
      <c r="E26" s="480">
        <v>1</v>
      </c>
      <c r="F26" s="481"/>
    </row>
    <row r="27" spans="2:6" ht="12.75">
      <c r="B27" s="74" t="s">
        <v>154</v>
      </c>
      <c r="C27" s="475">
        <v>10.3</v>
      </c>
      <c r="D27" s="475"/>
      <c r="E27" s="480">
        <v>10.5</v>
      </c>
      <c r="F27" s="481"/>
    </row>
    <row r="28" spans="2:6" ht="12.75">
      <c r="B28" s="75" t="s">
        <v>155</v>
      </c>
      <c r="C28" s="475">
        <v>4.8</v>
      </c>
      <c r="D28" s="475"/>
      <c r="E28" s="478">
        <v>5.2</v>
      </c>
      <c r="F28" s="479"/>
    </row>
    <row r="29" spans="2:6" ht="12.75">
      <c r="B29" s="122" t="s">
        <v>18</v>
      </c>
      <c r="C29" s="428">
        <v>100</v>
      </c>
      <c r="D29" s="429"/>
      <c r="E29" s="428">
        <v>100</v>
      </c>
      <c r="F29" s="429"/>
    </row>
    <row r="30" spans="2:6" ht="12.75">
      <c r="B30" s="123" t="s">
        <v>19</v>
      </c>
      <c r="C30" s="423">
        <v>1588</v>
      </c>
      <c r="D30" s="424"/>
      <c r="E30" s="423">
        <v>4686</v>
      </c>
      <c r="F30" s="424"/>
    </row>
  </sheetData>
  <sheetProtection/>
  <mergeCells count="28">
    <mergeCell ref="C27:D27"/>
    <mergeCell ref="E27:F27"/>
    <mergeCell ref="C28:D28"/>
    <mergeCell ref="E28:F28"/>
    <mergeCell ref="C24:D24"/>
    <mergeCell ref="E24:F24"/>
    <mergeCell ref="C25:D25"/>
    <mergeCell ref="E25:F25"/>
    <mergeCell ref="C26:D26"/>
    <mergeCell ref="E26:F26"/>
    <mergeCell ref="C30:D30"/>
    <mergeCell ref="E30:F30"/>
    <mergeCell ref="C29:D29"/>
    <mergeCell ref="E29:F29"/>
    <mergeCell ref="C21:D21"/>
    <mergeCell ref="E21:F21"/>
    <mergeCell ref="C22:D22"/>
    <mergeCell ref="E22:F22"/>
    <mergeCell ref="C23:D23"/>
    <mergeCell ref="E23:F23"/>
    <mergeCell ref="A1:G1"/>
    <mergeCell ref="B4:F4"/>
    <mergeCell ref="C6:D6"/>
    <mergeCell ref="E6:F6"/>
    <mergeCell ref="B18:F18"/>
    <mergeCell ref="C20:D20"/>
    <mergeCell ref="E20:F20"/>
    <mergeCell ref="B2:D2"/>
  </mergeCells>
  <printOptions/>
  <pageMargins left="0.25" right="0.25"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N41"/>
  <sheetViews>
    <sheetView zoomScalePageLayoutView="0" workbookViewId="0" topLeftCell="A1">
      <selection activeCell="K6" sqref="K6:N11"/>
    </sheetView>
  </sheetViews>
  <sheetFormatPr defaultColWidth="11.421875" defaultRowHeight="12.75"/>
  <cols>
    <col min="1" max="1" width="2.140625" style="1" customWidth="1"/>
    <col min="2" max="2" width="23.00390625" style="1" customWidth="1"/>
    <col min="3" max="3" width="19.00390625" style="1" customWidth="1"/>
    <col min="4" max="4" width="12.140625" style="1" customWidth="1"/>
    <col min="5" max="7" width="11.421875" style="1" customWidth="1"/>
    <col min="8" max="8" width="4.421875" style="1" customWidth="1"/>
    <col min="9" max="16384" width="11.421875" style="1" customWidth="1"/>
  </cols>
  <sheetData>
    <row r="1" spans="1:8" ht="16.5">
      <c r="A1" s="435" t="s">
        <v>212</v>
      </c>
      <c r="B1" s="435"/>
      <c r="C1" s="435"/>
      <c r="D1" s="435"/>
      <c r="E1" s="435"/>
      <c r="F1" s="435"/>
      <c r="G1" s="435"/>
      <c r="H1" s="435"/>
    </row>
    <row r="2" spans="1:8" ht="16.5">
      <c r="A2" s="322"/>
      <c r="B2" s="357" t="s">
        <v>380</v>
      </c>
      <c r="C2" s="357"/>
      <c r="D2" s="357"/>
      <c r="E2" s="322"/>
      <c r="F2" s="322"/>
      <c r="G2" s="322"/>
      <c r="H2" s="322"/>
    </row>
    <row r="3" spans="1:7" ht="12.75">
      <c r="A3" s="2"/>
      <c r="B3" s="12"/>
      <c r="C3" s="12"/>
      <c r="D3" s="12"/>
      <c r="E3" s="12"/>
      <c r="F3" s="12"/>
      <c r="G3" s="12"/>
    </row>
    <row r="4" spans="1:7" ht="12.75">
      <c r="A4" s="2"/>
      <c r="B4" s="362" t="s">
        <v>51</v>
      </c>
      <c r="C4" s="362"/>
      <c r="D4" s="362"/>
      <c r="E4" s="362"/>
      <c r="F4" s="362"/>
      <c r="G4" s="362"/>
    </row>
    <row r="5" spans="1:7" ht="13.5">
      <c r="A5" s="2"/>
      <c r="B5" s="3"/>
      <c r="C5" s="4"/>
      <c r="D5" s="5"/>
      <c r="E5" s="6"/>
      <c r="F5" s="4"/>
      <c r="G5" s="7"/>
    </row>
    <row r="6" spans="1:7" ht="12.75">
      <c r="A6" s="2"/>
      <c r="B6" s="451" t="s">
        <v>28</v>
      </c>
      <c r="C6" s="482" t="s">
        <v>29</v>
      </c>
      <c r="D6" s="352" t="s">
        <v>28</v>
      </c>
      <c r="E6" s="353"/>
      <c r="F6" s="353"/>
      <c r="G6" s="354"/>
    </row>
    <row r="7" spans="1:14" ht="12.75">
      <c r="A7" s="2"/>
      <c r="B7" s="452"/>
      <c r="C7" s="483"/>
      <c r="D7" s="77" t="s">
        <v>30</v>
      </c>
      <c r="E7" s="77" t="s">
        <v>31</v>
      </c>
      <c r="F7" s="78" t="s">
        <v>0</v>
      </c>
      <c r="G7" s="79" t="s">
        <v>32</v>
      </c>
      <c r="K7" s="13"/>
      <c r="L7" s="13"/>
      <c r="M7" s="13"/>
      <c r="N7" s="13"/>
    </row>
    <row r="8" spans="1:14" ht="15">
      <c r="A8" s="2"/>
      <c r="B8" s="452"/>
      <c r="C8" s="73" t="s">
        <v>195</v>
      </c>
      <c r="D8" s="141">
        <v>82</v>
      </c>
      <c r="E8" s="138">
        <v>97</v>
      </c>
      <c r="F8" s="141">
        <v>179</v>
      </c>
      <c r="G8" s="89">
        <v>0</v>
      </c>
      <c r="K8" s="13"/>
      <c r="L8" s="13"/>
      <c r="M8" s="13"/>
      <c r="N8" s="13"/>
    </row>
    <row r="9" spans="1:14" ht="15">
      <c r="A9" s="2"/>
      <c r="B9" s="452"/>
      <c r="C9" s="74" t="s">
        <v>196</v>
      </c>
      <c r="D9" s="141">
        <v>101</v>
      </c>
      <c r="E9" s="146">
        <v>138</v>
      </c>
      <c r="F9" s="141">
        <v>239</v>
      </c>
      <c r="G9" s="146">
        <v>0</v>
      </c>
      <c r="K9" s="13"/>
      <c r="L9" s="13"/>
      <c r="M9" s="13"/>
      <c r="N9" s="13"/>
    </row>
    <row r="10" spans="1:7" ht="15">
      <c r="A10" s="2"/>
      <c r="B10" s="452"/>
      <c r="C10" s="75" t="s">
        <v>197</v>
      </c>
      <c r="D10" s="141">
        <v>127</v>
      </c>
      <c r="E10" s="139">
        <v>145</v>
      </c>
      <c r="F10" s="141">
        <v>272</v>
      </c>
      <c r="G10" s="90">
        <v>0</v>
      </c>
    </row>
    <row r="11" spans="1:7" ht="12.75">
      <c r="A11" s="2"/>
      <c r="B11" s="453"/>
      <c r="C11" s="76" t="s">
        <v>0</v>
      </c>
      <c r="D11" s="81">
        <v>310</v>
      </c>
      <c r="E11" s="214">
        <v>380</v>
      </c>
      <c r="F11" s="81">
        <v>690</v>
      </c>
      <c r="G11" s="215">
        <v>0</v>
      </c>
    </row>
    <row r="12" spans="1:7" ht="12.75">
      <c r="A12" s="2"/>
      <c r="B12" s="33"/>
      <c r="C12" s="33"/>
      <c r="D12" s="33"/>
      <c r="E12" s="33"/>
      <c r="F12" s="213"/>
      <c r="G12" s="34"/>
    </row>
    <row r="13" spans="1:7" ht="12.75">
      <c r="A13" s="2"/>
      <c r="B13" s="11"/>
      <c r="C13" s="11"/>
      <c r="D13" s="77" t="s">
        <v>30</v>
      </c>
      <c r="E13" s="77" t="s">
        <v>31</v>
      </c>
      <c r="F13" s="78" t="s">
        <v>0</v>
      </c>
      <c r="G13" s="10"/>
    </row>
    <row r="14" spans="1:7" ht="12.75">
      <c r="A14" s="2"/>
      <c r="B14" s="451" t="s">
        <v>33</v>
      </c>
      <c r="C14" s="91" t="s">
        <v>34</v>
      </c>
      <c r="D14" s="138">
        <v>2</v>
      </c>
      <c r="E14" s="138">
        <v>0</v>
      </c>
      <c r="F14" s="138">
        <v>2</v>
      </c>
      <c r="G14" s="35"/>
    </row>
    <row r="15" spans="1:7" ht="12.75">
      <c r="A15" s="2"/>
      <c r="B15" s="453"/>
      <c r="C15" s="75" t="s">
        <v>35</v>
      </c>
      <c r="D15" s="139">
        <v>31</v>
      </c>
      <c r="E15" s="139">
        <v>43</v>
      </c>
      <c r="F15" s="139">
        <v>74</v>
      </c>
      <c r="G15" s="12"/>
    </row>
    <row r="16" spans="1:7" ht="12.75">
      <c r="A16" s="2"/>
      <c r="B16" s="9"/>
      <c r="C16" s="9"/>
      <c r="D16" s="9"/>
      <c r="E16" s="9"/>
      <c r="F16" s="6"/>
      <c r="G16" s="12"/>
    </row>
    <row r="17" spans="1:7" ht="12.75">
      <c r="A17" s="2"/>
      <c r="B17" s="362" t="s">
        <v>47</v>
      </c>
      <c r="C17" s="362"/>
      <c r="D17" s="362"/>
      <c r="E17" s="362"/>
      <c r="F17" s="362"/>
      <c r="G17" s="362"/>
    </row>
    <row r="18" spans="1:7" ht="12.75">
      <c r="A18" s="2"/>
      <c r="B18" s="6"/>
      <c r="C18" s="9"/>
      <c r="D18" s="9"/>
      <c r="E18" s="9"/>
      <c r="F18" s="6"/>
      <c r="G18" s="12"/>
    </row>
    <row r="19" spans="1:7" ht="12.75">
      <c r="A19" s="2"/>
      <c r="B19" s="6"/>
      <c r="C19" s="9"/>
      <c r="D19" s="77" t="s">
        <v>30</v>
      </c>
      <c r="E19" s="77" t="s">
        <v>31</v>
      </c>
      <c r="F19" s="78" t="s">
        <v>0</v>
      </c>
      <c r="G19" s="12"/>
    </row>
    <row r="20" spans="1:7" ht="15">
      <c r="A20" s="2"/>
      <c r="B20" s="456" t="s">
        <v>198</v>
      </c>
      <c r="C20" s="457"/>
      <c r="D20" s="80">
        <v>87</v>
      </c>
      <c r="E20" s="80">
        <v>102</v>
      </c>
      <c r="F20" s="80">
        <v>189</v>
      </c>
      <c r="G20" s="12"/>
    </row>
    <row r="21" spans="1:7" ht="15">
      <c r="A21" s="2"/>
      <c r="B21" s="407" t="s">
        <v>199</v>
      </c>
      <c r="C21" s="407"/>
      <c r="D21" s="407"/>
      <c r="E21" s="407"/>
      <c r="F21" s="407"/>
      <c r="G21" s="12"/>
    </row>
    <row r="22" spans="1:7" ht="12.75">
      <c r="A22" s="2"/>
      <c r="B22" s="14"/>
      <c r="C22" s="15"/>
      <c r="D22" s="12"/>
      <c r="E22" s="12"/>
      <c r="F22" s="12"/>
      <c r="G22" s="12"/>
    </row>
    <row r="23" spans="1:7" ht="12.75">
      <c r="A23" s="2"/>
      <c r="B23" s="362" t="s">
        <v>48</v>
      </c>
      <c r="C23" s="362"/>
      <c r="D23" s="362"/>
      <c r="E23" s="362"/>
      <c r="F23" s="362"/>
      <c r="G23" s="362"/>
    </row>
    <row r="24" spans="1:7" ht="12.75">
      <c r="A24" s="2"/>
      <c r="B24" s="7"/>
      <c r="C24" s="9"/>
      <c r="D24" s="6"/>
      <c r="E24" s="4"/>
      <c r="F24" s="4"/>
      <c r="G24" s="12"/>
    </row>
    <row r="25" spans="1:7" ht="12.75">
      <c r="A25" s="2"/>
      <c r="B25" s="9"/>
      <c r="C25" s="9"/>
      <c r="D25" s="147" t="s">
        <v>30</v>
      </c>
      <c r="E25" s="77" t="s">
        <v>31</v>
      </c>
      <c r="F25" s="78" t="s">
        <v>0</v>
      </c>
      <c r="G25" s="12"/>
    </row>
    <row r="26" spans="1:7" ht="12.75">
      <c r="A26" s="2"/>
      <c r="B26" s="415" t="s">
        <v>36</v>
      </c>
      <c r="C26" s="416"/>
      <c r="D26" s="138">
        <v>116</v>
      </c>
      <c r="E26" s="141">
        <v>127</v>
      </c>
      <c r="F26" s="138">
        <v>243</v>
      </c>
      <c r="G26" s="12"/>
    </row>
    <row r="27" spans="1:7" ht="12.75">
      <c r="A27" s="2"/>
      <c r="B27" s="402" t="s">
        <v>37</v>
      </c>
      <c r="C27" s="403"/>
      <c r="D27" s="139">
        <v>103</v>
      </c>
      <c r="E27" s="141">
        <v>111</v>
      </c>
      <c r="F27" s="139">
        <v>214</v>
      </c>
      <c r="G27" s="9"/>
    </row>
    <row r="28" spans="1:7" ht="12.75" customHeight="1">
      <c r="A28" s="2"/>
      <c r="B28" s="437" t="s">
        <v>38</v>
      </c>
      <c r="C28" s="439"/>
      <c r="D28" s="146">
        <v>0</v>
      </c>
      <c r="E28" s="138">
        <v>0</v>
      </c>
      <c r="F28" s="138">
        <v>0</v>
      </c>
      <c r="G28" s="9"/>
    </row>
    <row r="29" spans="1:7" ht="12.75" customHeight="1">
      <c r="A29" s="2"/>
      <c r="B29" s="432" t="s">
        <v>39</v>
      </c>
      <c r="C29" s="434"/>
      <c r="D29" s="139">
        <v>0</v>
      </c>
      <c r="E29" s="139">
        <v>0</v>
      </c>
      <c r="F29" s="139">
        <v>0</v>
      </c>
      <c r="G29" s="28"/>
    </row>
    <row r="30" spans="1:7" ht="12.75">
      <c r="A30" s="2"/>
      <c r="B30" s="12"/>
      <c r="C30" s="12"/>
      <c r="D30" s="16"/>
      <c r="E30" s="16"/>
      <c r="F30" s="16"/>
      <c r="G30" s="9"/>
    </row>
    <row r="31" spans="1:7" ht="12.75">
      <c r="A31" s="2"/>
      <c r="B31" s="362" t="s">
        <v>294</v>
      </c>
      <c r="C31" s="362"/>
      <c r="D31" s="362"/>
      <c r="E31" s="362"/>
      <c r="F31" s="362"/>
      <c r="G31" s="362"/>
    </row>
    <row r="32" spans="1:7" ht="12.75">
      <c r="A32" s="2"/>
      <c r="B32" s="7"/>
      <c r="C32" s="9"/>
      <c r="D32" s="9"/>
      <c r="E32" s="9"/>
      <c r="F32" s="9"/>
      <c r="G32" s="9"/>
    </row>
    <row r="33" spans="1:7" ht="12.75">
      <c r="A33" s="2"/>
      <c r="B33" s="11"/>
      <c r="C33" s="11"/>
      <c r="D33" s="77" t="s">
        <v>30</v>
      </c>
      <c r="E33" s="77" t="s">
        <v>31</v>
      </c>
      <c r="F33" s="78" t="s">
        <v>0</v>
      </c>
      <c r="G33" s="9"/>
    </row>
    <row r="34" spans="1:7" ht="12.75" customHeight="1">
      <c r="A34" s="2"/>
      <c r="B34" s="437" t="s">
        <v>55</v>
      </c>
      <c r="C34" s="439"/>
      <c r="D34" s="138">
        <v>236</v>
      </c>
      <c r="E34" s="138">
        <v>193</v>
      </c>
      <c r="F34" s="138">
        <v>429</v>
      </c>
      <c r="G34" s="9"/>
    </row>
    <row r="35" spans="1:7" ht="12.75" customHeight="1">
      <c r="A35" s="2"/>
      <c r="B35" s="432" t="s">
        <v>40</v>
      </c>
      <c r="C35" s="434"/>
      <c r="D35" s="139">
        <v>143</v>
      </c>
      <c r="E35" s="139">
        <v>138</v>
      </c>
      <c r="F35" s="139">
        <v>281</v>
      </c>
      <c r="G35" s="9"/>
    </row>
    <row r="36" spans="1:7" ht="12.75">
      <c r="A36" s="2"/>
      <c r="B36" s="12" t="s">
        <v>56</v>
      </c>
      <c r="C36" s="12"/>
      <c r="D36" s="12"/>
      <c r="E36" s="12"/>
      <c r="F36" s="9"/>
      <c r="G36" s="9"/>
    </row>
    <row r="37" spans="1:7" ht="12.75">
      <c r="A37" s="2"/>
      <c r="B37" s="12"/>
      <c r="C37" s="12"/>
      <c r="D37" s="12"/>
      <c r="E37" s="12"/>
      <c r="F37" s="9"/>
      <c r="G37" s="9"/>
    </row>
    <row r="38" spans="1:7" ht="12.75">
      <c r="A38" s="2"/>
      <c r="B38" s="362" t="s">
        <v>50</v>
      </c>
      <c r="C38" s="362"/>
      <c r="D38" s="362"/>
      <c r="E38" s="362"/>
      <c r="F38" s="362"/>
      <c r="G38" s="362"/>
    </row>
    <row r="39" spans="1:7" ht="12.75">
      <c r="A39" s="2"/>
      <c r="B39" s="17"/>
      <c r="C39" s="6"/>
      <c r="D39" s="4"/>
      <c r="E39" s="4"/>
      <c r="F39" s="9"/>
      <c r="G39" s="9"/>
    </row>
    <row r="40" spans="1:7" ht="12.75">
      <c r="A40" s="2"/>
      <c r="B40" s="107" t="s">
        <v>41</v>
      </c>
      <c r="C40" s="107" t="s">
        <v>42</v>
      </c>
      <c r="D40" s="107" t="s">
        <v>43</v>
      </c>
      <c r="E40" s="78" t="s">
        <v>0</v>
      </c>
      <c r="F40" s="9"/>
      <c r="G40" s="9"/>
    </row>
    <row r="41" spans="1:7" ht="12.75">
      <c r="A41" s="2"/>
      <c r="B41" s="94">
        <v>2</v>
      </c>
      <c r="C41" s="94">
        <v>26</v>
      </c>
      <c r="D41" s="94">
        <v>0</v>
      </c>
      <c r="E41" s="108">
        <v>28</v>
      </c>
      <c r="F41" s="9"/>
      <c r="G41" s="9"/>
    </row>
  </sheetData>
  <sheetProtection/>
  <mergeCells count="19">
    <mergeCell ref="B28:C28"/>
    <mergeCell ref="B29:C29"/>
    <mergeCell ref="B31:G31"/>
    <mergeCell ref="B34:C34"/>
    <mergeCell ref="B35:C35"/>
    <mergeCell ref="B38:G38"/>
    <mergeCell ref="B17:G17"/>
    <mergeCell ref="B20:C20"/>
    <mergeCell ref="B21:F21"/>
    <mergeCell ref="B23:G23"/>
    <mergeCell ref="B26:C26"/>
    <mergeCell ref="B27:C27"/>
    <mergeCell ref="A1:H1"/>
    <mergeCell ref="B4:G4"/>
    <mergeCell ref="B6:B11"/>
    <mergeCell ref="C6:C7"/>
    <mergeCell ref="D6:G6"/>
    <mergeCell ref="B14:B15"/>
    <mergeCell ref="B2:D2"/>
  </mergeCells>
  <printOptions/>
  <pageMargins left="0.25" right="0.25"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J47"/>
  <sheetViews>
    <sheetView zoomScalePageLayoutView="0" workbookViewId="0" topLeftCell="A1">
      <selection activeCell="A2" sqref="A2:IV2"/>
    </sheetView>
  </sheetViews>
  <sheetFormatPr defaultColWidth="11.421875" defaultRowHeight="12.75"/>
  <cols>
    <col min="1" max="1" width="2.140625" style="1" customWidth="1"/>
    <col min="2" max="2" width="31.140625" style="1" customWidth="1"/>
    <col min="3" max="3" width="10.57421875" style="1" customWidth="1"/>
    <col min="4" max="4" width="10.28125" style="1" customWidth="1"/>
    <col min="5" max="5" width="9.7109375" style="1" customWidth="1"/>
    <col min="6" max="6" width="11.421875" style="1" customWidth="1"/>
    <col min="7" max="7" width="8.7109375" style="1" customWidth="1"/>
    <col min="8" max="8" width="7.421875" style="1" customWidth="1"/>
    <col min="9" max="9" width="7.7109375" style="1" customWidth="1"/>
    <col min="10" max="16384" width="11.421875" style="1" customWidth="1"/>
  </cols>
  <sheetData>
    <row r="1" spans="1:9" ht="16.5">
      <c r="A1" s="435" t="s">
        <v>212</v>
      </c>
      <c r="B1" s="435"/>
      <c r="C1" s="435"/>
      <c r="D1" s="435"/>
      <c r="E1" s="435"/>
      <c r="F1" s="435"/>
      <c r="G1" s="435"/>
      <c r="H1" s="435"/>
      <c r="I1" s="435"/>
    </row>
    <row r="2" spans="1:8" ht="16.5">
      <c r="A2" s="322"/>
      <c r="B2" s="357" t="s">
        <v>380</v>
      </c>
      <c r="C2" s="357"/>
      <c r="D2" s="357"/>
      <c r="E2" s="322"/>
      <c r="F2" s="322"/>
      <c r="G2" s="322"/>
      <c r="H2" s="322"/>
    </row>
    <row r="3" spans="2:8" ht="12.75">
      <c r="B3" s="21"/>
      <c r="C3" s="21"/>
      <c r="D3" s="21"/>
      <c r="E3" s="21"/>
      <c r="F3" s="21"/>
      <c r="G3" s="21"/>
      <c r="H3" s="21"/>
    </row>
    <row r="4" spans="2:9" ht="12.75">
      <c r="B4" s="362" t="s">
        <v>44</v>
      </c>
      <c r="C4" s="362"/>
      <c r="D4" s="362"/>
      <c r="E4" s="362"/>
      <c r="F4" s="362"/>
      <c r="G4" s="362"/>
      <c r="H4" s="362"/>
      <c r="I4" s="362"/>
    </row>
    <row r="5" spans="2:9" ht="12.75">
      <c r="B5" s="20"/>
      <c r="C5" s="20"/>
      <c r="D5" s="20"/>
      <c r="E5" s="20"/>
      <c r="F5" s="20"/>
      <c r="G5" s="20"/>
      <c r="H5" s="20"/>
      <c r="I5" s="20"/>
    </row>
    <row r="6" spans="2:9" ht="12.75" customHeight="1">
      <c r="B6" s="21"/>
      <c r="C6" s="363" t="s">
        <v>61</v>
      </c>
      <c r="D6" s="363" t="s">
        <v>14</v>
      </c>
      <c r="E6" s="363" t="s">
        <v>15</v>
      </c>
      <c r="F6" s="363" t="s">
        <v>16</v>
      </c>
      <c r="G6" s="363" t="s">
        <v>17</v>
      </c>
      <c r="H6" s="373" t="s">
        <v>0</v>
      </c>
      <c r="I6" s="24"/>
    </row>
    <row r="7" spans="2:9" ht="12.75">
      <c r="B7" s="21"/>
      <c r="C7" s="364"/>
      <c r="D7" s="364"/>
      <c r="E7" s="364"/>
      <c r="F7" s="364"/>
      <c r="G7" s="364"/>
      <c r="H7" s="374"/>
      <c r="I7" s="24"/>
    </row>
    <row r="8" spans="2:9" ht="12.75">
      <c r="B8" s="21"/>
      <c r="C8" s="364"/>
      <c r="D8" s="364"/>
      <c r="E8" s="364"/>
      <c r="F8" s="364"/>
      <c r="G8" s="364"/>
      <c r="H8" s="374"/>
      <c r="I8" s="24"/>
    </row>
    <row r="9" spans="2:9" ht="12.75">
      <c r="B9" s="21"/>
      <c r="C9" s="364"/>
      <c r="D9" s="364"/>
      <c r="E9" s="364"/>
      <c r="F9" s="364"/>
      <c r="G9" s="364"/>
      <c r="H9" s="374"/>
      <c r="I9" s="24"/>
    </row>
    <row r="10" spans="2:9" ht="12.75">
      <c r="B10" s="21"/>
      <c r="C10" s="364"/>
      <c r="D10" s="364"/>
      <c r="E10" s="364"/>
      <c r="F10" s="364"/>
      <c r="G10" s="364"/>
      <c r="H10" s="374"/>
      <c r="I10" s="24"/>
    </row>
    <row r="11" spans="2:9" ht="12.75">
      <c r="B11" s="21"/>
      <c r="C11" s="364"/>
      <c r="D11" s="364"/>
      <c r="E11" s="364"/>
      <c r="F11" s="364"/>
      <c r="G11" s="364"/>
      <c r="H11" s="374"/>
      <c r="I11" s="24"/>
    </row>
    <row r="12" spans="2:9" ht="12.75">
      <c r="B12" s="21"/>
      <c r="C12" s="365"/>
      <c r="D12" s="365"/>
      <c r="E12" s="365"/>
      <c r="F12" s="365"/>
      <c r="G12" s="365"/>
      <c r="H12" s="375"/>
      <c r="I12" s="24"/>
    </row>
    <row r="13" spans="2:9" ht="15">
      <c r="B13" s="112" t="s">
        <v>201</v>
      </c>
      <c r="C13" s="142">
        <v>17.9</v>
      </c>
      <c r="D13" s="144">
        <v>0</v>
      </c>
      <c r="E13" s="142">
        <v>35.8</v>
      </c>
      <c r="F13" s="144">
        <v>5.2</v>
      </c>
      <c r="G13" s="144">
        <v>41</v>
      </c>
      <c r="H13" s="143">
        <v>100</v>
      </c>
      <c r="I13" s="24"/>
    </row>
    <row r="14" spans="2:9" ht="12.75">
      <c r="B14" s="113" t="s">
        <v>19</v>
      </c>
      <c r="C14" s="141">
        <v>31</v>
      </c>
      <c r="D14" s="139">
        <v>0</v>
      </c>
      <c r="E14" s="141">
        <v>62</v>
      </c>
      <c r="F14" s="139">
        <v>9</v>
      </c>
      <c r="G14" s="139">
        <v>71</v>
      </c>
      <c r="H14" s="103">
        <v>173</v>
      </c>
      <c r="I14" s="24"/>
    </row>
    <row r="15" spans="2:9" ht="12.75">
      <c r="B15" s="112" t="s">
        <v>53</v>
      </c>
      <c r="C15" s="144">
        <v>22.6</v>
      </c>
      <c r="D15" s="144">
        <v>0.1</v>
      </c>
      <c r="E15" s="144">
        <v>36.9</v>
      </c>
      <c r="F15" s="144">
        <v>6</v>
      </c>
      <c r="G15" s="144">
        <v>34.3</v>
      </c>
      <c r="H15" s="143">
        <v>100</v>
      </c>
      <c r="I15" s="24"/>
    </row>
    <row r="16" spans="2:9" ht="12.75">
      <c r="B16" s="113" t="s">
        <v>19</v>
      </c>
      <c r="C16" s="139">
        <v>155</v>
      </c>
      <c r="D16" s="139">
        <v>1</v>
      </c>
      <c r="E16" s="139">
        <v>253</v>
      </c>
      <c r="F16" s="139">
        <v>41</v>
      </c>
      <c r="G16" s="139">
        <v>235</v>
      </c>
      <c r="H16" s="103">
        <v>685</v>
      </c>
      <c r="I16" s="24"/>
    </row>
    <row r="17" spans="2:9" ht="12.75">
      <c r="B17" s="38"/>
      <c r="C17" s="38"/>
      <c r="D17" s="38"/>
      <c r="E17" s="38"/>
      <c r="F17" s="38"/>
      <c r="G17" s="38"/>
      <c r="H17" s="38"/>
      <c r="I17" s="38"/>
    </row>
    <row r="18" spans="2:9" ht="12.75">
      <c r="B18" s="362" t="s">
        <v>45</v>
      </c>
      <c r="C18" s="362"/>
      <c r="D18" s="362"/>
      <c r="E18" s="362"/>
      <c r="F18" s="362"/>
      <c r="G18" s="362"/>
      <c r="H18" s="362"/>
      <c r="I18" s="362"/>
    </row>
    <row r="19" spans="2:9" ht="12.75">
      <c r="B19" s="38"/>
      <c r="C19" s="38"/>
      <c r="D19" s="38"/>
      <c r="E19" s="38"/>
      <c r="F19" s="38"/>
      <c r="G19" s="38"/>
      <c r="H19" s="38"/>
      <c r="I19" s="38"/>
    </row>
    <row r="20" spans="2:9" ht="12.75" customHeight="1">
      <c r="B20" s="371" t="s">
        <v>13</v>
      </c>
      <c r="C20" s="358" t="s">
        <v>201</v>
      </c>
      <c r="D20" s="359"/>
      <c r="E20" s="358" t="s">
        <v>53</v>
      </c>
      <c r="F20" s="359"/>
      <c r="G20" s="23"/>
      <c r="H20" s="38"/>
      <c r="I20" s="24"/>
    </row>
    <row r="21" spans="2:9" ht="15.75" customHeight="1">
      <c r="B21" s="372"/>
      <c r="C21" s="360"/>
      <c r="D21" s="361"/>
      <c r="E21" s="360"/>
      <c r="F21" s="361"/>
      <c r="G21" s="23"/>
      <c r="H21" s="38"/>
      <c r="I21" s="24"/>
    </row>
    <row r="22" spans="2:9" ht="12.75">
      <c r="B22" s="91" t="s">
        <v>20</v>
      </c>
      <c r="C22" s="484">
        <v>5.8</v>
      </c>
      <c r="D22" s="484"/>
      <c r="E22" s="462">
        <v>1.9</v>
      </c>
      <c r="F22" s="463"/>
      <c r="G22" s="23"/>
      <c r="H22" s="38"/>
      <c r="I22" s="24"/>
    </row>
    <row r="23" spans="2:9" ht="12.75">
      <c r="B23" s="114" t="s">
        <v>21</v>
      </c>
      <c r="C23" s="484">
        <v>17</v>
      </c>
      <c r="D23" s="484"/>
      <c r="E23" s="458">
        <v>9.8</v>
      </c>
      <c r="F23" s="459"/>
      <c r="G23" s="23"/>
      <c r="H23" s="38"/>
      <c r="I23" s="24"/>
    </row>
    <row r="24" spans="2:9" ht="12.75">
      <c r="B24" s="114" t="s">
        <v>22</v>
      </c>
      <c r="C24" s="484">
        <v>9.9</v>
      </c>
      <c r="D24" s="484"/>
      <c r="E24" s="458">
        <v>13.3</v>
      </c>
      <c r="F24" s="459"/>
      <c r="G24" s="23"/>
      <c r="H24" s="38"/>
      <c r="I24" s="24"/>
    </row>
    <row r="25" spans="2:9" ht="12.75">
      <c r="B25" s="114" t="s">
        <v>23</v>
      </c>
      <c r="C25" s="484">
        <v>11.7</v>
      </c>
      <c r="D25" s="484"/>
      <c r="E25" s="458">
        <v>11.6</v>
      </c>
      <c r="F25" s="459"/>
      <c r="G25" s="23"/>
      <c r="H25" s="38"/>
      <c r="I25" s="24"/>
    </row>
    <row r="26" spans="2:9" ht="12.75">
      <c r="B26" s="114" t="s">
        <v>24</v>
      </c>
      <c r="C26" s="484">
        <v>11.1</v>
      </c>
      <c r="D26" s="484"/>
      <c r="E26" s="458">
        <v>13.8</v>
      </c>
      <c r="F26" s="459"/>
      <c r="G26" s="23"/>
      <c r="H26" s="38"/>
      <c r="I26" s="24"/>
    </row>
    <row r="27" spans="2:9" ht="12.75">
      <c r="B27" s="114" t="s">
        <v>25</v>
      </c>
      <c r="C27" s="484">
        <v>16.4</v>
      </c>
      <c r="D27" s="484"/>
      <c r="E27" s="458">
        <v>15.5</v>
      </c>
      <c r="F27" s="459"/>
      <c r="G27" s="23"/>
      <c r="H27" s="38"/>
      <c r="I27" s="24"/>
    </row>
    <row r="28" spans="2:9" ht="12.75">
      <c r="B28" s="114" t="s">
        <v>148</v>
      </c>
      <c r="C28" s="484">
        <v>20.5</v>
      </c>
      <c r="D28" s="484"/>
      <c r="E28" s="458">
        <v>27.3</v>
      </c>
      <c r="F28" s="459"/>
      <c r="G28" s="23"/>
      <c r="H28" s="38"/>
      <c r="I28" s="24"/>
    </row>
    <row r="29" spans="2:9" ht="12.75">
      <c r="B29" s="115" t="s">
        <v>26</v>
      </c>
      <c r="C29" s="484">
        <v>7.6</v>
      </c>
      <c r="D29" s="484"/>
      <c r="E29" s="464">
        <v>6.7</v>
      </c>
      <c r="F29" s="465"/>
      <c r="G29" s="23"/>
      <c r="H29" s="38"/>
      <c r="I29" s="24"/>
    </row>
    <row r="30" spans="2:9" ht="12.75">
      <c r="B30" s="112" t="s">
        <v>0</v>
      </c>
      <c r="C30" s="383">
        <v>100</v>
      </c>
      <c r="D30" s="384"/>
      <c r="E30" s="383">
        <v>100</v>
      </c>
      <c r="F30" s="384"/>
      <c r="G30" s="23"/>
      <c r="H30" s="38"/>
      <c r="I30" s="24"/>
    </row>
    <row r="31" spans="2:9" ht="12.75">
      <c r="B31" s="113" t="s">
        <v>19</v>
      </c>
      <c r="C31" s="469">
        <v>171</v>
      </c>
      <c r="D31" s="470"/>
      <c r="E31" s="515">
        <v>682</v>
      </c>
      <c r="F31" s="516"/>
      <c r="G31" s="23"/>
      <c r="H31" s="38"/>
      <c r="I31" s="24"/>
    </row>
    <row r="32" spans="2:9" ht="12.75">
      <c r="B32" s="22"/>
      <c r="C32" s="23"/>
      <c r="D32" s="23"/>
      <c r="E32" s="23"/>
      <c r="F32" s="23"/>
      <c r="G32" s="23"/>
      <c r="H32" s="38"/>
      <c r="I32" s="24"/>
    </row>
    <row r="33" spans="2:9" ht="12.75">
      <c r="B33" s="362" t="s">
        <v>293</v>
      </c>
      <c r="C33" s="362"/>
      <c r="D33" s="362"/>
      <c r="E33" s="362"/>
      <c r="F33" s="362"/>
      <c r="G33" s="362"/>
      <c r="H33" s="362"/>
      <c r="I33" s="362"/>
    </row>
    <row r="34" spans="2:10" ht="12.75">
      <c r="B34" s="38"/>
      <c r="C34" s="38"/>
      <c r="D34" s="38"/>
      <c r="E34" s="38"/>
      <c r="F34" s="38"/>
      <c r="G34" s="38"/>
      <c r="H34" s="38"/>
      <c r="I34" s="38"/>
      <c r="J34" s="38"/>
    </row>
    <row r="35" spans="2:10" ht="31.5" customHeight="1">
      <c r="B35" s="38"/>
      <c r="C35" s="413" t="s">
        <v>204</v>
      </c>
      <c r="D35" s="414"/>
      <c r="E35" s="413" t="s">
        <v>163</v>
      </c>
      <c r="F35" s="414"/>
      <c r="G35" s="38"/>
      <c r="H35" s="38"/>
      <c r="I35" s="38"/>
      <c r="J35" s="38"/>
    </row>
    <row r="36" spans="2:10" ht="12.75">
      <c r="B36" s="91" t="s">
        <v>161</v>
      </c>
      <c r="C36" s="488">
        <v>26</v>
      </c>
      <c r="D36" s="488"/>
      <c r="E36" s="489">
        <v>98</v>
      </c>
      <c r="F36" s="490"/>
      <c r="G36" s="38"/>
      <c r="H36" s="38"/>
      <c r="I36" s="38"/>
      <c r="J36" s="38"/>
    </row>
    <row r="37" spans="2:10" ht="44.25" customHeight="1">
      <c r="B37" s="114" t="s">
        <v>162</v>
      </c>
      <c r="C37" s="488">
        <v>1</v>
      </c>
      <c r="D37" s="488"/>
      <c r="E37" s="491">
        <v>9</v>
      </c>
      <c r="F37" s="492"/>
      <c r="G37" s="38"/>
      <c r="H37" s="38"/>
      <c r="I37" s="38"/>
      <c r="J37" s="38"/>
    </row>
    <row r="38" spans="2:10" ht="15.75" customHeight="1">
      <c r="B38" s="114" t="s">
        <v>156</v>
      </c>
      <c r="C38" s="488">
        <v>1</v>
      </c>
      <c r="D38" s="488"/>
      <c r="E38" s="491">
        <v>1</v>
      </c>
      <c r="F38" s="492"/>
      <c r="G38" s="38"/>
      <c r="H38" s="38"/>
      <c r="I38" s="38"/>
      <c r="J38" s="38"/>
    </row>
    <row r="39" spans="2:10" ht="12.75">
      <c r="B39" s="114" t="s">
        <v>157</v>
      </c>
      <c r="C39" s="488">
        <v>8</v>
      </c>
      <c r="D39" s="488"/>
      <c r="E39" s="491">
        <v>42</v>
      </c>
      <c r="F39" s="492"/>
      <c r="G39" s="38"/>
      <c r="H39" s="38"/>
      <c r="I39" s="38"/>
      <c r="J39" s="38"/>
    </row>
    <row r="40" spans="2:10" ht="25.5">
      <c r="B40" s="114" t="s">
        <v>158</v>
      </c>
      <c r="C40" s="488">
        <v>1</v>
      </c>
      <c r="D40" s="488"/>
      <c r="E40" s="491">
        <v>8</v>
      </c>
      <c r="F40" s="492"/>
      <c r="G40" s="38"/>
      <c r="H40" s="38"/>
      <c r="I40" s="38"/>
      <c r="J40" s="38"/>
    </row>
    <row r="41" spans="2:10" ht="25.5">
      <c r="B41" s="114" t="s">
        <v>159</v>
      </c>
      <c r="C41" s="488">
        <v>35</v>
      </c>
      <c r="D41" s="488"/>
      <c r="E41" s="491">
        <v>159</v>
      </c>
      <c r="F41" s="492"/>
      <c r="G41" s="38"/>
      <c r="H41" s="38"/>
      <c r="I41" s="38"/>
      <c r="J41" s="38"/>
    </row>
    <row r="42" spans="2:10" ht="25.5">
      <c r="B42" s="114" t="s">
        <v>160</v>
      </c>
      <c r="C42" s="488">
        <v>25</v>
      </c>
      <c r="D42" s="488"/>
      <c r="E42" s="491">
        <v>97</v>
      </c>
      <c r="F42" s="492"/>
      <c r="G42" s="38"/>
      <c r="H42" s="38"/>
      <c r="I42" s="38"/>
      <c r="J42" s="38"/>
    </row>
    <row r="43" spans="2:10" ht="25.5">
      <c r="B43" s="295" t="s">
        <v>291</v>
      </c>
      <c r="C43" s="488">
        <v>52</v>
      </c>
      <c r="D43" s="488"/>
      <c r="E43" s="491">
        <v>194</v>
      </c>
      <c r="F43" s="492"/>
      <c r="G43" s="38"/>
      <c r="H43" s="38"/>
      <c r="I43" s="38"/>
      <c r="J43" s="38"/>
    </row>
    <row r="44" spans="2:10" ht="28.5" customHeight="1">
      <c r="B44" s="114" t="s">
        <v>57</v>
      </c>
      <c r="C44" s="488">
        <v>9</v>
      </c>
      <c r="D44" s="488"/>
      <c r="E44" s="491">
        <v>19</v>
      </c>
      <c r="F44" s="492"/>
      <c r="G44" s="38"/>
      <c r="H44" s="38"/>
      <c r="I44" s="38"/>
      <c r="J44" s="38"/>
    </row>
    <row r="45" spans="2:10" ht="12.75">
      <c r="B45" s="296" t="s">
        <v>290</v>
      </c>
      <c r="C45" s="488">
        <v>21</v>
      </c>
      <c r="D45" s="488"/>
      <c r="E45" s="493">
        <v>85</v>
      </c>
      <c r="F45" s="494"/>
      <c r="G45" s="38"/>
      <c r="H45" s="38"/>
      <c r="I45" s="38"/>
      <c r="J45" s="38"/>
    </row>
    <row r="46" spans="2:10" ht="12.75">
      <c r="B46" s="116" t="s">
        <v>19</v>
      </c>
      <c r="C46" s="389">
        <v>173</v>
      </c>
      <c r="D46" s="390"/>
      <c r="E46" s="389">
        <v>685</v>
      </c>
      <c r="F46" s="390"/>
      <c r="H46" s="38"/>
      <c r="I46" s="38"/>
      <c r="J46" s="38"/>
    </row>
    <row r="47" spans="8:10" ht="12.75">
      <c r="H47" s="38"/>
      <c r="I47" s="38"/>
      <c r="J47" s="38"/>
    </row>
  </sheetData>
  <sheetProtection/>
  <mergeCells count="58">
    <mergeCell ref="C46:D46"/>
    <mergeCell ref="E46:F46"/>
    <mergeCell ref="C43:D43"/>
    <mergeCell ref="E43:F43"/>
    <mergeCell ref="C44:D44"/>
    <mergeCell ref="E44:F44"/>
    <mergeCell ref="C45:D45"/>
    <mergeCell ref="E45:F45"/>
    <mergeCell ref="C40:D40"/>
    <mergeCell ref="E40:F40"/>
    <mergeCell ref="C41:D41"/>
    <mergeCell ref="E41:F41"/>
    <mergeCell ref="C42:D42"/>
    <mergeCell ref="E42:F42"/>
    <mergeCell ref="C37:D37"/>
    <mergeCell ref="E37:F37"/>
    <mergeCell ref="C38:D38"/>
    <mergeCell ref="E38:F38"/>
    <mergeCell ref="C39:D39"/>
    <mergeCell ref="E39:F39"/>
    <mergeCell ref="C30:D30"/>
    <mergeCell ref="E30:F30"/>
    <mergeCell ref="C31:D31"/>
    <mergeCell ref="E31:F31"/>
    <mergeCell ref="C36:D36"/>
    <mergeCell ref="E36:F36"/>
    <mergeCell ref="B33:I33"/>
    <mergeCell ref="C35:D35"/>
    <mergeCell ref="E35:F35"/>
    <mergeCell ref="C27:D27"/>
    <mergeCell ref="E27:F27"/>
    <mergeCell ref="C28:D28"/>
    <mergeCell ref="E28:F28"/>
    <mergeCell ref="C29:D29"/>
    <mergeCell ref="E29:F29"/>
    <mergeCell ref="E23:F23"/>
    <mergeCell ref="C24:D24"/>
    <mergeCell ref="E24:F24"/>
    <mergeCell ref="C25:D25"/>
    <mergeCell ref="E25:F25"/>
    <mergeCell ref="C26:D26"/>
    <mergeCell ref="E26:F26"/>
    <mergeCell ref="C23:D23"/>
    <mergeCell ref="A1:I1"/>
    <mergeCell ref="B4:I4"/>
    <mergeCell ref="C6:C12"/>
    <mergeCell ref="D6:D12"/>
    <mergeCell ref="E6:E12"/>
    <mergeCell ref="F6:F12"/>
    <mergeCell ref="G6:G12"/>
    <mergeCell ref="H6:H12"/>
    <mergeCell ref="B2:D2"/>
    <mergeCell ref="B18:I18"/>
    <mergeCell ref="B20:B21"/>
    <mergeCell ref="C20:D21"/>
    <mergeCell ref="E20:F21"/>
    <mergeCell ref="C22:D22"/>
    <mergeCell ref="E22:F22"/>
  </mergeCells>
  <printOptions/>
  <pageMargins left="0.25" right="0.25"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L56"/>
  <sheetViews>
    <sheetView zoomScalePageLayoutView="0" workbookViewId="0" topLeftCell="A1">
      <selection activeCell="A2" sqref="A2:IV2"/>
    </sheetView>
  </sheetViews>
  <sheetFormatPr defaultColWidth="11.421875" defaultRowHeight="12.75"/>
  <cols>
    <col min="1" max="1" width="2.140625" style="1" customWidth="1"/>
    <col min="2" max="4" width="11.421875" style="1" customWidth="1"/>
    <col min="5" max="5" width="9.57421875" style="1" customWidth="1"/>
    <col min="6" max="6" width="11.421875" style="1" customWidth="1"/>
    <col min="7" max="7" width="14.28125" style="1" customWidth="1"/>
    <col min="8" max="8" width="12.28125" style="1" customWidth="1"/>
    <col min="9" max="9" width="11.7109375" style="1" customWidth="1"/>
    <col min="10" max="10" width="4.00390625" style="1" customWidth="1"/>
    <col min="11" max="16384" width="11.421875" style="1" customWidth="1"/>
  </cols>
  <sheetData>
    <row r="1" spans="1:10" ht="16.5">
      <c r="A1" s="435" t="s">
        <v>212</v>
      </c>
      <c r="B1" s="435"/>
      <c r="C1" s="435"/>
      <c r="D1" s="435"/>
      <c r="E1" s="435"/>
      <c r="F1" s="435"/>
      <c r="G1" s="435"/>
      <c r="H1" s="435"/>
      <c r="I1" s="435"/>
      <c r="J1" s="435"/>
    </row>
    <row r="2" spans="1:8" ht="16.5">
      <c r="A2" s="322"/>
      <c r="B2" s="357" t="s">
        <v>380</v>
      </c>
      <c r="C2" s="357"/>
      <c r="D2" s="357"/>
      <c r="E2" s="322"/>
      <c r="F2" s="322"/>
      <c r="G2" s="322"/>
      <c r="H2" s="322"/>
    </row>
    <row r="3" spans="2:9" ht="12.75">
      <c r="B3" s="23"/>
      <c r="C3" s="23"/>
      <c r="D3" s="23"/>
      <c r="E3" s="23"/>
      <c r="F3" s="23"/>
      <c r="G3" s="23"/>
      <c r="H3" s="23"/>
      <c r="I3" s="23"/>
    </row>
    <row r="4" spans="2:9" ht="12.75">
      <c r="B4" s="362" t="s">
        <v>62</v>
      </c>
      <c r="C4" s="362"/>
      <c r="D4" s="362"/>
      <c r="E4" s="362"/>
      <c r="F4" s="362"/>
      <c r="G4" s="362"/>
      <c r="H4" s="362"/>
      <c r="I4" s="362"/>
    </row>
    <row r="5" spans="2:9" ht="12.75">
      <c r="B5" s="20"/>
      <c r="C5" s="20"/>
      <c r="D5" s="20"/>
      <c r="E5" s="20"/>
      <c r="F5" s="23"/>
      <c r="G5" s="23"/>
      <c r="H5" s="23"/>
      <c r="I5" s="23"/>
    </row>
    <row r="6" spans="2:9" ht="15.75" customHeight="1">
      <c r="B6" s="436"/>
      <c r="C6" s="436"/>
      <c r="D6" s="436"/>
      <c r="E6" s="436"/>
      <c r="F6" s="413" t="s">
        <v>201</v>
      </c>
      <c r="G6" s="414"/>
      <c r="H6" s="413" t="s">
        <v>53</v>
      </c>
      <c r="I6" s="414"/>
    </row>
    <row r="7" spans="2:9" ht="12.75">
      <c r="B7" s="437" t="s">
        <v>63</v>
      </c>
      <c r="C7" s="438"/>
      <c r="D7" s="438"/>
      <c r="E7" s="439"/>
      <c r="F7" s="484">
        <v>0.6</v>
      </c>
      <c r="G7" s="484"/>
      <c r="H7" s="462">
        <v>0.3</v>
      </c>
      <c r="I7" s="463"/>
    </row>
    <row r="8" spans="2:12" ht="12.75">
      <c r="B8" s="409" t="s">
        <v>64</v>
      </c>
      <c r="C8" s="410"/>
      <c r="D8" s="410"/>
      <c r="E8" s="411"/>
      <c r="F8" s="484">
        <v>0</v>
      </c>
      <c r="G8" s="484"/>
      <c r="H8" s="458">
        <v>0.9</v>
      </c>
      <c r="I8" s="459"/>
      <c r="K8" s="27"/>
      <c r="L8" s="27"/>
    </row>
    <row r="9" spans="2:9" ht="12.75">
      <c r="B9" s="409" t="s">
        <v>65</v>
      </c>
      <c r="C9" s="410"/>
      <c r="D9" s="410"/>
      <c r="E9" s="411"/>
      <c r="F9" s="484">
        <v>0</v>
      </c>
      <c r="G9" s="484"/>
      <c r="H9" s="458">
        <v>0</v>
      </c>
      <c r="I9" s="459"/>
    </row>
    <row r="10" spans="2:9" ht="15.75" customHeight="1">
      <c r="B10" s="409" t="s">
        <v>202</v>
      </c>
      <c r="C10" s="410"/>
      <c r="D10" s="410"/>
      <c r="E10" s="411"/>
      <c r="F10" s="484">
        <v>16.4</v>
      </c>
      <c r="G10" s="484"/>
      <c r="H10" s="458">
        <v>17.1</v>
      </c>
      <c r="I10" s="459"/>
    </row>
    <row r="11" spans="2:9" ht="12.75">
      <c r="B11" s="409" t="s">
        <v>66</v>
      </c>
      <c r="C11" s="410"/>
      <c r="D11" s="410"/>
      <c r="E11" s="411"/>
      <c r="F11" s="484">
        <v>1.8</v>
      </c>
      <c r="G11" s="484"/>
      <c r="H11" s="458">
        <v>2.9</v>
      </c>
      <c r="I11" s="459"/>
    </row>
    <row r="12" spans="2:9" ht="12.75">
      <c r="B12" s="409" t="s">
        <v>67</v>
      </c>
      <c r="C12" s="410"/>
      <c r="D12" s="410"/>
      <c r="E12" s="411"/>
      <c r="F12" s="484">
        <v>49.7</v>
      </c>
      <c r="G12" s="484"/>
      <c r="H12" s="458">
        <v>42.1</v>
      </c>
      <c r="I12" s="459"/>
    </row>
    <row r="13" spans="2:9" ht="12.75">
      <c r="B13" s="409" t="s">
        <v>68</v>
      </c>
      <c r="C13" s="410"/>
      <c r="D13" s="410"/>
      <c r="E13" s="411"/>
      <c r="F13" s="484">
        <v>4.1</v>
      </c>
      <c r="G13" s="484"/>
      <c r="H13" s="458">
        <v>7.8</v>
      </c>
      <c r="I13" s="459"/>
    </row>
    <row r="14" spans="2:9" ht="12.75">
      <c r="B14" s="409" t="s">
        <v>69</v>
      </c>
      <c r="C14" s="410"/>
      <c r="D14" s="410"/>
      <c r="E14" s="411"/>
      <c r="F14" s="484">
        <v>16.4</v>
      </c>
      <c r="G14" s="484"/>
      <c r="H14" s="458">
        <v>17</v>
      </c>
      <c r="I14" s="459"/>
    </row>
    <row r="15" spans="2:9" ht="12.75">
      <c r="B15" s="409" t="s">
        <v>70</v>
      </c>
      <c r="C15" s="410"/>
      <c r="D15" s="410"/>
      <c r="E15" s="411"/>
      <c r="F15" s="484">
        <v>2.9</v>
      </c>
      <c r="G15" s="484"/>
      <c r="H15" s="458">
        <v>2.9</v>
      </c>
      <c r="I15" s="459"/>
    </row>
    <row r="16" spans="2:9" ht="12.75">
      <c r="B16" s="409" t="s">
        <v>292</v>
      </c>
      <c r="C16" s="410"/>
      <c r="D16" s="410"/>
      <c r="E16" s="411"/>
      <c r="F16" s="484">
        <v>1.8</v>
      </c>
      <c r="G16" s="484"/>
      <c r="H16" s="458">
        <v>1.8</v>
      </c>
      <c r="I16" s="459"/>
    </row>
    <row r="17" spans="2:9" ht="12.75">
      <c r="B17" s="409" t="s">
        <v>71</v>
      </c>
      <c r="C17" s="410"/>
      <c r="D17" s="410"/>
      <c r="E17" s="411"/>
      <c r="F17" s="484">
        <v>3.5</v>
      </c>
      <c r="G17" s="484"/>
      <c r="H17" s="458">
        <v>5.1</v>
      </c>
      <c r="I17" s="459"/>
    </row>
    <row r="18" spans="2:9" ht="12.75">
      <c r="B18" s="409" t="s">
        <v>72</v>
      </c>
      <c r="C18" s="410"/>
      <c r="D18" s="410"/>
      <c r="E18" s="411"/>
      <c r="F18" s="484">
        <v>1.8</v>
      </c>
      <c r="G18" s="484"/>
      <c r="H18" s="458">
        <v>1.4</v>
      </c>
      <c r="I18" s="459"/>
    </row>
    <row r="19" spans="2:9" ht="12.75">
      <c r="B19" s="409" t="s">
        <v>73</v>
      </c>
      <c r="C19" s="410"/>
      <c r="D19" s="410"/>
      <c r="E19" s="411"/>
      <c r="F19" s="484">
        <v>1.2</v>
      </c>
      <c r="G19" s="484"/>
      <c r="H19" s="458">
        <v>0.6</v>
      </c>
      <c r="I19" s="459"/>
    </row>
    <row r="20" spans="2:9" ht="12.75">
      <c r="B20" s="432" t="s">
        <v>74</v>
      </c>
      <c r="C20" s="433"/>
      <c r="D20" s="433"/>
      <c r="E20" s="434"/>
      <c r="F20" s="484">
        <v>0</v>
      </c>
      <c r="G20" s="484"/>
      <c r="H20" s="464">
        <v>0</v>
      </c>
      <c r="I20" s="465"/>
    </row>
    <row r="21" spans="2:9" ht="12.75">
      <c r="B21" s="425" t="s">
        <v>0</v>
      </c>
      <c r="C21" s="426"/>
      <c r="D21" s="426"/>
      <c r="E21" s="427"/>
      <c r="F21" s="428">
        <v>100</v>
      </c>
      <c r="G21" s="429"/>
      <c r="H21" s="428">
        <v>100</v>
      </c>
      <c r="I21" s="429"/>
    </row>
    <row r="22" spans="2:9" ht="12.75">
      <c r="B22" s="420" t="s">
        <v>19</v>
      </c>
      <c r="C22" s="421"/>
      <c r="D22" s="421"/>
      <c r="E22" s="422"/>
      <c r="F22" s="509">
        <v>171</v>
      </c>
      <c r="G22" s="510"/>
      <c r="H22" s="423">
        <v>653</v>
      </c>
      <c r="I22" s="424"/>
    </row>
    <row r="23" spans="2:9" ht="12.75">
      <c r="B23" s="23"/>
      <c r="C23" s="23"/>
      <c r="D23" s="23"/>
      <c r="E23" s="23"/>
      <c r="F23" s="23"/>
      <c r="G23" s="23"/>
      <c r="H23" s="23"/>
      <c r="I23" s="23"/>
    </row>
    <row r="24" spans="2:9" ht="12.75">
      <c r="B24" s="362" t="s">
        <v>75</v>
      </c>
      <c r="C24" s="362"/>
      <c r="D24" s="362"/>
      <c r="E24" s="362"/>
      <c r="F24" s="362"/>
      <c r="G24" s="362"/>
      <c r="H24" s="362"/>
      <c r="I24" s="362"/>
    </row>
    <row r="25" spans="2:9" ht="12.75">
      <c r="B25" s="23"/>
      <c r="C25" s="23"/>
      <c r="D25" s="23"/>
      <c r="E25" s="23"/>
      <c r="F25" s="23"/>
      <c r="G25" s="23"/>
      <c r="H25" s="23"/>
      <c r="I25" s="23"/>
    </row>
    <row r="26" spans="2:9" ht="18" customHeight="1">
      <c r="B26" s="23"/>
      <c r="C26" s="23"/>
      <c r="D26" s="23"/>
      <c r="E26" s="23"/>
      <c r="F26" s="413" t="s">
        <v>201</v>
      </c>
      <c r="G26" s="414"/>
      <c r="H26" s="413" t="s">
        <v>53</v>
      </c>
      <c r="I26" s="414"/>
    </row>
    <row r="27" spans="2:9" ht="12.75">
      <c r="B27" s="415" t="s">
        <v>76</v>
      </c>
      <c r="C27" s="416"/>
      <c r="D27" s="416"/>
      <c r="E27" s="417"/>
      <c r="F27" s="475">
        <v>9.4</v>
      </c>
      <c r="G27" s="475"/>
      <c r="H27" s="476">
        <v>7.5</v>
      </c>
      <c r="I27" s="477"/>
    </row>
    <row r="28" spans="2:9" ht="12.75">
      <c r="B28" s="406" t="s">
        <v>77</v>
      </c>
      <c r="C28" s="407"/>
      <c r="D28" s="407"/>
      <c r="E28" s="408"/>
      <c r="F28" s="475">
        <v>12.2</v>
      </c>
      <c r="G28" s="475"/>
      <c r="H28" s="480">
        <v>9.3</v>
      </c>
      <c r="I28" s="481"/>
    </row>
    <row r="29" spans="2:9" ht="12.75">
      <c r="B29" s="406" t="s">
        <v>78</v>
      </c>
      <c r="C29" s="407"/>
      <c r="D29" s="407"/>
      <c r="E29" s="408"/>
      <c r="F29" s="475">
        <v>8.6</v>
      </c>
      <c r="G29" s="475"/>
      <c r="H29" s="480">
        <v>8.5</v>
      </c>
      <c r="I29" s="481"/>
    </row>
    <row r="30" spans="2:9" ht="12.75">
      <c r="B30" s="406" t="s">
        <v>79</v>
      </c>
      <c r="C30" s="407"/>
      <c r="D30" s="407"/>
      <c r="E30" s="408"/>
      <c r="F30" s="475">
        <v>2.9</v>
      </c>
      <c r="G30" s="475"/>
      <c r="H30" s="480">
        <v>8.3</v>
      </c>
      <c r="I30" s="481"/>
    </row>
    <row r="31" spans="2:9" ht="12.75">
      <c r="B31" s="406" t="s">
        <v>80</v>
      </c>
      <c r="C31" s="407"/>
      <c r="D31" s="407"/>
      <c r="E31" s="408"/>
      <c r="F31" s="475">
        <v>1.4</v>
      </c>
      <c r="G31" s="475"/>
      <c r="H31" s="480">
        <v>2.6</v>
      </c>
      <c r="I31" s="481"/>
    </row>
    <row r="32" spans="2:9" ht="12.75">
      <c r="B32" s="406" t="s">
        <v>81</v>
      </c>
      <c r="C32" s="407"/>
      <c r="D32" s="407"/>
      <c r="E32" s="408"/>
      <c r="F32" s="475">
        <v>12.2</v>
      </c>
      <c r="G32" s="475"/>
      <c r="H32" s="480">
        <v>12.9</v>
      </c>
      <c r="I32" s="481"/>
    </row>
    <row r="33" spans="2:9" ht="12.75">
      <c r="B33" s="406" t="s">
        <v>82</v>
      </c>
      <c r="C33" s="407"/>
      <c r="D33" s="407"/>
      <c r="E33" s="408"/>
      <c r="F33" s="475">
        <v>2.9</v>
      </c>
      <c r="G33" s="475"/>
      <c r="H33" s="480">
        <v>3.2</v>
      </c>
      <c r="I33" s="481"/>
    </row>
    <row r="34" spans="2:9" ht="12.75">
      <c r="B34" s="406" t="s">
        <v>167</v>
      </c>
      <c r="C34" s="407"/>
      <c r="D34" s="407"/>
      <c r="E34" s="408"/>
      <c r="F34" s="475">
        <v>2.9</v>
      </c>
      <c r="G34" s="475"/>
      <c r="H34" s="480">
        <v>6.7</v>
      </c>
      <c r="I34" s="481"/>
    </row>
    <row r="35" spans="2:9" ht="12.75">
      <c r="B35" s="406" t="s">
        <v>83</v>
      </c>
      <c r="C35" s="407"/>
      <c r="D35" s="407"/>
      <c r="E35" s="408"/>
      <c r="F35" s="475">
        <v>2.9</v>
      </c>
      <c r="G35" s="475"/>
      <c r="H35" s="480">
        <v>2.6</v>
      </c>
      <c r="I35" s="481"/>
    </row>
    <row r="36" spans="2:9" ht="12.75">
      <c r="B36" s="406" t="s">
        <v>168</v>
      </c>
      <c r="C36" s="407"/>
      <c r="D36" s="407"/>
      <c r="E36" s="408"/>
      <c r="F36" s="475">
        <v>0.7</v>
      </c>
      <c r="G36" s="475"/>
      <c r="H36" s="480">
        <v>0.2</v>
      </c>
      <c r="I36" s="481"/>
    </row>
    <row r="37" spans="2:9" ht="12.75">
      <c r="B37" s="406" t="s">
        <v>84</v>
      </c>
      <c r="C37" s="407"/>
      <c r="D37" s="407"/>
      <c r="E37" s="408"/>
      <c r="F37" s="475">
        <v>41.7</v>
      </c>
      <c r="G37" s="475"/>
      <c r="H37" s="480">
        <v>37.4</v>
      </c>
      <c r="I37" s="481"/>
    </row>
    <row r="38" spans="2:9" ht="12.75">
      <c r="B38" s="402" t="s">
        <v>179</v>
      </c>
      <c r="C38" s="403"/>
      <c r="D38" s="403"/>
      <c r="E38" s="404"/>
      <c r="F38" s="440">
        <f>100-SUM(F27:G37)</f>
        <v>2.1999999999999886</v>
      </c>
      <c r="G38" s="366"/>
      <c r="H38" s="381">
        <f>100-SUM(H27:I37)</f>
        <v>0.799999999999983</v>
      </c>
      <c r="I38" s="382"/>
    </row>
    <row r="39" spans="2:9" ht="12.75">
      <c r="B39" s="392" t="s">
        <v>0</v>
      </c>
      <c r="C39" s="393"/>
      <c r="D39" s="393"/>
      <c r="E39" s="394"/>
      <c r="F39" s="428">
        <v>100</v>
      </c>
      <c r="G39" s="429"/>
      <c r="H39" s="428">
        <v>100</v>
      </c>
      <c r="I39" s="429"/>
    </row>
    <row r="40" spans="2:9" ht="12.75">
      <c r="B40" s="397" t="s">
        <v>19</v>
      </c>
      <c r="C40" s="398"/>
      <c r="D40" s="398"/>
      <c r="E40" s="399"/>
      <c r="F40" s="423">
        <v>139</v>
      </c>
      <c r="G40" s="424"/>
      <c r="H40" s="423">
        <v>505</v>
      </c>
      <c r="I40" s="424"/>
    </row>
    <row r="41" spans="2:9" ht="12.75">
      <c r="B41" s="23"/>
      <c r="C41" s="23"/>
      <c r="D41" s="23"/>
      <c r="E41" s="23"/>
      <c r="F41" s="23"/>
      <c r="G41" s="23"/>
      <c r="H41" s="23"/>
      <c r="I41" s="23"/>
    </row>
    <row r="42" spans="2:9" ht="12.75">
      <c r="B42" s="362" t="s">
        <v>60</v>
      </c>
      <c r="C42" s="362"/>
      <c r="D42" s="362"/>
      <c r="E42" s="362"/>
      <c r="F42" s="362"/>
      <c r="G42" s="362"/>
      <c r="H42" s="362"/>
      <c r="I42" s="362"/>
    </row>
    <row r="43" spans="2:9" ht="12.75">
      <c r="B43" s="23"/>
      <c r="C43" s="23"/>
      <c r="D43" s="23"/>
      <c r="E43" s="23"/>
      <c r="F43" s="29"/>
      <c r="G43" s="29"/>
      <c r="H43" s="29"/>
      <c r="I43" s="29"/>
    </row>
    <row r="44" spans="2:9" ht="15.75" customHeight="1">
      <c r="B44" s="23"/>
      <c r="C44" s="23"/>
      <c r="D44" s="23"/>
      <c r="E44" s="23"/>
      <c r="F44" s="413" t="s">
        <v>201</v>
      </c>
      <c r="G44" s="414"/>
      <c r="H44" s="413" t="s">
        <v>53</v>
      </c>
      <c r="I44" s="414"/>
    </row>
    <row r="45" spans="2:9" ht="12.75">
      <c r="B45" s="415" t="s">
        <v>85</v>
      </c>
      <c r="C45" s="416"/>
      <c r="D45" s="416"/>
      <c r="E45" s="417"/>
      <c r="F45" s="484">
        <v>8.9</v>
      </c>
      <c r="G45" s="484"/>
      <c r="H45" s="462">
        <v>6.3</v>
      </c>
      <c r="I45" s="463"/>
    </row>
    <row r="46" spans="2:9" ht="25.5" customHeight="1">
      <c r="B46" s="409" t="s">
        <v>86</v>
      </c>
      <c r="C46" s="410"/>
      <c r="D46" s="410"/>
      <c r="E46" s="411"/>
      <c r="F46" s="484">
        <v>7.7</v>
      </c>
      <c r="G46" s="484"/>
      <c r="H46" s="458">
        <v>8.3</v>
      </c>
      <c r="I46" s="459"/>
    </row>
    <row r="47" spans="2:9" ht="12.75">
      <c r="B47" s="406" t="s">
        <v>150</v>
      </c>
      <c r="C47" s="407"/>
      <c r="D47" s="407"/>
      <c r="E47" s="408"/>
      <c r="F47" s="484">
        <v>45.6</v>
      </c>
      <c r="G47" s="484"/>
      <c r="H47" s="458">
        <v>48.3</v>
      </c>
      <c r="I47" s="459"/>
    </row>
    <row r="48" spans="2:9" ht="12.75" customHeight="1">
      <c r="B48" s="406" t="s">
        <v>8</v>
      </c>
      <c r="C48" s="407"/>
      <c r="D48" s="407"/>
      <c r="E48" s="408"/>
      <c r="F48" s="484">
        <v>16</v>
      </c>
      <c r="G48" s="484"/>
      <c r="H48" s="458">
        <v>15.7</v>
      </c>
      <c r="I48" s="459"/>
    </row>
    <row r="49" spans="2:9" ht="25.5" customHeight="1">
      <c r="B49" s="409" t="s">
        <v>87</v>
      </c>
      <c r="C49" s="410"/>
      <c r="D49" s="410"/>
      <c r="E49" s="411"/>
      <c r="F49" s="484">
        <v>2.4</v>
      </c>
      <c r="G49" s="484"/>
      <c r="H49" s="458">
        <v>0.9</v>
      </c>
      <c r="I49" s="459"/>
    </row>
    <row r="50" spans="2:9" ht="12.75">
      <c r="B50" s="406" t="s">
        <v>9</v>
      </c>
      <c r="C50" s="407"/>
      <c r="D50" s="407"/>
      <c r="E50" s="408"/>
      <c r="F50" s="484">
        <v>10.7</v>
      </c>
      <c r="G50" s="484"/>
      <c r="H50" s="458">
        <v>13.8</v>
      </c>
      <c r="I50" s="459"/>
    </row>
    <row r="51" spans="2:9" ht="12.75" customHeight="1">
      <c r="B51" s="406" t="s">
        <v>58</v>
      </c>
      <c r="C51" s="407"/>
      <c r="D51" s="407"/>
      <c r="E51" s="408"/>
      <c r="F51" s="484">
        <v>0</v>
      </c>
      <c r="G51" s="484"/>
      <c r="H51" s="458">
        <v>0</v>
      </c>
      <c r="I51" s="459"/>
    </row>
    <row r="52" spans="2:9" ht="12.75">
      <c r="B52" s="406" t="s">
        <v>149</v>
      </c>
      <c r="C52" s="407"/>
      <c r="D52" s="407"/>
      <c r="E52" s="408"/>
      <c r="F52" s="484">
        <v>5.9</v>
      </c>
      <c r="G52" s="484"/>
      <c r="H52" s="458">
        <v>5</v>
      </c>
      <c r="I52" s="459"/>
    </row>
    <row r="53" spans="2:9" ht="12.75">
      <c r="B53" s="406" t="s">
        <v>10</v>
      </c>
      <c r="C53" s="407"/>
      <c r="D53" s="407"/>
      <c r="E53" s="408"/>
      <c r="F53" s="484">
        <v>0.3</v>
      </c>
      <c r="G53" s="484"/>
      <c r="H53" s="458">
        <v>0.3</v>
      </c>
      <c r="I53" s="459"/>
    </row>
    <row r="54" spans="2:9" ht="12.75">
      <c r="B54" s="402" t="s">
        <v>59</v>
      </c>
      <c r="C54" s="403"/>
      <c r="D54" s="403"/>
      <c r="E54" s="404"/>
      <c r="F54" s="484">
        <v>2.4</v>
      </c>
      <c r="G54" s="484"/>
      <c r="H54" s="464">
        <v>1.1</v>
      </c>
      <c r="I54" s="465"/>
    </row>
    <row r="55" spans="2:9" ht="12.75">
      <c r="B55" s="392" t="s">
        <v>0</v>
      </c>
      <c r="C55" s="393"/>
      <c r="D55" s="393"/>
      <c r="E55" s="394"/>
      <c r="F55" s="383">
        <v>100</v>
      </c>
      <c r="G55" s="384"/>
      <c r="H55" s="383">
        <v>100</v>
      </c>
      <c r="I55" s="384"/>
    </row>
    <row r="56" spans="2:9" ht="12.75">
      <c r="B56" s="397" t="s">
        <v>19</v>
      </c>
      <c r="C56" s="398"/>
      <c r="D56" s="398"/>
      <c r="E56" s="399"/>
      <c r="F56" s="500">
        <v>169</v>
      </c>
      <c r="G56" s="501"/>
      <c r="H56" s="469">
        <v>654</v>
      </c>
      <c r="I56" s="470"/>
    </row>
  </sheetData>
  <sheetProtection/>
  <mergeCells count="138">
    <mergeCell ref="B2:D2"/>
    <mergeCell ref="F50:G50"/>
    <mergeCell ref="F51:G51"/>
    <mergeCell ref="F52:G52"/>
    <mergeCell ref="F53:G53"/>
    <mergeCell ref="F54:G54"/>
    <mergeCell ref="F48:G48"/>
    <mergeCell ref="F26:G26"/>
    <mergeCell ref="F14:G14"/>
    <mergeCell ref="B53:E53"/>
    <mergeCell ref="H26:I26"/>
    <mergeCell ref="F21:G21"/>
    <mergeCell ref="H21:I21"/>
    <mergeCell ref="F49:G49"/>
    <mergeCell ref="F17:G17"/>
    <mergeCell ref="H17:I17"/>
    <mergeCell ref="F18:G18"/>
    <mergeCell ref="H18:I18"/>
    <mergeCell ref="F19:G19"/>
    <mergeCell ref="H14:I14"/>
    <mergeCell ref="F15:G15"/>
    <mergeCell ref="H15:I15"/>
    <mergeCell ref="F16:G16"/>
    <mergeCell ref="H16:I16"/>
    <mergeCell ref="F11:G11"/>
    <mergeCell ref="H11:I11"/>
    <mergeCell ref="F12:G12"/>
    <mergeCell ref="H12:I12"/>
    <mergeCell ref="F13:G13"/>
    <mergeCell ref="H13:I13"/>
    <mergeCell ref="F8:G8"/>
    <mergeCell ref="H8:I8"/>
    <mergeCell ref="F9:G9"/>
    <mergeCell ref="H9:I9"/>
    <mergeCell ref="F10:G10"/>
    <mergeCell ref="H10:I10"/>
    <mergeCell ref="B56:E56"/>
    <mergeCell ref="F56:G56"/>
    <mergeCell ref="H56:I56"/>
    <mergeCell ref="B55:E55"/>
    <mergeCell ref="F55:G55"/>
    <mergeCell ref="B51:E51"/>
    <mergeCell ref="H51:I51"/>
    <mergeCell ref="B52:E52"/>
    <mergeCell ref="H52:I52"/>
    <mergeCell ref="H55:I55"/>
    <mergeCell ref="H53:I53"/>
    <mergeCell ref="B54:E54"/>
    <mergeCell ref="H54:I54"/>
    <mergeCell ref="B48:E48"/>
    <mergeCell ref="H48:I48"/>
    <mergeCell ref="B49:E49"/>
    <mergeCell ref="H49:I49"/>
    <mergeCell ref="B50:E50"/>
    <mergeCell ref="H50:I50"/>
    <mergeCell ref="B45:E45"/>
    <mergeCell ref="H45:I45"/>
    <mergeCell ref="B46:E46"/>
    <mergeCell ref="H46:I46"/>
    <mergeCell ref="B47:E47"/>
    <mergeCell ref="H47:I47"/>
    <mergeCell ref="F45:G45"/>
    <mergeCell ref="F46:G46"/>
    <mergeCell ref="F47:G47"/>
    <mergeCell ref="B40:E40"/>
    <mergeCell ref="F40:G40"/>
    <mergeCell ref="H40:I40"/>
    <mergeCell ref="B42:I42"/>
    <mergeCell ref="F44:G44"/>
    <mergeCell ref="H44:I44"/>
    <mergeCell ref="B37:E37"/>
    <mergeCell ref="F37:G37"/>
    <mergeCell ref="H37:I37"/>
    <mergeCell ref="B39:E39"/>
    <mergeCell ref="F39:G39"/>
    <mergeCell ref="H39:I39"/>
    <mergeCell ref="B38:E38"/>
    <mergeCell ref="F38:G38"/>
    <mergeCell ref="H38:I38"/>
    <mergeCell ref="B35:E35"/>
    <mergeCell ref="F35:G35"/>
    <mergeCell ref="H35:I35"/>
    <mergeCell ref="B36:E36"/>
    <mergeCell ref="F36:G36"/>
    <mergeCell ref="H36:I36"/>
    <mergeCell ref="B33:E33"/>
    <mergeCell ref="F33:G33"/>
    <mergeCell ref="H33:I33"/>
    <mergeCell ref="B34:E34"/>
    <mergeCell ref="F34:G34"/>
    <mergeCell ref="H34:I34"/>
    <mergeCell ref="B31:E31"/>
    <mergeCell ref="F31:G31"/>
    <mergeCell ref="H31:I31"/>
    <mergeCell ref="B32:E32"/>
    <mergeCell ref="F32:G32"/>
    <mergeCell ref="H32:I32"/>
    <mergeCell ref="B29:E29"/>
    <mergeCell ref="F29:G29"/>
    <mergeCell ref="H29:I29"/>
    <mergeCell ref="B30:E30"/>
    <mergeCell ref="F30:G30"/>
    <mergeCell ref="H30:I30"/>
    <mergeCell ref="B27:E27"/>
    <mergeCell ref="F27:G27"/>
    <mergeCell ref="H27:I27"/>
    <mergeCell ref="B28:E28"/>
    <mergeCell ref="F28:G28"/>
    <mergeCell ref="H28:I28"/>
    <mergeCell ref="B22:E22"/>
    <mergeCell ref="F22:G22"/>
    <mergeCell ref="H22:I22"/>
    <mergeCell ref="B24:I24"/>
    <mergeCell ref="B18:E18"/>
    <mergeCell ref="B19:E19"/>
    <mergeCell ref="F20:G20"/>
    <mergeCell ref="H20:I20"/>
    <mergeCell ref="H19:I19"/>
    <mergeCell ref="B16:E16"/>
    <mergeCell ref="B17:E17"/>
    <mergeCell ref="B20:E20"/>
    <mergeCell ref="B21:E21"/>
    <mergeCell ref="B8:E8"/>
    <mergeCell ref="B9:E9"/>
    <mergeCell ref="B10:E10"/>
    <mergeCell ref="B11:E11"/>
    <mergeCell ref="B14:E14"/>
    <mergeCell ref="B15:E15"/>
    <mergeCell ref="B12:E12"/>
    <mergeCell ref="B13:E13"/>
    <mergeCell ref="A1:J1"/>
    <mergeCell ref="B4:I4"/>
    <mergeCell ref="B6:E6"/>
    <mergeCell ref="F6:G6"/>
    <mergeCell ref="H6:I6"/>
    <mergeCell ref="B7:E7"/>
    <mergeCell ref="F7:G7"/>
    <mergeCell ref="H7:I7"/>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44"/>
  <sheetViews>
    <sheetView showGridLines="0" zoomScalePageLayoutView="0" workbookViewId="0" topLeftCell="A1">
      <selection activeCell="B2" sqref="B2:D2"/>
    </sheetView>
  </sheetViews>
  <sheetFormatPr defaultColWidth="11.421875" defaultRowHeight="12.75"/>
  <cols>
    <col min="1" max="1" width="2.140625" style="2" customWidth="1"/>
    <col min="2" max="2" width="23.00390625" style="2" customWidth="1"/>
    <col min="3" max="3" width="19.00390625" style="2" customWidth="1"/>
    <col min="4" max="4" width="12.140625" style="2" customWidth="1"/>
    <col min="5" max="7" width="11.421875" style="2" customWidth="1"/>
    <col min="8" max="16384" width="11.421875" style="1" customWidth="1"/>
  </cols>
  <sheetData>
    <row r="1" spans="1:8" ht="16.5">
      <c r="A1" s="351" t="s">
        <v>206</v>
      </c>
      <c r="B1" s="351"/>
      <c r="C1" s="351"/>
      <c r="D1" s="351"/>
      <c r="E1" s="351"/>
      <c r="F1" s="351"/>
      <c r="G1" s="351"/>
      <c r="H1" s="351"/>
    </row>
    <row r="2" spans="1:8" ht="16.5">
      <c r="A2" s="322"/>
      <c r="B2" s="357" t="s">
        <v>379</v>
      </c>
      <c r="C2" s="357"/>
      <c r="D2" s="357"/>
      <c r="E2" s="322"/>
      <c r="F2" s="322"/>
      <c r="G2" s="322"/>
      <c r="H2" s="322"/>
    </row>
    <row r="3" ht="12.75">
      <c r="C3" s="64"/>
    </row>
    <row r="4" spans="2:7" ht="12.75">
      <c r="B4" s="15" t="s">
        <v>51</v>
      </c>
      <c r="C4" s="15"/>
      <c r="D4" s="15"/>
      <c r="E4" s="15"/>
      <c r="F4" s="15"/>
      <c r="G4" s="15"/>
    </row>
    <row r="5" spans="2:7" ht="8.25" customHeight="1">
      <c r="B5" s="3"/>
      <c r="C5" s="63"/>
      <c r="D5" s="5"/>
      <c r="E5" s="6"/>
      <c r="F5" s="4"/>
      <c r="G5" s="7"/>
    </row>
    <row r="6" spans="2:7" ht="12.75">
      <c r="B6" s="70" t="s">
        <v>28</v>
      </c>
      <c r="C6" s="70" t="s">
        <v>29</v>
      </c>
      <c r="D6" s="352" t="s">
        <v>28</v>
      </c>
      <c r="E6" s="353"/>
      <c r="F6" s="353"/>
      <c r="G6" s="354"/>
    </row>
    <row r="7" spans="2:7" ht="12.75">
      <c r="B7" s="71"/>
      <c r="C7" s="72"/>
      <c r="D7" s="77" t="s">
        <v>30</v>
      </c>
      <c r="E7" s="77" t="s">
        <v>31</v>
      </c>
      <c r="F7" s="78" t="s">
        <v>0</v>
      </c>
      <c r="G7" s="79" t="s">
        <v>32</v>
      </c>
    </row>
    <row r="8" spans="2:7" ht="15">
      <c r="B8" s="71"/>
      <c r="C8" s="73" t="s">
        <v>195</v>
      </c>
      <c r="D8" s="48">
        <v>26723</v>
      </c>
      <c r="E8" s="82">
        <v>4740</v>
      </c>
      <c r="F8" s="61">
        <v>31463</v>
      </c>
      <c r="G8" s="82">
        <v>671</v>
      </c>
    </row>
    <row r="9" spans="2:7" ht="15">
      <c r="B9" s="71"/>
      <c r="C9" s="74" t="s">
        <v>196</v>
      </c>
      <c r="D9" s="48">
        <v>15855</v>
      </c>
      <c r="E9" s="83">
        <v>3700</v>
      </c>
      <c r="F9" s="8">
        <v>19555</v>
      </c>
      <c r="G9" s="83">
        <v>236</v>
      </c>
    </row>
    <row r="10" spans="2:7" ht="15">
      <c r="B10" s="71"/>
      <c r="C10" s="75" t="s">
        <v>197</v>
      </c>
      <c r="D10" s="48">
        <v>9321</v>
      </c>
      <c r="E10" s="84">
        <v>1839</v>
      </c>
      <c r="F10" s="8">
        <v>11160</v>
      </c>
      <c r="G10" s="84">
        <v>59</v>
      </c>
    </row>
    <row r="11" spans="2:9" ht="12.75">
      <c r="B11" s="72"/>
      <c r="C11" s="76" t="s">
        <v>0</v>
      </c>
      <c r="D11" s="80">
        <v>51899</v>
      </c>
      <c r="E11" s="80">
        <v>10279</v>
      </c>
      <c r="F11" s="81">
        <v>62178</v>
      </c>
      <c r="G11" s="80">
        <v>966</v>
      </c>
      <c r="I11" s="13"/>
    </row>
    <row r="12" spans="2:7" ht="12.75">
      <c r="B12" s="12"/>
      <c r="C12" s="12"/>
      <c r="D12" s="12"/>
      <c r="E12" s="12"/>
      <c r="F12" s="35"/>
      <c r="G12" s="35"/>
    </row>
    <row r="13" spans="2:7" ht="12.75">
      <c r="B13" s="51"/>
      <c r="C13" s="51"/>
      <c r="D13" s="77" t="s">
        <v>30</v>
      </c>
      <c r="E13" s="77" t="s">
        <v>31</v>
      </c>
      <c r="F13" s="78" t="s">
        <v>0</v>
      </c>
      <c r="G13" s="39"/>
    </row>
    <row r="14" spans="2:7" ht="12.75">
      <c r="B14" s="70" t="s">
        <v>33</v>
      </c>
      <c r="C14" s="91" t="s">
        <v>34</v>
      </c>
      <c r="D14" s="89">
        <v>272</v>
      </c>
      <c r="E14" s="89">
        <v>38</v>
      </c>
      <c r="F14" s="87">
        <v>310</v>
      </c>
      <c r="G14" s="39"/>
    </row>
    <row r="15" spans="2:7" ht="12.75">
      <c r="B15" s="72"/>
      <c r="C15" s="75" t="s">
        <v>35</v>
      </c>
      <c r="D15" s="90">
        <v>2453</v>
      </c>
      <c r="E15" s="90">
        <v>564</v>
      </c>
      <c r="F15" s="88">
        <v>3017</v>
      </c>
      <c r="G15" s="39"/>
    </row>
    <row r="16" spans="2:10" ht="12.75">
      <c r="B16" s="12"/>
      <c r="C16" s="12"/>
      <c r="D16" s="12"/>
      <c r="E16" s="12"/>
      <c r="F16" s="15"/>
      <c r="G16" s="12"/>
      <c r="J16" s="13"/>
    </row>
    <row r="17" spans="2:7" ht="12.75">
      <c r="B17" s="15" t="s">
        <v>47</v>
      </c>
      <c r="C17" s="15"/>
      <c r="D17" s="15"/>
      <c r="E17" s="15"/>
      <c r="F17" s="15"/>
      <c r="G17" s="15"/>
    </row>
    <row r="18" spans="2:7" ht="8.25" customHeight="1">
      <c r="B18" s="15"/>
      <c r="C18" s="12"/>
      <c r="D18" s="12"/>
      <c r="E18" s="12"/>
      <c r="F18" s="15"/>
      <c r="G18" s="12"/>
    </row>
    <row r="19" spans="2:7" ht="12.75">
      <c r="B19" s="15"/>
      <c r="C19" s="12"/>
      <c r="D19" s="77" t="s">
        <v>30</v>
      </c>
      <c r="E19" s="77" t="s">
        <v>31</v>
      </c>
      <c r="F19" s="78" t="s">
        <v>0</v>
      </c>
      <c r="G19" s="39"/>
    </row>
    <row r="20" spans="2:10" ht="15">
      <c r="B20" s="95" t="s">
        <v>198</v>
      </c>
      <c r="C20" s="85"/>
      <c r="D20" s="94">
        <v>25929</v>
      </c>
      <c r="E20" s="94">
        <v>4688</v>
      </c>
      <c r="F20" s="81">
        <v>30617</v>
      </c>
      <c r="G20" s="39"/>
      <c r="J20" s="13"/>
    </row>
    <row r="21" spans="2:10" ht="15">
      <c r="B21" s="12" t="s">
        <v>199</v>
      </c>
      <c r="C21" s="93"/>
      <c r="D21" s="93"/>
      <c r="E21" s="93"/>
      <c r="F21" s="93"/>
      <c r="G21" s="39"/>
      <c r="J21" s="13"/>
    </row>
    <row r="22" spans="2:11" ht="12.75">
      <c r="B22" s="14"/>
      <c r="C22" s="15"/>
      <c r="D22" s="12"/>
      <c r="E22" s="12"/>
      <c r="F22" s="12"/>
      <c r="G22" s="12"/>
      <c r="K22" s="13"/>
    </row>
    <row r="23" spans="2:7" ht="12.75">
      <c r="B23" s="15" t="s">
        <v>48</v>
      </c>
      <c r="C23" s="15"/>
      <c r="D23" s="15"/>
      <c r="E23" s="15"/>
      <c r="F23" s="15"/>
      <c r="G23" s="15"/>
    </row>
    <row r="24" spans="2:7" ht="8.25" customHeight="1">
      <c r="B24" s="62"/>
      <c r="C24" s="12"/>
      <c r="D24" s="15"/>
      <c r="E24" s="63"/>
      <c r="F24" s="63"/>
      <c r="G24" s="64"/>
    </row>
    <row r="25" spans="2:7" ht="12.75">
      <c r="B25" s="12"/>
      <c r="C25" s="12"/>
      <c r="D25" s="77" t="s">
        <v>30</v>
      </c>
      <c r="E25" s="77" t="s">
        <v>31</v>
      </c>
      <c r="F25" s="78" t="s">
        <v>0</v>
      </c>
      <c r="G25" s="64"/>
    </row>
    <row r="26" spans="2:7" ht="12.75">
      <c r="B26" s="96" t="s">
        <v>36</v>
      </c>
      <c r="C26" s="97"/>
      <c r="D26" s="48">
        <v>26111</v>
      </c>
      <c r="E26" s="82">
        <v>4765</v>
      </c>
      <c r="F26" s="102">
        <v>30876</v>
      </c>
      <c r="G26" s="64"/>
    </row>
    <row r="27" spans="2:7" ht="12.75">
      <c r="B27" s="98" t="s">
        <v>37</v>
      </c>
      <c r="C27" s="99"/>
      <c r="D27" s="48">
        <v>21508</v>
      </c>
      <c r="E27" s="84">
        <v>3727</v>
      </c>
      <c r="F27" s="103">
        <v>25235</v>
      </c>
      <c r="G27" s="64"/>
    </row>
    <row r="28" spans="2:7" ht="12.75" customHeight="1">
      <c r="B28" s="100" t="s">
        <v>38</v>
      </c>
      <c r="C28" s="97"/>
      <c r="D28" s="82">
        <v>614</v>
      </c>
      <c r="E28" s="82">
        <v>73</v>
      </c>
      <c r="F28" s="102">
        <v>687</v>
      </c>
      <c r="G28" s="64"/>
    </row>
    <row r="29" spans="2:7" ht="12.75" customHeight="1">
      <c r="B29" s="101" t="s">
        <v>39</v>
      </c>
      <c r="C29" s="99"/>
      <c r="D29" s="84">
        <v>453</v>
      </c>
      <c r="E29" s="84">
        <v>53</v>
      </c>
      <c r="F29" s="103">
        <v>506</v>
      </c>
      <c r="G29" s="64"/>
    </row>
    <row r="30" spans="2:7" ht="12.75">
      <c r="B30" s="12"/>
      <c r="C30" s="12"/>
      <c r="D30" s="16"/>
      <c r="E30" s="16"/>
      <c r="F30" s="16"/>
      <c r="G30" s="12"/>
    </row>
    <row r="31" spans="2:7" ht="12.75">
      <c r="B31" s="15" t="s">
        <v>294</v>
      </c>
      <c r="C31" s="15"/>
      <c r="D31" s="15"/>
      <c r="E31" s="15"/>
      <c r="F31" s="15"/>
      <c r="G31" s="15"/>
    </row>
    <row r="32" spans="2:7" ht="8.25" customHeight="1">
      <c r="B32" s="62"/>
      <c r="C32" s="12"/>
      <c r="D32" s="12"/>
      <c r="E32" s="12"/>
      <c r="F32" s="12"/>
      <c r="G32" s="12"/>
    </row>
    <row r="33" spans="2:7" ht="12.75">
      <c r="B33" s="51"/>
      <c r="C33" s="51"/>
      <c r="D33" s="77" t="s">
        <v>30</v>
      </c>
      <c r="E33" s="77" t="s">
        <v>31</v>
      </c>
      <c r="F33" s="78" t="s">
        <v>0</v>
      </c>
      <c r="G33" s="64"/>
    </row>
    <row r="34" spans="2:7" ht="31.5" customHeight="1">
      <c r="B34" s="355" t="s">
        <v>55</v>
      </c>
      <c r="C34" s="356"/>
      <c r="D34" s="104">
        <v>81100</v>
      </c>
      <c r="E34" s="104">
        <v>14379</v>
      </c>
      <c r="F34" s="104">
        <v>95479</v>
      </c>
      <c r="G34" s="64"/>
    </row>
    <row r="35" spans="2:7" ht="13.5" customHeight="1">
      <c r="B35" s="106" t="s">
        <v>40</v>
      </c>
      <c r="C35" s="85"/>
      <c r="D35" s="305">
        <v>33899</v>
      </c>
      <c r="E35" s="305">
        <v>6254</v>
      </c>
      <c r="F35" s="105">
        <v>40153</v>
      </c>
      <c r="G35" s="64"/>
    </row>
    <row r="36" spans="2:7" ht="12.75">
      <c r="B36" s="12" t="s">
        <v>56</v>
      </c>
      <c r="C36" s="12"/>
      <c r="D36" s="12"/>
      <c r="E36" s="12"/>
      <c r="F36" s="12"/>
      <c r="G36" s="12"/>
    </row>
    <row r="37" spans="2:7" ht="12.75">
      <c r="B37" s="12"/>
      <c r="C37" s="12"/>
      <c r="D37" s="12"/>
      <c r="E37" s="12"/>
      <c r="F37" s="12"/>
      <c r="G37" s="12"/>
    </row>
    <row r="38" spans="2:7" ht="12.75">
      <c r="B38" s="15" t="s">
        <v>178</v>
      </c>
      <c r="C38" s="15"/>
      <c r="D38" s="15"/>
      <c r="E38" s="15"/>
      <c r="F38" s="15"/>
      <c r="G38" s="15"/>
    </row>
    <row r="39" spans="2:7" ht="8.25" customHeight="1">
      <c r="B39" s="65"/>
      <c r="C39" s="15"/>
      <c r="D39" s="63"/>
      <c r="E39" s="63"/>
      <c r="F39" s="12"/>
      <c r="G39" s="12"/>
    </row>
    <row r="40" spans="2:7" ht="12.75">
      <c r="B40" s="107" t="s">
        <v>41</v>
      </c>
      <c r="C40" s="107" t="s">
        <v>42</v>
      </c>
      <c r="D40" s="107" t="s">
        <v>43</v>
      </c>
      <c r="E40" s="78" t="s">
        <v>0</v>
      </c>
      <c r="F40" s="12"/>
      <c r="G40" s="12"/>
    </row>
    <row r="41" spans="2:7" ht="12.75">
      <c r="B41" s="94">
        <v>185</v>
      </c>
      <c r="C41" s="94">
        <v>939</v>
      </c>
      <c r="D41" s="94">
        <v>21</v>
      </c>
      <c r="E41" s="108">
        <v>1147</v>
      </c>
      <c r="F41" s="12"/>
      <c r="G41" s="12"/>
    </row>
    <row r="42" ht="12.75">
      <c r="B42" s="2" t="s">
        <v>226</v>
      </c>
    </row>
    <row r="43" ht="12.75">
      <c r="B43" s="2" t="s">
        <v>227</v>
      </c>
    </row>
    <row r="44" spans="3:5" ht="12.75">
      <c r="C44" s="18"/>
      <c r="E44" s="18"/>
    </row>
  </sheetData>
  <sheetProtection/>
  <mergeCells count="4">
    <mergeCell ref="A1:H1"/>
    <mergeCell ref="D6:G6"/>
    <mergeCell ref="B34:C34"/>
    <mergeCell ref="B2:D2"/>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H30"/>
  <sheetViews>
    <sheetView zoomScalePageLayoutView="0" workbookViewId="0" topLeftCell="A1">
      <selection activeCell="A2" sqref="A2:IV2"/>
    </sheetView>
  </sheetViews>
  <sheetFormatPr defaultColWidth="11.421875" defaultRowHeight="12.75"/>
  <cols>
    <col min="1" max="1" width="2.140625" style="1" customWidth="1"/>
    <col min="2" max="2" width="40.28125" style="1" customWidth="1"/>
    <col min="3" max="4" width="13.57421875" style="1" customWidth="1"/>
    <col min="5" max="5" width="11.421875" style="1" customWidth="1"/>
    <col min="6" max="6" width="10.8515625" style="1" customWidth="1"/>
    <col min="7" max="7" width="2.57421875" style="1" customWidth="1"/>
    <col min="8" max="16384" width="11.421875" style="1" customWidth="1"/>
  </cols>
  <sheetData>
    <row r="1" spans="1:7" ht="16.5">
      <c r="A1" s="435" t="s">
        <v>212</v>
      </c>
      <c r="B1" s="435"/>
      <c r="C1" s="435"/>
      <c r="D1" s="435"/>
      <c r="E1" s="435"/>
      <c r="F1" s="435"/>
      <c r="G1" s="435"/>
    </row>
    <row r="2" spans="1:8" ht="16.5">
      <c r="A2" s="322"/>
      <c r="B2" s="357" t="s">
        <v>380</v>
      </c>
      <c r="C2" s="357"/>
      <c r="D2" s="357"/>
      <c r="E2" s="322"/>
      <c r="F2" s="322"/>
      <c r="G2" s="322"/>
      <c r="H2" s="322"/>
    </row>
    <row r="3" spans="2:6" ht="12.75">
      <c r="B3" s="23"/>
      <c r="C3" s="23"/>
      <c r="D3" s="23"/>
      <c r="E3" s="23"/>
      <c r="F3" s="23"/>
    </row>
    <row r="4" spans="2:7" ht="12.75">
      <c r="B4" s="362" t="s">
        <v>52</v>
      </c>
      <c r="C4" s="362"/>
      <c r="D4" s="362"/>
      <c r="E4" s="362"/>
      <c r="F4" s="362"/>
      <c r="G4" s="6"/>
    </row>
    <row r="5" spans="2:6" ht="12" customHeight="1">
      <c r="B5" s="23"/>
      <c r="C5" s="23"/>
      <c r="D5" s="23"/>
      <c r="E5" s="23"/>
      <c r="F5" s="23"/>
    </row>
    <row r="6" spans="2:6" ht="17.25" customHeight="1">
      <c r="B6" s="23"/>
      <c r="C6" s="413" t="s">
        <v>201</v>
      </c>
      <c r="D6" s="414"/>
      <c r="E6" s="413" t="s">
        <v>53</v>
      </c>
      <c r="F6" s="414"/>
    </row>
    <row r="7" spans="2:6" ht="12.75">
      <c r="B7" s="23"/>
      <c r="C7" s="77" t="s">
        <v>11</v>
      </c>
      <c r="D7" s="77" t="s">
        <v>12</v>
      </c>
      <c r="E7" s="77" t="s">
        <v>11</v>
      </c>
      <c r="F7" s="77" t="s">
        <v>12</v>
      </c>
    </row>
    <row r="8" spans="2:6" ht="12.75">
      <c r="B8" s="73" t="s">
        <v>1</v>
      </c>
      <c r="C8" s="31">
        <v>5</v>
      </c>
      <c r="D8" s="117">
        <v>1.9</v>
      </c>
      <c r="E8" s="31">
        <v>5.8</v>
      </c>
      <c r="F8" s="117">
        <v>3</v>
      </c>
    </row>
    <row r="9" spans="2:6" ht="12.75">
      <c r="B9" s="114" t="s">
        <v>2</v>
      </c>
      <c r="C9" s="145">
        <v>15.5</v>
      </c>
      <c r="D9" s="118">
        <v>5.1</v>
      </c>
      <c r="E9" s="145">
        <v>11.3</v>
      </c>
      <c r="F9" s="118">
        <v>5.3</v>
      </c>
    </row>
    <row r="10" spans="2:6" ht="12.75">
      <c r="B10" s="114" t="s">
        <v>3</v>
      </c>
      <c r="C10" s="145">
        <v>16.1</v>
      </c>
      <c r="D10" s="118">
        <v>8.9</v>
      </c>
      <c r="E10" s="145">
        <v>17.4</v>
      </c>
      <c r="F10" s="118">
        <v>8.6</v>
      </c>
    </row>
    <row r="11" spans="2:6" ht="12.75">
      <c r="B11" s="114" t="s">
        <v>4</v>
      </c>
      <c r="C11" s="145">
        <v>11.2</v>
      </c>
      <c r="D11" s="118">
        <v>9.5</v>
      </c>
      <c r="E11" s="145">
        <v>11.3</v>
      </c>
      <c r="F11" s="117">
        <v>12.1</v>
      </c>
    </row>
    <row r="12" spans="2:6" ht="12.75">
      <c r="B12" s="114" t="s">
        <v>5</v>
      </c>
      <c r="C12" s="31">
        <v>30.4</v>
      </c>
      <c r="D12" s="117">
        <v>45.6</v>
      </c>
      <c r="E12" s="31">
        <v>27.6</v>
      </c>
      <c r="F12" s="118">
        <v>46.2</v>
      </c>
    </row>
    <row r="13" spans="2:6" ht="12.75">
      <c r="B13" s="114" t="s">
        <v>6</v>
      </c>
      <c r="C13" s="145">
        <v>21.7</v>
      </c>
      <c r="D13" s="118">
        <v>8.9</v>
      </c>
      <c r="E13" s="145">
        <v>23.9</v>
      </c>
      <c r="F13" s="118">
        <v>7.5</v>
      </c>
    </row>
    <row r="14" spans="2:6" ht="12.75">
      <c r="B14" s="75" t="s">
        <v>7</v>
      </c>
      <c r="C14" s="145">
        <v>0</v>
      </c>
      <c r="D14" s="119">
        <v>20.3</v>
      </c>
      <c r="E14" s="145">
        <v>2.7</v>
      </c>
      <c r="F14" s="119">
        <v>17.3</v>
      </c>
    </row>
    <row r="15" spans="2:6" ht="12.75">
      <c r="B15" s="122" t="s">
        <v>18</v>
      </c>
      <c r="C15" s="120">
        <v>100</v>
      </c>
      <c r="D15" s="120">
        <v>100</v>
      </c>
      <c r="E15" s="120">
        <v>100</v>
      </c>
      <c r="F15" s="120">
        <v>100</v>
      </c>
    </row>
    <row r="16" spans="2:6" ht="12.75">
      <c r="B16" s="123" t="s">
        <v>19</v>
      </c>
      <c r="C16" s="121">
        <v>161</v>
      </c>
      <c r="D16" s="121">
        <v>158</v>
      </c>
      <c r="E16" s="103">
        <v>602</v>
      </c>
      <c r="F16" s="103">
        <v>602</v>
      </c>
    </row>
    <row r="17" spans="2:6" ht="12.75">
      <c r="B17" s="23"/>
      <c r="C17" s="23"/>
      <c r="D17" s="23"/>
      <c r="E17" s="23"/>
      <c r="F17" s="23"/>
    </row>
    <row r="18" spans="2:7" ht="12.75">
      <c r="B18" s="362" t="s">
        <v>46</v>
      </c>
      <c r="C18" s="362"/>
      <c r="D18" s="362"/>
      <c r="E18" s="362"/>
      <c r="F18" s="362"/>
      <c r="G18" s="6"/>
    </row>
    <row r="19" spans="2:6" ht="12.75">
      <c r="B19" s="23"/>
      <c r="C19" s="23"/>
      <c r="D19" s="23"/>
      <c r="E19" s="23"/>
      <c r="F19" s="23"/>
    </row>
    <row r="20" spans="2:6" ht="15.75" customHeight="1">
      <c r="B20" s="23"/>
      <c r="C20" s="413" t="s">
        <v>201</v>
      </c>
      <c r="D20" s="414"/>
      <c r="E20" s="413" t="s">
        <v>54</v>
      </c>
      <c r="F20" s="414"/>
    </row>
    <row r="21" spans="2:6" ht="12.75">
      <c r="B21" s="73" t="s">
        <v>27</v>
      </c>
      <c r="C21" s="475">
        <v>82.4</v>
      </c>
      <c r="D21" s="475"/>
      <c r="E21" s="476">
        <v>72.33</v>
      </c>
      <c r="F21" s="477"/>
    </row>
    <row r="22" spans="2:6" ht="12.75">
      <c r="B22" s="74" t="s">
        <v>151</v>
      </c>
      <c r="C22" s="475">
        <v>0</v>
      </c>
      <c r="D22" s="475"/>
      <c r="E22" s="480">
        <v>0.2</v>
      </c>
      <c r="F22" s="481"/>
    </row>
    <row r="23" spans="2:6" ht="12.75">
      <c r="B23" s="74" t="s">
        <v>129</v>
      </c>
      <c r="C23" s="475">
        <v>4.2</v>
      </c>
      <c r="D23" s="475"/>
      <c r="E23" s="480">
        <v>4.5</v>
      </c>
      <c r="F23" s="481"/>
    </row>
    <row r="24" spans="2:6" ht="12.75">
      <c r="B24" s="74" t="s">
        <v>152</v>
      </c>
      <c r="C24" s="475">
        <v>0</v>
      </c>
      <c r="D24" s="475"/>
      <c r="E24" s="480">
        <v>0.4</v>
      </c>
      <c r="F24" s="481"/>
    </row>
    <row r="25" spans="2:6" ht="12.75">
      <c r="B25" s="74" t="s">
        <v>132</v>
      </c>
      <c r="C25" s="475">
        <v>2.1</v>
      </c>
      <c r="D25" s="475"/>
      <c r="E25" s="480">
        <v>3.4</v>
      </c>
      <c r="F25" s="481"/>
    </row>
    <row r="26" spans="2:6" ht="12.75">
      <c r="B26" s="74" t="s">
        <v>153</v>
      </c>
      <c r="C26" s="475">
        <v>0</v>
      </c>
      <c r="D26" s="475"/>
      <c r="E26" s="480">
        <v>0.7</v>
      </c>
      <c r="F26" s="481"/>
    </row>
    <row r="27" spans="2:6" ht="12.75">
      <c r="B27" s="74" t="s">
        <v>154</v>
      </c>
      <c r="C27" s="475">
        <v>10.6</v>
      </c>
      <c r="D27" s="475"/>
      <c r="E27" s="480">
        <v>18</v>
      </c>
      <c r="F27" s="481"/>
    </row>
    <row r="28" spans="2:6" ht="12.75">
      <c r="B28" s="75" t="s">
        <v>155</v>
      </c>
      <c r="C28" s="475">
        <v>0.7</v>
      </c>
      <c r="D28" s="475"/>
      <c r="E28" s="478">
        <v>0.5</v>
      </c>
      <c r="F28" s="479"/>
    </row>
    <row r="29" spans="2:6" ht="12.75">
      <c r="B29" s="122" t="s">
        <v>18</v>
      </c>
      <c r="C29" s="428">
        <v>100</v>
      </c>
      <c r="D29" s="429"/>
      <c r="E29" s="428">
        <v>100</v>
      </c>
      <c r="F29" s="429"/>
    </row>
    <row r="30" spans="2:6" ht="12.75">
      <c r="B30" s="123" t="s">
        <v>19</v>
      </c>
      <c r="C30" s="509">
        <v>142</v>
      </c>
      <c r="D30" s="510"/>
      <c r="E30" s="509">
        <v>555</v>
      </c>
      <c r="F30" s="510"/>
    </row>
  </sheetData>
  <sheetProtection/>
  <mergeCells count="28">
    <mergeCell ref="C27:D27"/>
    <mergeCell ref="E27:F27"/>
    <mergeCell ref="C28:D28"/>
    <mergeCell ref="E28:F28"/>
    <mergeCell ref="C24:D24"/>
    <mergeCell ref="E24:F24"/>
    <mergeCell ref="C25:D25"/>
    <mergeCell ref="E25:F25"/>
    <mergeCell ref="C26:D26"/>
    <mergeCell ref="E26:F26"/>
    <mergeCell ref="C30:D30"/>
    <mergeCell ref="E30:F30"/>
    <mergeCell ref="C29:D29"/>
    <mergeCell ref="E29:F29"/>
    <mergeCell ref="C21:D21"/>
    <mergeCell ref="E21:F21"/>
    <mergeCell ref="C22:D22"/>
    <mergeCell ref="E22:F22"/>
    <mergeCell ref="C23:D23"/>
    <mergeCell ref="E23:F23"/>
    <mergeCell ref="A1:G1"/>
    <mergeCell ref="B4:F4"/>
    <mergeCell ref="C6:D6"/>
    <mergeCell ref="E6:F6"/>
    <mergeCell ref="B18:F18"/>
    <mergeCell ref="C20:D20"/>
    <mergeCell ref="E20:F20"/>
    <mergeCell ref="B2:D2"/>
  </mergeCells>
  <printOptions/>
  <pageMargins left="0.25" right="0.25" top="0.75" bottom="0.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K41"/>
  <sheetViews>
    <sheetView zoomScalePageLayoutView="0" workbookViewId="0" topLeftCell="A1">
      <selection activeCell="K7" sqref="K7:K10"/>
    </sheetView>
  </sheetViews>
  <sheetFormatPr defaultColWidth="11.421875" defaultRowHeight="12.75"/>
  <cols>
    <col min="1" max="1" width="2.140625" style="1" customWidth="1"/>
    <col min="2" max="2" width="23.00390625" style="1" customWidth="1"/>
    <col min="3" max="3" width="19.00390625" style="1" customWidth="1"/>
    <col min="4" max="4" width="12.140625" style="1" customWidth="1"/>
    <col min="5" max="7" width="11.421875" style="1" customWidth="1"/>
    <col min="8" max="8" width="8.140625" style="1" customWidth="1"/>
    <col min="9" max="16384" width="11.421875" style="1" customWidth="1"/>
  </cols>
  <sheetData>
    <row r="1" spans="1:8" ht="16.5">
      <c r="A1" s="435" t="s">
        <v>213</v>
      </c>
      <c r="B1" s="435"/>
      <c r="C1" s="435"/>
      <c r="D1" s="435"/>
      <c r="E1" s="435"/>
      <c r="F1" s="435"/>
      <c r="G1" s="435"/>
      <c r="H1" s="435"/>
    </row>
    <row r="2" spans="1:8" ht="16.5">
      <c r="A2" s="322"/>
      <c r="B2" s="357" t="s">
        <v>380</v>
      </c>
      <c r="C2" s="357"/>
      <c r="D2" s="357"/>
      <c r="E2" s="322"/>
      <c r="F2" s="322"/>
      <c r="G2" s="322"/>
      <c r="H2" s="322"/>
    </row>
    <row r="3" spans="1:8" ht="12.75">
      <c r="A3" s="2"/>
      <c r="B3" s="4"/>
      <c r="C3" s="4"/>
      <c r="D3" s="4"/>
      <c r="E3" s="4"/>
      <c r="F3" s="4"/>
      <c r="G3" s="4"/>
      <c r="H3" s="4"/>
    </row>
    <row r="4" spans="1:7" ht="12.75">
      <c r="A4" s="2"/>
      <c r="B4" s="362" t="s">
        <v>51</v>
      </c>
      <c r="C4" s="362"/>
      <c r="D4" s="362"/>
      <c r="E4" s="362"/>
      <c r="F4" s="362"/>
      <c r="G4" s="362"/>
    </row>
    <row r="5" spans="1:7" ht="13.5">
      <c r="A5" s="2"/>
      <c r="B5" s="3"/>
      <c r="C5" s="4"/>
      <c r="D5" s="5"/>
      <c r="E5" s="6"/>
      <c r="F5" s="4"/>
      <c r="G5" s="7"/>
    </row>
    <row r="6" spans="1:7" ht="12.75">
      <c r="A6" s="2"/>
      <c r="B6" s="451" t="s">
        <v>28</v>
      </c>
      <c r="C6" s="482" t="s">
        <v>29</v>
      </c>
      <c r="D6" s="352" t="s">
        <v>28</v>
      </c>
      <c r="E6" s="353"/>
      <c r="F6" s="353"/>
      <c r="G6" s="354"/>
    </row>
    <row r="7" spans="1:7" ht="12.75">
      <c r="A7" s="2"/>
      <c r="B7" s="452"/>
      <c r="C7" s="483"/>
      <c r="D7" s="77" t="s">
        <v>30</v>
      </c>
      <c r="E7" s="77" t="s">
        <v>31</v>
      </c>
      <c r="F7" s="78" t="s">
        <v>0</v>
      </c>
      <c r="G7" s="79" t="s">
        <v>32</v>
      </c>
    </row>
    <row r="8" spans="1:11" ht="15">
      <c r="A8" s="2"/>
      <c r="B8" s="452"/>
      <c r="C8" s="14" t="s">
        <v>195</v>
      </c>
      <c r="D8" s="138">
        <v>2453</v>
      </c>
      <c r="E8" s="141">
        <v>952</v>
      </c>
      <c r="F8" s="138">
        <v>3405</v>
      </c>
      <c r="G8" s="89">
        <v>22</v>
      </c>
      <c r="K8" s="13"/>
    </row>
    <row r="9" spans="1:11" ht="15">
      <c r="A9" s="2"/>
      <c r="B9" s="452"/>
      <c r="C9" s="14" t="s">
        <v>196</v>
      </c>
      <c r="D9" s="146">
        <v>2292</v>
      </c>
      <c r="E9" s="141">
        <v>885</v>
      </c>
      <c r="F9" s="146">
        <v>3177</v>
      </c>
      <c r="G9" s="146">
        <v>32</v>
      </c>
      <c r="K9" s="13"/>
    </row>
    <row r="10" spans="1:11" ht="15">
      <c r="A10" s="2"/>
      <c r="B10" s="452"/>
      <c r="C10" s="14" t="s">
        <v>197</v>
      </c>
      <c r="D10" s="139">
        <v>40</v>
      </c>
      <c r="E10" s="141">
        <v>22</v>
      </c>
      <c r="F10" s="139">
        <v>62</v>
      </c>
      <c r="G10" s="90">
        <v>2</v>
      </c>
      <c r="K10" s="13"/>
    </row>
    <row r="11" spans="1:7" ht="12.75">
      <c r="A11" s="2"/>
      <c r="B11" s="453"/>
      <c r="C11" s="76" t="s">
        <v>0</v>
      </c>
      <c r="D11" s="81">
        <v>4785</v>
      </c>
      <c r="E11" s="81">
        <v>1859</v>
      </c>
      <c r="F11" s="81">
        <v>6644</v>
      </c>
      <c r="G11" s="80">
        <v>56</v>
      </c>
    </row>
    <row r="12" spans="1:7" ht="12.75">
      <c r="A12" s="2"/>
      <c r="B12" s="33"/>
      <c r="C12" s="33"/>
      <c r="D12" s="33"/>
      <c r="E12" s="33"/>
      <c r="F12" s="34"/>
      <c r="G12" s="34"/>
    </row>
    <row r="13" spans="1:7" ht="12.75">
      <c r="A13" s="2"/>
      <c r="B13" s="11"/>
      <c r="C13" s="11"/>
      <c r="D13" s="77" t="s">
        <v>30</v>
      </c>
      <c r="E13" s="77" t="s">
        <v>31</v>
      </c>
      <c r="F13" s="78" t="s">
        <v>0</v>
      </c>
      <c r="G13" s="10"/>
    </row>
    <row r="14" spans="1:7" ht="12.75">
      <c r="A14" s="2"/>
      <c r="B14" s="451" t="s">
        <v>33</v>
      </c>
      <c r="C14" s="91" t="s">
        <v>34</v>
      </c>
      <c r="D14" s="138">
        <v>11</v>
      </c>
      <c r="E14" s="138">
        <v>3</v>
      </c>
      <c r="F14" s="138">
        <v>14</v>
      </c>
      <c r="G14" s="35"/>
    </row>
    <row r="15" spans="1:7" ht="12.75">
      <c r="A15" s="2"/>
      <c r="B15" s="453"/>
      <c r="C15" s="75" t="s">
        <v>35</v>
      </c>
      <c r="D15" s="139">
        <v>140</v>
      </c>
      <c r="E15" s="139">
        <v>34</v>
      </c>
      <c r="F15" s="139">
        <v>174</v>
      </c>
      <c r="G15" s="12"/>
    </row>
    <row r="16" spans="1:7" ht="12.75">
      <c r="A16" s="2"/>
      <c r="B16" s="9"/>
      <c r="C16" s="9"/>
      <c r="D16" s="9"/>
      <c r="E16" s="9"/>
      <c r="F16" s="6"/>
      <c r="G16" s="12"/>
    </row>
    <row r="17" spans="1:7" ht="12.75">
      <c r="A17" s="2"/>
      <c r="B17" s="362" t="s">
        <v>47</v>
      </c>
      <c r="C17" s="362"/>
      <c r="D17" s="362"/>
      <c r="E17" s="362"/>
      <c r="F17" s="362"/>
      <c r="G17" s="362"/>
    </row>
    <row r="18" spans="1:7" ht="12.75">
      <c r="A18" s="2"/>
      <c r="B18" s="6"/>
      <c r="C18" s="9"/>
      <c r="D18" s="9"/>
      <c r="E18" s="9"/>
      <c r="F18" s="6"/>
      <c r="G18" s="12"/>
    </row>
    <row r="19" spans="1:7" ht="12.75">
      <c r="A19" s="2"/>
      <c r="B19" s="6"/>
      <c r="C19" s="9"/>
      <c r="D19" s="77" t="s">
        <v>30</v>
      </c>
      <c r="E19" s="77" t="s">
        <v>31</v>
      </c>
      <c r="F19" s="78" t="s">
        <v>0</v>
      </c>
      <c r="G19" s="12"/>
    </row>
    <row r="20" spans="1:7" ht="15">
      <c r="A20" s="2"/>
      <c r="B20" s="456" t="s">
        <v>198</v>
      </c>
      <c r="C20" s="457"/>
      <c r="D20" s="80">
        <v>2374</v>
      </c>
      <c r="E20" s="80">
        <v>918</v>
      </c>
      <c r="F20" s="80">
        <v>3292</v>
      </c>
      <c r="G20" s="12"/>
    </row>
    <row r="21" spans="1:7" ht="15">
      <c r="A21" s="2"/>
      <c r="B21" s="407" t="s">
        <v>199</v>
      </c>
      <c r="C21" s="407"/>
      <c r="D21" s="407"/>
      <c r="E21" s="407"/>
      <c r="F21" s="407"/>
      <c r="G21" s="12"/>
    </row>
    <row r="22" spans="1:7" ht="12.75">
      <c r="A22" s="2"/>
      <c r="B22" s="14"/>
      <c r="C22" s="15"/>
      <c r="D22" s="12"/>
      <c r="E22" s="12"/>
      <c r="F22" s="12"/>
      <c r="G22" s="12"/>
    </row>
    <row r="23" spans="1:7" ht="12.75">
      <c r="A23" s="2"/>
      <c r="B23" s="362" t="s">
        <v>48</v>
      </c>
      <c r="C23" s="362"/>
      <c r="D23" s="362"/>
      <c r="E23" s="362"/>
      <c r="F23" s="362"/>
      <c r="G23" s="362"/>
    </row>
    <row r="24" spans="1:7" ht="12.75">
      <c r="A24" s="2"/>
      <c r="B24" s="7"/>
      <c r="C24" s="9"/>
      <c r="D24" s="6"/>
      <c r="E24" s="4"/>
      <c r="F24" s="4"/>
      <c r="G24" s="12"/>
    </row>
    <row r="25" spans="1:7" ht="12.75">
      <c r="A25" s="2"/>
      <c r="B25" s="9"/>
      <c r="C25" s="9"/>
      <c r="D25" s="77" t="s">
        <v>30</v>
      </c>
      <c r="E25" s="77" t="s">
        <v>31</v>
      </c>
      <c r="F25" s="78" t="s">
        <v>0</v>
      </c>
      <c r="G25" s="12"/>
    </row>
    <row r="26" spans="1:7" ht="12.75">
      <c r="A26" s="2"/>
      <c r="B26" s="415" t="s">
        <v>36</v>
      </c>
      <c r="C26" s="417"/>
      <c r="D26" s="138">
        <v>2268</v>
      </c>
      <c r="E26" s="138">
        <v>869</v>
      </c>
      <c r="F26" s="138">
        <v>3137</v>
      </c>
      <c r="G26" s="12"/>
    </row>
    <row r="27" spans="1:7" ht="12.75">
      <c r="A27" s="2"/>
      <c r="B27" s="402" t="s">
        <v>37</v>
      </c>
      <c r="C27" s="404"/>
      <c r="D27" s="139">
        <v>2008</v>
      </c>
      <c r="E27" s="139">
        <v>728</v>
      </c>
      <c r="F27" s="139">
        <v>2736</v>
      </c>
      <c r="G27" s="9"/>
    </row>
    <row r="28" spans="1:7" ht="12.75" customHeight="1">
      <c r="A28" s="2"/>
      <c r="B28" s="437" t="s">
        <v>38</v>
      </c>
      <c r="C28" s="439"/>
      <c r="D28" s="138">
        <v>31</v>
      </c>
      <c r="E28" s="138">
        <v>3</v>
      </c>
      <c r="F28" s="138">
        <v>34</v>
      </c>
      <c r="G28" s="9"/>
    </row>
    <row r="29" spans="1:7" ht="12.75" customHeight="1">
      <c r="A29" s="2"/>
      <c r="B29" s="432" t="s">
        <v>39</v>
      </c>
      <c r="C29" s="434"/>
      <c r="D29" s="139">
        <v>23</v>
      </c>
      <c r="E29" s="139">
        <v>2</v>
      </c>
      <c r="F29" s="139">
        <v>25</v>
      </c>
      <c r="G29" s="28"/>
    </row>
    <row r="30" spans="1:7" ht="12.75">
      <c r="A30" s="2"/>
      <c r="B30" s="12"/>
      <c r="C30" s="12"/>
      <c r="D30" s="16"/>
      <c r="E30" s="16"/>
      <c r="F30" s="16"/>
      <c r="G30" s="9"/>
    </row>
    <row r="31" spans="1:7" ht="12.75">
      <c r="A31" s="2"/>
      <c r="B31" s="362" t="s">
        <v>294</v>
      </c>
      <c r="C31" s="362"/>
      <c r="D31" s="362"/>
      <c r="E31" s="362"/>
      <c r="F31" s="362"/>
      <c r="G31" s="362"/>
    </row>
    <row r="32" spans="1:7" ht="12.75">
      <c r="A32" s="2"/>
      <c r="B32" s="7"/>
      <c r="C32" s="9"/>
      <c r="D32" s="9"/>
      <c r="E32" s="9"/>
      <c r="F32" s="9"/>
      <c r="G32" s="9"/>
    </row>
    <row r="33" spans="1:7" ht="12.75">
      <c r="A33" s="2"/>
      <c r="B33" s="11"/>
      <c r="C33" s="11"/>
      <c r="D33" s="77" t="s">
        <v>30</v>
      </c>
      <c r="E33" s="77" t="s">
        <v>31</v>
      </c>
      <c r="F33" s="78" t="s">
        <v>0</v>
      </c>
      <c r="G33" s="9"/>
    </row>
    <row r="34" spans="1:7" ht="12.75" customHeight="1">
      <c r="A34" s="2"/>
      <c r="B34" s="437" t="s">
        <v>55</v>
      </c>
      <c r="C34" s="439"/>
      <c r="D34" s="138">
        <v>10430</v>
      </c>
      <c r="E34" s="138">
        <v>3630</v>
      </c>
      <c r="F34" s="138">
        <v>14060</v>
      </c>
      <c r="G34" s="9"/>
    </row>
    <row r="35" spans="1:7" ht="12.75" customHeight="1">
      <c r="A35" s="2"/>
      <c r="B35" s="432" t="s">
        <v>40</v>
      </c>
      <c r="C35" s="434"/>
      <c r="D35" s="139">
        <v>4095</v>
      </c>
      <c r="E35" s="139">
        <v>1445</v>
      </c>
      <c r="F35" s="139">
        <v>5540</v>
      </c>
      <c r="G35" s="9"/>
    </row>
    <row r="36" spans="1:7" ht="12.75">
      <c r="A36" s="2"/>
      <c r="B36" s="12" t="s">
        <v>56</v>
      </c>
      <c r="C36" s="12"/>
      <c r="D36" s="12"/>
      <c r="E36" s="12"/>
      <c r="F36" s="9"/>
      <c r="G36" s="9"/>
    </row>
    <row r="37" spans="1:7" ht="12.75">
      <c r="A37" s="2"/>
      <c r="B37" s="12"/>
      <c r="C37" s="12"/>
      <c r="D37" s="12"/>
      <c r="E37" s="12"/>
      <c r="F37" s="9"/>
      <c r="G37" s="9"/>
    </row>
    <row r="38" spans="1:7" ht="12.75">
      <c r="A38" s="2"/>
      <c r="B38" s="362" t="s">
        <v>50</v>
      </c>
      <c r="C38" s="362"/>
      <c r="D38" s="362"/>
      <c r="E38" s="362"/>
      <c r="F38" s="362"/>
      <c r="G38" s="362"/>
    </row>
    <row r="39" spans="1:7" ht="12.75">
      <c r="A39" s="2"/>
      <c r="B39" s="17"/>
      <c r="C39" s="6"/>
      <c r="D39" s="4"/>
      <c r="E39" s="4"/>
      <c r="F39" s="9"/>
      <c r="G39" s="9"/>
    </row>
    <row r="40" spans="1:7" ht="12.75">
      <c r="A40" s="2"/>
      <c r="B40" s="107" t="s">
        <v>41</v>
      </c>
      <c r="C40" s="107" t="s">
        <v>42</v>
      </c>
      <c r="D40" s="107" t="s">
        <v>43</v>
      </c>
      <c r="E40" s="78" t="s">
        <v>0</v>
      </c>
      <c r="F40" s="9"/>
      <c r="G40" s="9"/>
    </row>
    <row r="41" spans="1:7" ht="12.75">
      <c r="A41" s="2"/>
      <c r="B41" s="94">
        <v>8</v>
      </c>
      <c r="C41" s="94">
        <v>80</v>
      </c>
      <c r="D41" s="94">
        <v>0</v>
      </c>
      <c r="E41" s="108">
        <v>88</v>
      </c>
      <c r="F41" s="9"/>
      <c r="G41" s="9"/>
    </row>
  </sheetData>
  <sheetProtection/>
  <mergeCells count="19">
    <mergeCell ref="B28:C28"/>
    <mergeCell ref="B29:C29"/>
    <mergeCell ref="B31:G31"/>
    <mergeCell ref="B34:C34"/>
    <mergeCell ref="B35:C35"/>
    <mergeCell ref="B38:G38"/>
    <mergeCell ref="B17:G17"/>
    <mergeCell ref="B20:C20"/>
    <mergeCell ref="B21:F21"/>
    <mergeCell ref="B23:G23"/>
    <mergeCell ref="B26:C26"/>
    <mergeCell ref="B27:C27"/>
    <mergeCell ref="A1:H1"/>
    <mergeCell ref="B4:G4"/>
    <mergeCell ref="B6:B11"/>
    <mergeCell ref="C6:C7"/>
    <mergeCell ref="D6:G6"/>
    <mergeCell ref="B14:B15"/>
    <mergeCell ref="B2:D2"/>
  </mergeCells>
  <printOptions/>
  <pageMargins left="0.25" right="0.25" top="0.75" bottom="0.75" header="0.3" footer="0.3"/>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L48"/>
  <sheetViews>
    <sheetView zoomScalePageLayoutView="0" workbookViewId="0" topLeftCell="A1">
      <selection activeCell="A2" sqref="A2:IV2"/>
    </sheetView>
  </sheetViews>
  <sheetFormatPr defaultColWidth="11.421875" defaultRowHeight="12.75"/>
  <cols>
    <col min="1" max="1" width="2.140625" style="1" customWidth="1"/>
    <col min="2" max="2" width="31.140625" style="1" customWidth="1"/>
    <col min="3" max="3" width="10.57421875" style="1" customWidth="1"/>
    <col min="4" max="4" width="10.28125" style="1" customWidth="1"/>
    <col min="5" max="5" width="9.7109375" style="1" customWidth="1"/>
    <col min="6" max="6" width="11.421875" style="1" customWidth="1"/>
    <col min="7" max="7" width="8.7109375" style="1" customWidth="1"/>
    <col min="8" max="8" width="7.421875" style="1" customWidth="1"/>
    <col min="9" max="9" width="5.57421875" style="1" customWidth="1"/>
    <col min="10" max="10" width="3.140625" style="1" customWidth="1"/>
    <col min="11" max="16384" width="11.421875" style="1" customWidth="1"/>
  </cols>
  <sheetData>
    <row r="1" spans="1:10" ht="16.5">
      <c r="A1" s="435" t="s">
        <v>213</v>
      </c>
      <c r="B1" s="435"/>
      <c r="C1" s="435"/>
      <c r="D1" s="435"/>
      <c r="E1" s="435"/>
      <c r="F1" s="435"/>
      <c r="G1" s="435"/>
      <c r="H1" s="435"/>
      <c r="I1" s="435"/>
      <c r="J1" s="435"/>
    </row>
    <row r="2" spans="1:8" ht="16.5">
      <c r="A2" s="322"/>
      <c r="B2" s="357" t="s">
        <v>380</v>
      </c>
      <c r="C2" s="357"/>
      <c r="D2" s="357"/>
      <c r="E2" s="322"/>
      <c r="F2" s="322"/>
      <c r="G2" s="322"/>
      <c r="H2" s="322"/>
    </row>
    <row r="3" spans="2:9" ht="12.75">
      <c r="B3" s="21"/>
      <c r="C3" s="21"/>
      <c r="D3" s="21"/>
      <c r="E3" s="21"/>
      <c r="F3" s="21"/>
      <c r="G3" s="21"/>
      <c r="H3" s="21"/>
      <c r="I3" s="21"/>
    </row>
    <row r="4" spans="2:9" ht="12.75">
      <c r="B4" s="362" t="s">
        <v>44</v>
      </c>
      <c r="C4" s="362"/>
      <c r="D4" s="362"/>
      <c r="E4" s="362"/>
      <c r="F4" s="362"/>
      <c r="G4" s="362"/>
      <c r="H4" s="362"/>
      <c r="I4" s="362"/>
    </row>
    <row r="5" spans="2:9" ht="12.75">
      <c r="B5" s="20"/>
      <c r="C5" s="20"/>
      <c r="D5" s="20"/>
      <c r="E5" s="20"/>
      <c r="F5" s="20"/>
      <c r="G5" s="20"/>
      <c r="H5" s="20"/>
      <c r="I5" s="20"/>
    </row>
    <row r="6" spans="2:9" ht="12.75" customHeight="1">
      <c r="B6" s="21"/>
      <c r="C6" s="363" t="s">
        <v>61</v>
      </c>
      <c r="D6" s="363" t="s">
        <v>14</v>
      </c>
      <c r="E6" s="363" t="s">
        <v>15</v>
      </c>
      <c r="F6" s="363" t="s">
        <v>16</v>
      </c>
      <c r="G6" s="363" t="s">
        <v>17</v>
      </c>
      <c r="H6" s="373" t="s">
        <v>0</v>
      </c>
      <c r="I6" s="24"/>
    </row>
    <row r="7" spans="2:9" ht="12.75">
      <c r="B7" s="21"/>
      <c r="C7" s="364"/>
      <c r="D7" s="364"/>
      <c r="E7" s="364"/>
      <c r="F7" s="364"/>
      <c r="G7" s="364"/>
      <c r="H7" s="374"/>
      <c r="I7" s="24"/>
    </row>
    <row r="8" spans="2:9" ht="12.75">
      <c r="B8" s="21"/>
      <c r="C8" s="364"/>
      <c r="D8" s="364"/>
      <c r="E8" s="364"/>
      <c r="F8" s="364"/>
      <c r="G8" s="364"/>
      <c r="H8" s="374"/>
      <c r="I8" s="24"/>
    </row>
    <row r="9" spans="2:9" ht="12.75">
      <c r="B9" s="21"/>
      <c r="C9" s="364"/>
      <c r="D9" s="364"/>
      <c r="E9" s="364"/>
      <c r="F9" s="364"/>
      <c r="G9" s="364"/>
      <c r="H9" s="374"/>
      <c r="I9" s="24"/>
    </row>
    <row r="10" spans="2:9" ht="12.75">
      <c r="B10" s="21"/>
      <c r="C10" s="364"/>
      <c r="D10" s="364"/>
      <c r="E10" s="364"/>
      <c r="F10" s="364"/>
      <c r="G10" s="364"/>
      <c r="H10" s="374"/>
      <c r="I10" s="24"/>
    </row>
    <row r="11" spans="2:9" ht="12.75">
      <c r="B11" s="21"/>
      <c r="C11" s="364"/>
      <c r="D11" s="364"/>
      <c r="E11" s="364"/>
      <c r="F11" s="364"/>
      <c r="G11" s="364"/>
      <c r="H11" s="374"/>
      <c r="I11" s="24"/>
    </row>
    <row r="12" spans="2:9" ht="12.75">
      <c r="B12" s="21"/>
      <c r="C12" s="365"/>
      <c r="D12" s="365"/>
      <c r="E12" s="365"/>
      <c r="F12" s="365"/>
      <c r="G12" s="365"/>
      <c r="H12" s="375"/>
      <c r="I12" s="24"/>
    </row>
    <row r="13" spans="2:9" ht="15">
      <c r="B13" s="112" t="s">
        <v>201</v>
      </c>
      <c r="C13" s="142">
        <v>38.1</v>
      </c>
      <c r="D13" s="144">
        <v>6.4</v>
      </c>
      <c r="E13" s="142">
        <v>18.6</v>
      </c>
      <c r="F13" s="144">
        <v>2.4</v>
      </c>
      <c r="G13" s="142">
        <v>34.6</v>
      </c>
      <c r="H13" s="143">
        <v>100</v>
      </c>
      <c r="I13" s="24"/>
    </row>
    <row r="14" spans="2:9" ht="12.75">
      <c r="B14" s="113" t="s">
        <v>19</v>
      </c>
      <c r="C14" s="141">
        <v>1208</v>
      </c>
      <c r="D14" s="139">
        <v>202</v>
      </c>
      <c r="E14" s="141">
        <v>591</v>
      </c>
      <c r="F14" s="139">
        <v>75</v>
      </c>
      <c r="G14" s="141">
        <v>1098</v>
      </c>
      <c r="H14" s="103">
        <v>3174</v>
      </c>
      <c r="I14" s="24"/>
    </row>
    <row r="15" spans="2:9" ht="12.75">
      <c r="B15" s="112" t="s">
        <v>53</v>
      </c>
      <c r="C15" s="144">
        <v>38.5</v>
      </c>
      <c r="D15" s="144">
        <v>7.1</v>
      </c>
      <c r="E15" s="144">
        <v>16.6</v>
      </c>
      <c r="F15" s="144">
        <v>2.2</v>
      </c>
      <c r="G15" s="144">
        <v>35.6</v>
      </c>
      <c r="H15" s="143">
        <v>100</v>
      </c>
      <c r="I15" s="24"/>
    </row>
    <row r="16" spans="2:12" ht="12.75">
      <c r="B16" s="113" t="s">
        <v>19</v>
      </c>
      <c r="C16" s="139">
        <v>2471</v>
      </c>
      <c r="D16" s="139">
        <v>453</v>
      </c>
      <c r="E16" s="139">
        <v>1069</v>
      </c>
      <c r="F16" s="139">
        <v>140</v>
      </c>
      <c r="G16" s="139">
        <v>2288</v>
      </c>
      <c r="H16" s="103">
        <v>6421</v>
      </c>
      <c r="I16" s="24"/>
      <c r="L16" s="43"/>
    </row>
    <row r="17" spans="2:9" ht="12.75">
      <c r="B17" s="38"/>
      <c r="C17" s="38"/>
      <c r="D17" s="38"/>
      <c r="E17" s="38"/>
      <c r="F17" s="38"/>
      <c r="G17" s="38"/>
      <c r="H17" s="38"/>
      <c r="I17" s="38"/>
    </row>
    <row r="18" spans="2:9" ht="12.75">
      <c r="B18" s="362" t="s">
        <v>45</v>
      </c>
      <c r="C18" s="362"/>
      <c r="D18" s="362"/>
      <c r="E18" s="362"/>
      <c r="F18" s="362"/>
      <c r="G18" s="362"/>
      <c r="H18" s="362"/>
      <c r="I18" s="362"/>
    </row>
    <row r="19" spans="2:9" ht="12.75">
      <c r="B19" s="38"/>
      <c r="C19" s="38"/>
      <c r="D19" s="38"/>
      <c r="E19" s="38"/>
      <c r="F19" s="38"/>
      <c r="G19" s="38"/>
      <c r="H19" s="38"/>
      <c r="I19" s="38"/>
    </row>
    <row r="20" spans="2:9" ht="12.75" customHeight="1">
      <c r="B20" s="371" t="s">
        <v>13</v>
      </c>
      <c r="C20" s="358" t="s">
        <v>201</v>
      </c>
      <c r="D20" s="359"/>
      <c r="E20" s="358" t="s">
        <v>53</v>
      </c>
      <c r="F20" s="359"/>
      <c r="G20" s="23"/>
      <c r="H20" s="38"/>
      <c r="I20" s="24"/>
    </row>
    <row r="21" spans="2:9" ht="16.5" customHeight="1">
      <c r="B21" s="372"/>
      <c r="C21" s="360"/>
      <c r="D21" s="361"/>
      <c r="E21" s="360"/>
      <c r="F21" s="361"/>
      <c r="G21" s="23"/>
      <c r="H21" s="38"/>
      <c r="I21" s="24"/>
    </row>
    <row r="22" spans="2:9" ht="12.75">
      <c r="B22" s="91" t="s">
        <v>20</v>
      </c>
      <c r="C22" s="484">
        <v>8.7</v>
      </c>
      <c r="D22" s="484"/>
      <c r="E22" s="462">
        <v>4.8</v>
      </c>
      <c r="F22" s="463"/>
      <c r="G22" s="23"/>
      <c r="H22" s="38"/>
      <c r="I22" s="24"/>
    </row>
    <row r="23" spans="2:9" ht="12.75">
      <c r="B23" s="114" t="s">
        <v>21</v>
      </c>
      <c r="C23" s="484">
        <v>30.7</v>
      </c>
      <c r="D23" s="484"/>
      <c r="E23" s="458">
        <v>28</v>
      </c>
      <c r="F23" s="459"/>
      <c r="G23" s="23"/>
      <c r="H23" s="38"/>
      <c r="I23" s="24"/>
    </row>
    <row r="24" spans="2:9" ht="12.75">
      <c r="B24" s="114" t="s">
        <v>22</v>
      </c>
      <c r="C24" s="484">
        <v>21.8</v>
      </c>
      <c r="D24" s="484"/>
      <c r="E24" s="458">
        <v>24.1</v>
      </c>
      <c r="F24" s="459"/>
      <c r="G24" s="23"/>
      <c r="H24" s="38"/>
      <c r="I24" s="24"/>
    </row>
    <row r="25" spans="2:9" ht="12.75">
      <c r="B25" s="114" t="s">
        <v>23</v>
      </c>
      <c r="C25" s="484">
        <v>16.4</v>
      </c>
      <c r="D25" s="484"/>
      <c r="E25" s="458">
        <v>19.3</v>
      </c>
      <c r="F25" s="459"/>
      <c r="G25" s="23"/>
      <c r="H25" s="38"/>
      <c r="I25" s="24"/>
    </row>
    <row r="26" spans="2:9" ht="12.75">
      <c r="B26" s="114" t="s">
        <v>24</v>
      </c>
      <c r="C26" s="484">
        <v>9</v>
      </c>
      <c r="D26" s="484"/>
      <c r="E26" s="458">
        <v>9.6</v>
      </c>
      <c r="F26" s="459"/>
      <c r="G26" s="23"/>
      <c r="H26" s="38"/>
      <c r="I26" s="24"/>
    </row>
    <row r="27" spans="2:9" ht="12.75">
      <c r="B27" s="114" t="s">
        <v>25</v>
      </c>
      <c r="C27" s="484">
        <v>5.6</v>
      </c>
      <c r="D27" s="484"/>
      <c r="E27" s="458">
        <v>6</v>
      </c>
      <c r="F27" s="459"/>
      <c r="G27" s="23"/>
      <c r="H27" s="38"/>
      <c r="I27" s="24"/>
    </row>
    <row r="28" spans="2:9" ht="12.75">
      <c r="B28" s="114" t="s">
        <v>148</v>
      </c>
      <c r="C28" s="484">
        <v>6.5</v>
      </c>
      <c r="D28" s="484"/>
      <c r="E28" s="458">
        <v>7</v>
      </c>
      <c r="F28" s="459"/>
      <c r="G28" s="23"/>
      <c r="H28" s="38"/>
      <c r="I28" s="24"/>
    </row>
    <row r="29" spans="2:9" ht="12.75">
      <c r="B29" s="115" t="s">
        <v>26</v>
      </c>
      <c r="C29" s="484">
        <v>1.3</v>
      </c>
      <c r="D29" s="484"/>
      <c r="E29" s="464">
        <v>1.2</v>
      </c>
      <c r="F29" s="465"/>
      <c r="G29" s="23"/>
      <c r="H29" s="38"/>
      <c r="I29" s="24"/>
    </row>
    <row r="30" spans="2:9" ht="12.75">
      <c r="B30" s="112" t="s">
        <v>0</v>
      </c>
      <c r="C30" s="383">
        <v>100</v>
      </c>
      <c r="D30" s="384"/>
      <c r="E30" s="383">
        <v>100</v>
      </c>
      <c r="F30" s="384"/>
      <c r="G30" s="23"/>
      <c r="H30" s="38"/>
      <c r="I30" s="24"/>
    </row>
    <row r="31" spans="2:9" ht="12.75">
      <c r="B31" s="113" t="s">
        <v>19</v>
      </c>
      <c r="C31" s="469">
        <v>3164</v>
      </c>
      <c r="D31" s="470"/>
      <c r="E31" s="385">
        <v>6407</v>
      </c>
      <c r="F31" s="386"/>
      <c r="G31" s="23"/>
      <c r="H31" s="38"/>
      <c r="I31" s="24"/>
    </row>
    <row r="32" spans="2:9" ht="12.75">
      <c r="B32" s="22"/>
      <c r="C32" s="23"/>
      <c r="D32" s="23"/>
      <c r="E32" s="23"/>
      <c r="F32" s="23"/>
      <c r="G32" s="23"/>
      <c r="H32" s="38"/>
      <c r="I32" s="24"/>
    </row>
    <row r="33" spans="2:10" ht="12.75">
      <c r="B33" s="362" t="s">
        <v>293</v>
      </c>
      <c r="C33" s="362"/>
      <c r="D33" s="362"/>
      <c r="E33" s="362"/>
      <c r="F33" s="362"/>
      <c r="G33" s="362"/>
      <c r="H33" s="362"/>
      <c r="I33" s="362"/>
      <c r="J33" s="26"/>
    </row>
    <row r="34" spans="2:11" ht="12.75">
      <c r="B34" s="38"/>
      <c r="C34" s="38"/>
      <c r="D34" s="38"/>
      <c r="E34" s="38"/>
      <c r="F34" s="38"/>
      <c r="G34" s="38"/>
      <c r="H34" s="38"/>
      <c r="I34" s="38"/>
      <c r="J34" s="38"/>
      <c r="K34" s="38"/>
    </row>
    <row r="35" spans="2:11" ht="27.75" customHeight="1">
      <c r="B35" s="38"/>
      <c r="C35" s="413" t="s">
        <v>203</v>
      </c>
      <c r="D35" s="414"/>
      <c r="E35" s="413" t="s">
        <v>163</v>
      </c>
      <c r="F35" s="414"/>
      <c r="G35" s="38"/>
      <c r="H35" s="38"/>
      <c r="I35" s="38"/>
      <c r="J35" s="38"/>
      <c r="K35" s="38"/>
    </row>
    <row r="36" spans="2:11" ht="12.75">
      <c r="B36" s="91" t="s">
        <v>161</v>
      </c>
      <c r="C36" s="488">
        <v>505</v>
      </c>
      <c r="D36" s="488"/>
      <c r="E36" s="489">
        <v>1096</v>
      </c>
      <c r="F36" s="490"/>
      <c r="G36" s="38"/>
      <c r="H36" s="38"/>
      <c r="I36" s="38"/>
      <c r="J36" s="38"/>
      <c r="K36" s="38"/>
    </row>
    <row r="37" spans="2:11" ht="39.75" customHeight="1">
      <c r="B37" s="114" t="s">
        <v>162</v>
      </c>
      <c r="C37" s="488">
        <v>71</v>
      </c>
      <c r="D37" s="488"/>
      <c r="E37" s="491">
        <v>156</v>
      </c>
      <c r="F37" s="492"/>
      <c r="G37" s="38"/>
      <c r="H37" s="38"/>
      <c r="I37" s="38"/>
      <c r="J37" s="38"/>
      <c r="K37" s="38"/>
    </row>
    <row r="38" spans="2:11" ht="14.25" customHeight="1">
      <c r="B38" s="114" t="s">
        <v>156</v>
      </c>
      <c r="C38" s="488">
        <v>191</v>
      </c>
      <c r="D38" s="488"/>
      <c r="E38" s="491">
        <v>432</v>
      </c>
      <c r="F38" s="492"/>
      <c r="G38" s="38"/>
      <c r="H38" s="38"/>
      <c r="I38" s="38"/>
      <c r="J38" s="38"/>
      <c r="K38" s="38"/>
    </row>
    <row r="39" spans="2:11" ht="12.75">
      <c r="B39" s="114" t="s">
        <v>157</v>
      </c>
      <c r="C39" s="488">
        <v>232</v>
      </c>
      <c r="D39" s="488"/>
      <c r="E39" s="491">
        <v>474</v>
      </c>
      <c r="F39" s="492"/>
      <c r="G39" s="38"/>
      <c r="H39" s="38"/>
      <c r="I39" s="38"/>
      <c r="J39" s="38"/>
      <c r="K39" s="38"/>
    </row>
    <row r="40" spans="2:11" ht="25.5">
      <c r="B40" s="114" t="s">
        <v>158</v>
      </c>
      <c r="C40" s="488">
        <v>182</v>
      </c>
      <c r="D40" s="488"/>
      <c r="E40" s="491">
        <v>257</v>
      </c>
      <c r="F40" s="492"/>
      <c r="G40" s="38"/>
      <c r="H40" s="38"/>
      <c r="I40" s="38"/>
      <c r="J40" s="38"/>
      <c r="K40" s="38"/>
    </row>
    <row r="41" spans="2:11" ht="25.5">
      <c r="B41" s="114" t="s">
        <v>159</v>
      </c>
      <c r="C41" s="488">
        <v>145</v>
      </c>
      <c r="D41" s="488"/>
      <c r="E41" s="491">
        <v>289</v>
      </c>
      <c r="F41" s="492"/>
      <c r="G41" s="38"/>
      <c r="H41" s="38"/>
      <c r="I41" s="38"/>
      <c r="J41" s="38"/>
      <c r="K41" s="38"/>
    </row>
    <row r="42" spans="2:11" ht="25.5">
      <c r="B42" s="114" t="s">
        <v>160</v>
      </c>
      <c r="C42" s="488">
        <v>153</v>
      </c>
      <c r="D42" s="488"/>
      <c r="E42" s="491">
        <v>288</v>
      </c>
      <c r="F42" s="492"/>
      <c r="G42" s="38"/>
      <c r="H42" s="38"/>
      <c r="I42" s="38"/>
      <c r="J42" s="38"/>
      <c r="K42" s="38"/>
    </row>
    <row r="43" spans="2:11" ht="25.5">
      <c r="B43" s="295" t="s">
        <v>291</v>
      </c>
      <c r="C43" s="488">
        <v>1050</v>
      </c>
      <c r="D43" s="488"/>
      <c r="E43" s="491">
        <v>2273</v>
      </c>
      <c r="F43" s="492"/>
      <c r="G43" s="38"/>
      <c r="H43" s="38"/>
      <c r="I43" s="38"/>
      <c r="J43" s="38"/>
      <c r="K43" s="38"/>
    </row>
    <row r="44" spans="2:11" ht="28.5" customHeight="1">
      <c r="B44" s="114" t="s">
        <v>57</v>
      </c>
      <c r="C44" s="488">
        <v>283</v>
      </c>
      <c r="D44" s="488"/>
      <c r="E44" s="491">
        <v>338</v>
      </c>
      <c r="F44" s="492"/>
      <c r="G44" s="38"/>
      <c r="H44" s="38"/>
      <c r="I44" s="38"/>
      <c r="J44" s="38"/>
      <c r="K44" s="38"/>
    </row>
    <row r="45" spans="2:11" ht="12.75">
      <c r="B45" s="296" t="s">
        <v>290</v>
      </c>
      <c r="C45" s="488">
        <v>564</v>
      </c>
      <c r="D45" s="488"/>
      <c r="E45" s="493">
        <v>1214</v>
      </c>
      <c r="F45" s="494"/>
      <c r="G45" s="38"/>
      <c r="H45" s="38"/>
      <c r="I45" s="38"/>
      <c r="J45" s="38"/>
      <c r="K45" s="38"/>
    </row>
    <row r="46" spans="2:11" ht="12.75">
      <c r="B46" s="116" t="s">
        <v>19</v>
      </c>
      <c r="C46" s="389">
        <v>3174</v>
      </c>
      <c r="D46" s="390"/>
      <c r="E46" s="389">
        <v>6421</v>
      </c>
      <c r="F46" s="390"/>
      <c r="G46" s="24"/>
      <c r="H46" s="38"/>
      <c r="I46" s="38"/>
      <c r="J46" s="38"/>
      <c r="K46" s="38"/>
    </row>
    <row r="47" spans="2:11" ht="12.75">
      <c r="B47" s="38"/>
      <c r="C47" s="38"/>
      <c r="D47" s="38"/>
      <c r="E47" s="38"/>
      <c r="F47" s="38"/>
      <c r="G47" s="38"/>
      <c r="H47" s="38"/>
      <c r="I47" s="38"/>
      <c r="J47" s="38"/>
      <c r="K47" s="38"/>
    </row>
    <row r="48" spans="2:9" ht="12.75">
      <c r="B48" s="38"/>
      <c r="C48" s="38"/>
      <c r="D48" s="38"/>
      <c r="E48" s="38"/>
      <c r="F48" s="38"/>
      <c r="G48" s="38"/>
      <c r="H48" s="38"/>
      <c r="I48" s="38"/>
    </row>
  </sheetData>
  <sheetProtection/>
  <mergeCells count="58">
    <mergeCell ref="C46:D46"/>
    <mergeCell ref="E46:F46"/>
    <mergeCell ref="C43:D43"/>
    <mergeCell ref="E43:F43"/>
    <mergeCell ref="C44:D44"/>
    <mergeCell ref="E44:F44"/>
    <mergeCell ref="C45:D45"/>
    <mergeCell ref="E45:F45"/>
    <mergeCell ref="C40:D40"/>
    <mergeCell ref="E40:F40"/>
    <mergeCell ref="C41:D41"/>
    <mergeCell ref="E41:F41"/>
    <mergeCell ref="C42:D42"/>
    <mergeCell ref="E42:F42"/>
    <mergeCell ref="C37:D37"/>
    <mergeCell ref="E37:F37"/>
    <mergeCell ref="C38:D38"/>
    <mergeCell ref="E38:F38"/>
    <mergeCell ref="C39:D39"/>
    <mergeCell ref="E39:F39"/>
    <mergeCell ref="C30:D30"/>
    <mergeCell ref="E30:F30"/>
    <mergeCell ref="C31:D31"/>
    <mergeCell ref="E31:F31"/>
    <mergeCell ref="C36:D36"/>
    <mergeCell ref="E36:F36"/>
    <mergeCell ref="B33:I33"/>
    <mergeCell ref="C35:D35"/>
    <mergeCell ref="E35:F35"/>
    <mergeCell ref="C27:D27"/>
    <mergeCell ref="E27:F27"/>
    <mergeCell ref="C28:D28"/>
    <mergeCell ref="E28:F28"/>
    <mergeCell ref="C29:D29"/>
    <mergeCell ref="E29:F29"/>
    <mergeCell ref="E23:F23"/>
    <mergeCell ref="C24:D24"/>
    <mergeCell ref="E24:F24"/>
    <mergeCell ref="C25:D25"/>
    <mergeCell ref="E25:F25"/>
    <mergeCell ref="C26:D26"/>
    <mergeCell ref="E26:F26"/>
    <mergeCell ref="C23:D23"/>
    <mergeCell ref="A1:J1"/>
    <mergeCell ref="B4:I4"/>
    <mergeCell ref="C6:C12"/>
    <mergeCell ref="D6:D12"/>
    <mergeCell ref="E6:E12"/>
    <mergeCell ref="F6:F12"/>
    <mergeCell ref="G6:G12"/>
    <mergeCell ref="H6:H12"/>
    <mergeCell ref="B2:D2"/>
    <mergeCell ref="B18:I18"/>
    <mergeCell ref="B20:B21"/>
    <mergeCell ref="C20:D21"/>
    <mergeCell ref="E20:F21"/>
    <mergeCell ref="C22:D22"/>
    <mergeCell ref="E22:F22"/>
  </mergeCells>
  <printOptions/>
  <pageMargins left="0.25" right="0.25" top="0.75" bottom="0.75" header="0.3" footer="0.3"/>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L59"/>
  <sheetViews>
    <sheetView zoomScalePageLayoutView="0" workbookViewId="0" topLeftCell="A1">
      <selection activeCell="A2" sqref="A2:IV2"/>
    </sheetView>
  </sheetViews>
  <sheetFormatPr defaultColWidth="11.421875" defaultRowHeight="12.75"/>
  <cols>
    <col min="1" max="1" width="2.140625" style="1" customWidth="1"/>
    <col min="2" max="4" width="11.421875" style="1" customWidth="1"/>
    <col min="5" max="5" width="9.57421875" style="1" customWidth="1"/>
    <col min="6" max="6" width="11.421875" style="1" customWidth="1"/>
    <col min="7" max="7" width="14.28125" style="1" customWidth="1"/>
    <col min="8" max="8" width="12.28125" style="1" customWidth="1"/>
    <col min="9" max="9" width="11.7109375" style="1" customWidth="1"/>
    <col min="10" max="10" width="4.00390625" style="1" customWidth="1"/>
    <col min="11" max="16384" width="11.421875" style="1" customWidth="1"/>
  </cols>
  <sheetData>
    <row r="1" spans="1:10" ht="16.5">
      <c r="A1" s="435" t="s">
        <v>213</v>
      </c>
      <c r="B1" s="435"/>
      <c r="C1" s="435"/>
      <c r="D1" s="435"/>
      <c r="E1" s="435"/>
      <c r="F1" s="435"/>
      <c r="G1" s="435"/>
      <c r="H1" s="435"/>
      <c r="I1" s="435"/>
      <c r="J1" s="435"/>
    </row>
    <row r="2" spans="1:8" ht="16.5">
      <c r="A2" s="322"/>
      <c r="B2" s="357" t="s">
        <v>380</v>
      </c>
      <c r="C2" s="357"/>
      <c r="D2" s="357"/>
      <c r="E2" s="322"/>
      <c r="F2" s="322"/>
      <c r="G2" s="322"/>
      <c r="H2" s="322"/>
    </row>
    <row r="3" spans="2:11" ht="12.75">
      <c r="B3" s="23"/>
      <c r="C3" s="23"/>
      <c r="D3" s="23"/>
      <c r="E3" s="23"/>
      <c r="F3" s="23"/>
      <c r="G3" s="23"/>
      <c r="H3" s="23"/>
      <c r="I3" s="23"/>
      <c r="J3" s="23"/>
      <c r="K3" s="23"/>
    </row>
    <row r="4" spans="2:9" ht="12.75">
      <c r="B4" s="362" t="s">
        <v>62</v>
      </c>
      <c r="C4" s="362"/>
      <c r="D4" s="362"/>
      <c r="E4" s="362"/>
      <c r="F4" s="362"/>
      <c r="G4" s="362"/>
      <c r="H4" s="362"/>
      <c r="I4" s="362"/>
    </row>
    <row r="5" spans="2:9" ht="12.75">
      <c r="B5" s="20"/>
      <c r="C5" s="20"/>
      <c r="D5" s="20"/>
      <c r="E5" s="20"/>
      <c r="F5" s="23"/>
      <c r="G5" s="23"/>
      <c r="H5" s="23"/>
      <c r="I5" s="23"/>
    </row>
    <row r="6" spans="2:9" ht="18" customHeight="1">
      <c r="B6" s="436"/>
      <c r="C6" s="436"/>
      <c r="D6" s="436"/>
      <c r="E6" s="436"/>
      <c r="F6" s="413" t="s">
        <v>201</v>
      </c>
      <c r="G6" s="414"/>
      <c r="H6" s="413" t="s">
        <v>53</v>
      </c>
      <c r="I6" s="414"/>
    </row>
    <row r="7" spans="2:9" ht="12.75">
      <c r="B7" s="437" t="s">
        <v>63</v>
      </c>
      <c r="C7" s="438"/>
      <c r="D7" s="438"/>
      <c r="E7" s="439"/>
      <c r="F7" s="484">
        <v>0.8</v>
      </c>
      <c r="G7" s="484"/>
      <c r="H7" s="462">
        <v>0.9</v>
      </c>
      <c r="I7" s="463"/>
    </row>
    <row r="8" spans="2:12" ht="12.75">
      <c r="B8" s="409" t="s">
        <v>64</v>
      </c>
      <c r="C8" s="410"/>
      <c r="D8" s="410"/>
      <c r="E8" s="411"/>
      <c r="F8" s="484">
        <v>3.7</v>
      </c>
      <c r="G8" s="484"/>
      <c r="H8" s="458">
        <v>3.8</v>
      </c>
      <c r="I8" s="459"/>
      <c r="K8" s="27"/>
      <c r="L8" s="27"/>
    </row>
    <row r="9" spans="2:9" ht="12.75">
      <c r="B9" s="409" t="s">
        <v>65</v>
      </c>
      <c r="C9" s="410"/>
      <c r="D9" s="410"/>
      <c r="E9" s="411"/>
      <c r="F9" s="484">
        <v>0.8</v>
      </c>
      <c r="G9" s="484"/>
      <c r="H9" s="458">
        <v>0.9</v>
      </c>
      <c r="I9" s="459"/>
    </row>
    <row r="10" spans="2:9" ht="14.25" customHeight="1">
      <c r="B10" s="409" t="s">
        <v>202</v>
      </c>
      <c r="C10" s="410"/>
      <c r="D10" s="410"/>
      <c r="E10" s="411"/>
      <c r="F10" s="484">
        <v>12.7</v>
      </c>
      <c r="G10" s="484"/>
      <c r="H10" s="458">
        <v>12.6</v>
      </c>
      <c r="I10" s="459"/>
    </row>
    <row r="11" spans="2:9" ht="12.75">
      <c r="B11" s="409" t="s">
        <v>66</v>
      </c>
      <c r="C11" s="410"/>
      <c r="D11" s="410"/>
      <c r="E11" s="411"/>
      <c r="F11" s="484">
        <v>7</v>
      </c>
      <c r="G11" s="484"/>
      <c r="H11" s="458">
        <v>7.7</v>
      </c>
      <c r="I11" s="459"/>
    </row>
    <row r="12" spans="2:9" ht="12.75">
      <c r="B12" s="409" t="s">
        <v>67</v>
      </c>
      <c r="C12" s="410"/>
      <c r="D12" s="410"/>
      <c r="E12" s="411"/>
      <c r="F12" s="484">
        <v>53.7</v>
      </c>
      <c r="G12" s="484"/>
      <c r="H12" s="458">
        <v>52.7</v>
      </c>
      <c r="I12" s="459"/>
    </row>
    <row r="13" spans="2:9" ht="12.75">
      <c r="B13" s="409" t="s">
        <v>68</v>
      </c>
      <c r="C13" s="410"/>
      <c r="D13" s="410"/>
      <c r="E13" s="411"/>
      <c r="F13" s="484">
        <v>4.6</v>
      </c>
      <c r="G13" s="484"/>
      <c r="H13" s="458">
        <v>4.5</v>
      </c>
      <c r="I13" s="459"/>
    </row>
    <row r="14" spans="2:9" ht="12.75">
      <c r="B14" s="409" t="s">
        <v>69</v>
      </c>
      <c r="C14" s="410"/>
      <c r="D14" s="410"/>
      <c r="E14" s="411"/>
      <c r="F14" s="484">
        <v>7.3</v>
      </c>
      <c r="G14" s="484"/>
      <c r="H14" s="458">
        <v>6.8</v>
      </c>
      <c r="I14" s="459"/>
    </row>
    <row r="15" spans="2:9" ht="12.75">
      <c r="B15" s="409" t="s">
        <v>70</v>
      </c>
      <c r="C15" s="410"/>
      <c r="D15" s="410"/>
      <c r="E15" s="411"/>
      <c r="F15" s="484">
        <v>1</v>
      </c>
      <c r="G15" s="484"/>
      <c r="H15" s="458">
        <v>1</v>
      </c>
      <c r="I15" s="459"/>
    </row>
    <row r="16" spans="2:9" ht="12.75">
      <c r="B16" s="409" t="s">
        <v>292</v>
      </c>
      <c r="C16" s="410"/>
      <c r="D16" s="410"/>
      <c r="E16" s="411"/>
      <c r="F16" s="484">
        <v>2.2</v>
      </c>
      <c r="G16" s="484"/>
      <c r="H16" s="458">
        <v>2.6</v>
      </c>
      <c r="I16" s="459"/>
    </row>
    <row r="17" spans="2:9" ht="12.75">
      <c r="B17" s="409" t="s">
        <v>71</v>
      </c>
      <c r="C17" s="410"/>
      <c r="D17" s="410"/>
      <c r="E17" s="411"/>
      <c r="F17" s="484">
        <v>4.1</v>
      </c>
      <c r="G17" s="484"/>
      <c r="H17" s="458">
        <v>4.8</v>
      </c>
      <c r="I17" s="459"/>
    </row>
    <row r="18" spans="2:9" ht="12.75">
      <c r="B18" s="409" t="s">
        <v>72</v>
      </c>
      <c r="C18" s="410"/>
      <c r="D18" s="410"/>
      <c r="E18" s="411"/>
      <c r="F18" s="484">
        <v>1.6</v>
      </c>
      <c r="G18" s="484"/>
      <c r="H18" s="458">
        <v>1.3</v>
      </c>
      <c r="I18" s="459"/>
    </row>
    <row r="19" spans="2:9" ht="12.75">
      <c r="B19" s="409" t="s">
        <v>73</v>
      </c>
      <c r="C19" s="410"/>
      <c r="D19" s="410"/>
      <c r="E19" s="411"/>
      <c r="F19" s="484">
        <v>0.4</v>
      </c>
      <c r="G19" s="484"/>
      <c r="H19" s="458">
        <v>0.4</v>
      </c>
      <c r="I19" s="459"/>
    </row>
    <row r="20" spans="2:9" ht="12.75">
      <c r="B20" s="432" t="s">
        <v>74</v>
      </c>
      <c r="C20" s="433"/>
      <c r="D20" s="433"/>
      <c r="E20" s="434"/>
      <c r="F20" s="484">
        <v>0</v>
      </c>
      <c r="G20" s="484"/>
      <c r="H20" s="464">
        <v>0</v>
      </c>
      <c r="I20" s="465"/>
    </row>
    <row r="21" spans="2:9" ht="12.75">
      <c r="B21" s="425" t="s">
        <v>0</v>
      </c>
      <c r="C21" s="426"/>
      <c r="D21" s="426"/>
      <c r="E21" s="427"/>
      <c r="F21" s="428">
        <v>100</v>
      </c>
      <c r="G21" s="429"/>
      <c r="H21" s="428">
        <v>100</v>
      </c>
      <c r="I21" s="429"/>
    </row>
    <row r="22" spans="2:9" ht="12.75">
      <c r="B22" s="420" t="s">
        <v>19</v>
      </c>
      <c r="C22" s="421"/>
      <c r="D22" s="421"/>
      <c r="E22" s="422"/>
      <c r="F22" s="423">
        <v>2888</v>
      </c>
      <c r="G22" s="424"/>
      <c r="H22" s="423">
        <v>5962</v>
      </c>
      <c r="I22" s="424"/>
    </row>
    <row r="23" spans="2:9" ht="12.75">
      <c r="B23" s="23"/>
      <c r="C23" s="23"/>
      <c r="D23" s="23"/>
      <c r="E23" s="23"/>
      <c r="F23" s="23"/>
      <c r="G23" s="23"/>
      <c r="H23" s="23"/>
      <c r="I23" s="23"/>
    </row>
    <row r="24" spans="2:9" ht="12.75">
      <c r="B24" s="362" t="s">
        <v>75</v>
      </c>
      <c r="C24" s="362"/>
      <c r="D24" s="362"/>
      <c r="E24" s="362"/>
      <c r="F24" s="362"/>
      <c r="G24" s="362"/>
      <c r="H24" s="362"/>
      <c r="I24" s="362"/>
    </row>
    <row r="25" spans="2:9" ht="12.75">
      <c r="B25" s="23"/>
      <c r="C25" s="23"/>
      <c r="D25" s="23"/>
      <c r="E25" s="23"/>
      <c r="F25" s="23"/>
      <c r="G25" s="23"/>
      <c r="H25" s="23"/>
      <c r="I25" s="23"/>
    </row>
    <row r="26" spans="2:9" ht="15.75" customHeight="1">
      <c r="B26" s="23"/>
      <c r="C26" s="23"/>
      <c r="D26" s="23"/>
      <c r="E26" s="23"/>
      <c r="F26" s="413" t="s">
        <v>201</v>
      </c>
      <c r="G26" s="414"/>
      <c r="H26" s="413" t="s">
        <v>53</v>
      </c>
      <c r="I26" s="414"/>
    </row>
    <row r="27" spans="2:9" ht="12.75">
      <c r="B27" s="415" t="s">
        <v>76</v>
      </c>
      <c r="C27" s="416"/>
      <c r="D27" s="416"/>
      <c r="E27" s="417"/>
      <c r="F27" s="475">
        <v>14.4</v>
      </c>
      <c r="G27" s="475"/>
      <c r="H27" s="476">
        <v>15.3</v>
      </c>
      <c r="I27" s="477"/>
    </row>
    <row r="28" spans="2:9" ht="12.75">
      <c r="B28" s="406" t="s">
        <v>77</v>
      </c>
      <c r="C28" s="407"/>
      <c r="D28" s="407"/>
      <c r="E28" s="408"/>
      <c r="F28" s="475">
        <v>14.2</v>
      </c>
      <c r="G28" s="475"/>
      <c r="H28" s="480">
        <v>14.1</v>
      </c>
      <c r="I28" s="481"/>
    </row>
    <row r="29" spans="2:9" ht="12.75">
      <c r="B29" s="406" t="s">
        <v>78</v>
      </c>
      <c r="C29" s="407"/>
      <c r="D29" s="407"/>
      <c r="E29" s="408"/>
      <c r="F29" s="475">
        <v>5.9</v>
      </c>
      <c r="G29" s="475"/>
      <c r="H29" s="480">
        <v>5.8</v>
      </c>
      <c r="I29" s="481"/>
    </row>
    <row r="30" spans="2:9" ht="12.75">
      <c r="B30" s="406" t="s">
        <v>79</v>
      </c>
      <c r="C30" s="407"/>
      <c r="D30" s="407"/>
      <c r="E30" s="408"/>
      <c r="F30" s="475">
        <v>2.6</v>
      </c>
      <c r="G30" s="475"/>
      <c r="H30" s="480">
        <v>2.8</v>
      </c>
      <c r="I30" s="481"/>
    </row>
    <row r="31" spans="2:9" ht="12.75">
      <c r="B31" s="406" t="s">
        <v>80</v>
      </c>
      <c r="C31" s="407"/>
      <c r="D31" s="407"/>
      <c r="E31" s="408"/>
      <c r="F31" s="475">
        <v>1</v>
      </c>
      <c r="G31" s="475"/>
      <c r="H31" s="480">
        <v>1.1</v>
      </c>
      <c r="I31" s="481"/>
    </row>
    <row r="32" spans="2:9" ht="12.75">
      <c r="B32" s="406" t="s">
        <v>81</v>
      </c>
      <c r="C32" s="407"/>
      <c r="D32" s="407"/>
      <c r="E32" s="408"/>
      <c r="F32" s="475">
        <v>16.4</v>
      </c>
      <c r="G32" s="475"/>
      <c r="H32" s="480">
        <v>16.5</v>
      </c>
      <c r="I32" s="481"/>
    </row>
    <row r="33" spans="2:9" ht="12.75">
      <c r="B33" s="406" t="s">
        <v>82</v>
      </c>
      <c r="C33" s="407"/>
      <c r="D33" s="407"/>
      <c r="E33" s="408"/>
      <c r="F33" s="475">
        <v>1.1</v>
      </c>
      <c r="G33" s="475"/>
      <c r="H33" s="480">
        <v>1.3</v>
      </c>
      <c r="I33" s="481"/>
    </row>
    <row r="34" spans="2:9" ht="12.75">
      <c r="B34" s="406" t="s">
        <v>167</v>
      </c>
      <c r="C34" s="407"/>
      <c r="D34" s="407"/>
      <c r="E34" s="408"/>
      <c r="F34" s="475">
        <v>15.7</v>
      </c>
      <c r="G34" s="475"/>
      <c r="H34" s="480">
        <v>15.8</v>
      </c>
      <c r="I34" s="481"/>
    </row>
    <row r="35" spans="2:9" ht="12.75">
      <c r="B35" s="406" t="s">
        <v>83</v>
      </c>
      <c r="C35" s="407"/>
      <c r="D35" s="407"/>
      <c r="E35" s="408"/>
      <c r="F35" s="475">
        <v>0.3</v>
      </c>
      <c r="G35" s="475"/>
      <c r="H35" s="480">
        <v>0.4</v>
      </c>
      <c r="I35" s="481"/>
    </row>
    <row r="36" spans="2:9" ht="12.75">
      <c r="B36" s="406" t="s">
        <v>168</v>
      </c>
      <c r="C36" s="407"/>
      <c r="D36" s="407"/>
      <c r="E36" s="408"/>
      <c r="F36" s="475">
        <v>0.2</v>
      </c>
      <c r="G36" s="475"/>
      <c r="H36" s="480">
        <v>0.2</v>
      </c>
      <c r="I36" s="481"/>
    </row>
    <row r="37" spans="2:9" ht="12.75">
      <c r="B37" s="406" t="s">
        <v>84</v>
      </c>
      <c r="C37" s="407"/>
      <c r="D37" s="407"/>
      <c r="E37" s="408"/>
      <c r="F37" s="475">
        <v>27.8</v>
      </c>
      <c r="G37" s="475"/>
      <c r="H37" s="480">
        <v>26.5</v>
      </c>
      <c r="I37" s="481"/>
    </row>
    <row r="38" spans="2:9" ht="12.75">
      <c r="B38" s="402" t="s">
        <v>179</v>
      </c>
      <c r="C38" s="403"/>
      <c r="D38" s="403"/>
      <c r="E38" s="404"/>
      <c r="F38" s="440">
        <f>100-SUM(F27:G37)</f>
        <v>0.4000000000000057</v>
      </c>
      <c r="G38" s="366"/>
      <c r="H38" s="381">
        <f>100-SUM(H27:I37)</f>
        <v>0.20000000000000284</v>
      </c>
      <c r="I38" s="382"/>
    </row>
    <row r="39" spans="2:9" ht="12.75">
      <c r="B39" s="392" t="s">
        <v>0</v>
      </c>
      <c r="C39" s="393"/>
      <c r="D39" s="393"/>
      <c r="E39" s="394"/>
      <c r="F39" s="428">
        <v>100</v>
      </c>
      <c r="G39" s="429"/>
      <c r="H39" s="428">
        <v>100</v>
      </c>
      <c r="I39" s="429"/>
    </row>
    <row r="40" spans="2:9" ht="12.75">
      <c r="B40" s="397" t="s">
        <v>19</v>
      </c>
      <c r="C40" s="398"/>
      <c r="D40" s="398"/>
      <c r="E40" s="399"/>
      <c r="F40" s="423">
        <v>2258</v>
      </c>
      <c r="G40" s="424"/>
      <c r="H40" s="423">
        <v>4662</v>
      </c>
      <c r="I40" s="424"/>
    </row>
    <row r="41" spans="2:9" ht="12.75">
      <c r="B41" s="23"/>
      <c r="C41" s="23"/>
      <c r="D41" s="23"/>
      <c r="E41" s="23"/>
      <c r="F41" s="23"/>
      <c r="G41" s="23"/>
      <c r="H41" s="23"/>
      <c r="I41" s="23"/>
    </row>
    <row r="42" spans="2:11" ht="12.75">
      <c r="B42" s="362" t="s">
        <v>60</v>
      </c>
      <c r="C42" s="362"/>
      <c r="D42" s="362"/>
      <c r="E42" s="362"/>
      <c r="F42" s="362"/>
      <c r="G42" s="362"/>
      <c r="H42" s="362"/>
      <c r="I42" s="362"/>
      <c r="J42" s="23"/>
      <c r="K42" s="23"/>
    </row>
    <row r="43" spans="2:11" ht="12.75">
      <c r="B43" s="29"/>
      <c r="C43" s="29"/>
      <c r="D43" s="29"/>
      <c r="E43" s="29"/>
      <c r="F43" s="29"/>
      <c r="G43" s="29"/>
      <c r="H43" s="29"/>
      <c r="I43" s="29"/>
      <c r="J43" s="23"/>
      <c r="K43" s="23"/>
    </row>
    <row r="44" spans="2:11" ht="17.25" customHeight="1">
      <c r="B44" s="412"/>
      <c r="C44" s="412"/>
      <c r="D44" s="412"/>
      <c r="E44" s="22"/>
      <c r="F44" s="413" t="s">
        <v>201</v>
      </c>
      <c r="G44" s="414"/>
      <c r="H44" s="413" t="s">
        <v>53</v>
      </c>
      <c r="I44" s="414"/>
      <c r="J44" s="23"/>
      <c r="K44" s="23"/>
    </row>
    <row r="45" spans="2:11" ht="12.75">
      <c r="B45" s="415" t="s">
        <v>85</v>
      </c>
      <c r="C45" s="416"/>
      <c r="D45" s="416"/>
      <c r="E45" s="417"/>
      <c r="F45" s="484">
        <v>13.5</v>
      </c>
      <c r="G45" s="484"/>
      <c r="H45" s="462">
        <v>11.5</v>
      </c>
      <c r="I45" s="463"/>
      <c r="J45" s="23"/>
      <c r="K45" s="23"/>
    </row>
    <row r="46" spans="2:11" ht="26.25" customHeight="1">
      <c r="B46" s="409" t="s">
        <v>86</v>
      </c>
      <c r="C46" s="410"/>
      <c r="D46" s="410"/>
      <c r="E46" s="411"/>
      <c r="F46" s="484">
        <v>6.9</v>
      </c>
      <c r="G46" s="484"/>
      <c r="H46" s="458">
        <v>7.5</v>
      </c>
      <c r="I46" s="459"/>
      <c r="J46" s="23"/>
      <c r="K46" s="23"/>
    </row>
    <row r="47" spans="2:11" ht="12.75">
      <c r="B47" s="406" t="s">
        <v>150</v>
      </c>
      <c r="C47" s="407"/>
      <c r="D47" s="407"/>
      <c r="E47" s="408"/>
      <c r="F47" s="484">
        <v>38.1</v>
      </c>
      <c r="G47" s="484"/>
      <c r="H47" s="458">
        <v>38.6</v>
      </c>
      <c r="I47" s="459"/>
      <c r="J47" s="23"/>
      <c r="K47" s="23"/>
    </row>
    <row r="48" spans="2:11" ht="12.75" customHeight="1">
      <c r="B48" s="406" t="s">
        <v>8</v>
      </c>
      <c r="C48" s="407"/>
      <c r="D48" s="407"/>
      <c r="E48" s="408"/>
      <c r="F48" s="484">
        <v>18.7</v>
      </c>
      <c r="G48" s="484"/>
      <c r="H48" s="458">
        <v>19.3</v>
      </c>
      <c r="I48" s="459"/>
      <c r="J48" s="23"/>
      <c r="K48" s="23"/>
    </row>
    <row r="49" spans="2:11" ht="27.75" customHeight="1">
      <c r="B49" s="409" t="s">
        <v>87</v>
      </c>
      <c r="C49" s="410"/>
      <c r="D49" s="410"/>
      <c r="E49" s="411"/>
      <c r="F49" s="484">
        <v>2.5</v>
      </c>
      <c r="G49" s="484"/>
      <c r="H49" s="458">
        <v>2.5</v>
      </c>
      <c r="I49" s="459"/>
      <c r="J49" s="23"/>
      <c r="K49" s="23"/>
    </row>
    <row r="50" spans="2:11" ht="12.75">
      <c r="B50" s="406" t="s">
        <v>9</v>
      </c>
      <c r="C50" s="407"/>
      <c r="D50" s="407"/>
      <c r="E50" s="408"/>
      <c r="F50" s="484">
        <v>13.1</v>
      </c>
      <c r="G50" s="484"/>
      <c r="H50" s="458">
        <v>13.2</v>
      </c>
      <c r="I50" s="459"/>
      <c r="J50" s="23"/>
      <c r="K50" s="23"/>
    </row>
    <row r="51" spans="2:11" ht="12.75" customHeight="1">
      <c r="B51" s="406" t="s">
        <v>58</v>
      </c>
      <c r="C51" s="407"/>
      <c r="D51" s="407"/>
      <c r="E51" s="408"/>
      <c r="F51" s="484">
        <v>0.1</v>
      </c>
      <c r="G51" s="484"/>
      <c r="H51" s="458">
        <v>0.2</v>
      </c>
      <c r="I51" s="459"/>
      <c r="J51" s="23"/>
      <c r="K51" s="23"/>
    </row>
    <row r="52" spans="2:11" ht="12.75">
      <c r="B52" s="406" t="s">
        <v>149</v>
      </c>
      <c r="C52" s="407"/>
      <c r="D52" s="407"/>
      <c r="E52" s="408"/>
      <c r="F52" s="484">
        <v>4.9</v>
      </c>
      <c r="G52" s="484"/>
      <c r="H52" s="458">
        <v>4.9</v>
      </c>
      <c r="I52" s="459"/>
      <c r="J52" s="23"/>
      <c r="K52" s="23"/>
    </row>
    <row r="53" spans="2:11" ht="12.75">
      <c r="B53" s="406" t="s">
        <v>10</v>
      </c>
      <c r="C53" s="407"/>
      <c r="D53" s="407"/>
      <c r="E53" s="408"/>
      <c r="F53" s="484">
        <v>0.7</v>
      </c>
      <c r="G53" s="484"/>
      <c r="H53" s="458">
        <v>0.6</v>
      </c>
      <c r="I53" s="459"/>
      <c r="J53" s="23"/>
      <c r="K53" s="23"/>
    </row>
    <row r="54" spans="2:11" ht="12.75">
      <c r="B54" s="402" t="s">
        <v>59</v>
      </c>
      <c r="C54" s="403"/>
      <c r="D54" s="403"/>
      <c r="E54" s="404"/>
      <c r="F54" s="484">
        <v>1.7</v>
      </c>
      <c r="G54" s="484"/>
      <c r="H54" s="464">
        <v>1.7</v>
      </c>
      <c r="I54" s="465"/>
      <c r="J54" s="23"/>
      <c r="K54" s="23"/>
    </row>
    <row r="55" spans="2:11" ht="12.75">
      <c r="B55" s="392" t="s">
        <v>0</v>
      </c>
      <c r="C55" s="393"/>
      <c r="D55" s="393"/>
      <c r="E55" s="394"/>
      <c r="F55" s="383">
        <v>100</v>
      </c>
      <c r="G55" s="384"/>
      <c r="H55" s="383">
        <v>100</v>
      </c>
      <c r="I55" s="384"/>
      <c r="J55" s="23"/>
      <c r="K55" s="23"/>
    </row>
    <row r="56" spans="2:11" ht="12.75">
      <c r="B56" s="397" t="s">
        <v>19</v>
      </c>
      <c r="C56" s="398"/>
      <c r="D56" s="398"/>
      <c r="E56" s="399"/>
      <c r="F56" s="469">
        <v>2884</v>
      </c>
      <c r="G56" s="470"/>
      <c r="H56" s="469">
        <v>5896</v>
      </c>
      <c r="I56" s="470"/>
      <c r="J56" s="23"/>
      <c r="K56" s="23"/>
    </row>
    <row r="57" spans="1:11" ht="12.75">
      <c r="A57" s="23"/>
      <c r="B57" s="23"/>
      <c r="C57" s="23"/>
      <c r="D57" s="23"/>
      <c r="E57" s="23"/>
      <c r="F57" s="23"/>
      <c r="G57" s="23"/>
      <c r="H57" s="23"/>
      <c r="I57" s="23"/>
      <c r="J57" s="23"/>
      <c r="K57" s="23"/>
    </row>
    <row r="58" spans="1:11" ht="12.75">
      <c r="A58" s="23"/>
      <c r="B58" s="23"/>
      <c r="C58" s="23"/>
      <c r="D58" s="23"/>
      <c r="E58" s="23"/>
      <c r="F58" s="23"/>
      <c r="G58" s="23"/>
      <c r="H58" s="23"/>
      <c r="I58" s="23"/>
      <c r="J58" s="23"/>
      <c r="K58" s="23"/>
    </row>
    <row r="59" spans="1:11" ht="12.75">
      <c r="A59" s="23"/>
      <c r="B59" s="23"/>
      <c r="C59" s="23"/>
      <c r="D59" s="23"/>
      <c r="E59" s="23"/>
      <c r="F59" s="23"/>
      <c r="G59" s="23"/>
      <c r="H59" s="23"/>
      <c r="I59" s="23"/>
      <c r="J59" s="23"/>
      <c r="K59" s="23"/>
    </row>
  </sheetData>
  <sheetProtection/>
  <mergeCells count="139">
    <mergeCell ref="B38:E38"/>
    <mergeCell ref="F38:G38"/>
    <mergeCell ref="H38:I38"/>
    <mergeCell ref="F17:G17"/>
    <mergeCell ref="H17:I17"/>
    <mergeCell ref="F18:G18"/>
    <mergeCell ref="H18:I18"/>
    <mergeCell ref="F19:G19"/>
    <mergeCell ref="H19:I19"/>
    <mergeCell ref="B36:E36"/>
    <mergeCell ref="F14:G14"/>
    <mergeCell ref="H14:I14"/>
    <mergeCell ref="F15:G15"/>
    <mergeCell ref="H15:I15"/>
    <mergeCell ref="F16:G16"/>
    <mergeCell ref="H16:I16"/>
    <mergeCell ref="F11:G11"/>
    <mergeCell ref="H11:I11"/>
    <mergeCell ref="F12:G12"/>
    <mergeCell ref="H12:I12"/>
    <mergeCell ref="F13:G13"/>
    <mergeCell ref="H13:I13"/>
    <mergeCell ref="F8:G8"/>
    <mergeCell ref="H8:I8"/>
    <mergeCell ref="F9:G9"/>
    <mergeCell ref="H9:I9"/>
    <mergeCell ref="F10:G10"/>
    <mergeCell ref="H10:I10"/>
    <mergeCell ref="B56:E56"/>
    <mergeCell ref="F56:G56"/>
    <mergeCell ref="H56:I56"/>
    <mergeCell ref="B55:E55"/>
    <mergeCell ref="F55:G55"/>
    <mergeCell ref="H55:I55"/>
    <mergeCell ref="B52:E52"/>
    <mergeCell ref="H52:I52"/>
    <mergeCell ref="B53:E53"/>
    <mergeCell ref="H53:I53"/>
    <mergeCell ref="B54:E54"/>
    <mergeCell ref="H54:I54"/>
    <mergeCell ref="F52:G52"/>
    <mergeCell ref="F53:G53"/>
    <mergeCell ref="F54:G54"/>
    <mergeCell ref="B49:E49"/>
    <mergeCell ref="H49:I49"/>
    <mergeCell ref="B50:E50"/>
    <mergeCell ref="H50:I50"/>
    <mergeCell ref="B51:E51"/>
    <mergeCell ref="H51:I51"/>
    <mergeCell ref="F49:G49"/>
    <mergeCell ref="F50:G50"/>
    <mergeCell ref="F51:G51"/>
    <mergeCell ref="B46:E46"/>
    <mergeCell ref="H46:I46"/>
    <mergeCell ref="B47:E47"/>
    <mergeCell ref="H47:I47"/>
    <mergeCell ref="B48:E48"/>
    <mergeCell ref="H48:I48"/>
    <mergeCell ref="F46:G46"/>
    <mergeCell ref="F47:G47"/>
    <mergeCell ref="F48:G48"/>
    <mergeCell ref="B42:I42"/>
    <mergeCell ref="B44:D44"/>
    <mergeCell ref="F44:G44"/>
    <mergeCell ref="H44:I44"/>
    <mergeCell ref="B45:E45"/>
    <mergeCell ref="H45:I45"/>
    <mergeCell ref="F45:G45"/>
    <mergeCell ref="B39:E39"/>
    <mergeCell ref="F39:G39"/>
    <mergeCell ref="H39:I39"/>
    <mergeCell ref="B40:E40"/>
    <mergeCell ref="F40:G40"/>
    <mergeCell ref="H40:I40"/>
    <mergeCell ref="F36:G36"/>
    <mergeCell ref="H36:I36"/>
    <mergeCell ref="B37:E37"/>
    <mergeCell ref="F37:G37"/>
    <mergeCell ref="H37:I37"/>
    <mergeCell ref="B34:E34"/>
    <mergeCell ref="F34:G34"/>
    <mergeCell ref="H34:I34"/>
    <mergeCell ref="B35:E35"/>
    <mergeCell ref="F35:G35"/>
    <mergeCell ref="H35:I35"/>
    <mergeCell ref="B32:E32"/>
    <mergeCell ref="F32:G32"/>
    <mergeCell ref="H32:I32"/>
    <mergeCell ref="B33:E33"/>
    <mergeCell ref="F33:G33"/>
    <mergeCell ref="H33:I33"/>
    <mergeCell ref="B30:E30"/>
    <mergeCell ref="F30:G30"/>
    <mergeCell ref="H30:I30"/>
    <mergeCell ref="B31:E31"/>
    <mergeCell ref="F31:G31"/>
    <mergeCell ref="H31:I31"/>
    <mergeCell ref="B28:E28"/>
    <mergeCell ref="F28:G28"/>
    <mergeCell ref="H28:I28"/>
    <mergeCell ref="B29:E29"/>
    <mergeCell ref="F29:G29"/>
    <mergeCell ref="H29:I29"/>
    <mergeCell ref="B24:I24"/>
    <mergeCell ref="F26:G26"/>
    <mergeCell ref="H26:I26"/>
    <mergeCell ref="B27:E27"/>
    <mergeCell ref="F27:G27"/>
    <mergeCell ref="H27:I27"/>
    <mergeCell ref="B20:E20"/>
    <mergeCell ref="B21:E21"/>
    <mergeCell ref="F21:G21"/>
    <mergeCell ref="H21:I21"/>
    <mergeCell ref="B22:E22"/>
    <mergeCell ref="F22:G22"/>
    <mergeCell ref="H22:I22"/>
    <mergeCell ref="F20:G20"/>
    <mergeCell ref="H20:I20"/>
    <mergeCell ref="B14:E14"/>
    <mergeCell ref="B15:E15"/>
    <mergeCell ref="B16:E16"/>
    <mergeCell ref="B17:E17"/>
    <mergeCell ref="B18:E18"/>
    <mergeCell ref="B19:E19"/>
    <mergeCell ref="B8:E8"/>
    <mergeCell ref="B9:E9"/>
    <mergeCell ref="B10:E10"/>
    <mergeCell ref="B11:E11"/>
    <mergeCell ref="B12:E12"/>
    <mergeCell ref="B13:E13"/>
    <mergeCell ref="A1:J1"/>
    <mergeCell ref="B4:I4"/>
    <mergeCell ref="B6:E6"/>
    <mergeCell ref="F6:G6"/>
    <mergeCell ref="H6:I6"/>
    <mergeCell ref="B7:E7"/>
    <mergeCell ref="F7:G7"/>
    <mergeCell ref="H7:I7"/>
    <mergeCell ref="B2:D2"/>
  </mergeCells>
  <printOptions/>
  <pageMargins left="0.25" right="0.25" top="0.75" bottom="0.75" header="0.3" footer="0.3"/>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H30"/>
  <sheetViews>
    <sheetView zoomScalePageLayoutView="0" workbookViewId="0" topLeftCell="A1">
      <selection activeCell="A2" sqref="A2:IV2"/>
    </sheetView>
  </sheetViews>
  <sheetFormatPr defaultColWidth="11.421875" defaultRowHeight="12.75"/>
  <cols>
    <col min="1" max="1" width="2.140625" style="1" customWidth="1"/>
    <col min="2" max="2" width="40.28125" style="1" customWidth="1"/>
    <col min="3" max="4" width="13.57421875" style="1" customWidth="1"/>
    <col min="5" max="5" width="11.421875" style="1" customWidth="1"/>
    <col min="6" max="6" width="10.8515625" style="1" customWidth="1"/>
    <col min="7" max="7" width="2.57421875" style="1" customWidth="1"/>
    <col min="8" max="16384" width="11.421875" style="1" customWidth="1"/>
  </cols>
  <sheetData>
    <row r="1" spans="1:7" ht="16.5">
      <c r="A1" s="435" t="s">
        <v>213</v>
      </c>
      <c r="B1" s="435"/>
      <c r="C1" s="435"/>
      <c r="D1" s="435"/>
      <c r="E1" s="435"/>
      <c r="F1" s="435"/>
      <c r="G1" s="435"/>
    </row>
    <row r="2" spans="1:8" ht="16.5">
      <c r="A2" s="322"/>
      <c r="B2" s="357" t="s">
        <v>380</v>
      </c>
      <c r="C2" s="357"/>
      <c r="D2" s="357"/>
      <c r="E2" s="322"/>
      <c r="F2" s="322"/>
      <c r="G2" s="322"/>
      <c r="H2" s="322"/>
    </row>
    <row r="3" spans="2:6" ht="12.75">
      <c r="B3" s="23"/>
      <c r="C3" s="23"/>
      <c r="D3" s="23"/>
      <c r="E3" s="23"/>
      <c r="F3" s="23"/>
    </row>
    <row r="4" spans="2:7" ht="12.75">
      <c r="B4" s="362" t="s">
        <v>52</v>
      </c>
      <c r="C4" s="362"/>
      <c r="D4" s="362"/>
      <c r="E4" s="362"/>
      <c r="F4" s="362"/>
      <c r="G4" s="6"/>
    </row>
    <row r="5" spans="2:6" ht="12.75">
      <c r="B5" s="23"/>
      <c r="C5" s="23"/>
      <c r="D5" s="23"/>
      <c r="E5" s="23"/>
      <c r="F5" s="23"/>
    </row>
    <row r="6" spans="2:6" ht="17.25" customHeight="1">
      <c r="B6" s="23"/>
      <c r="C6" s="413" t="s">
        <v>201</v>
      </c>
      <c r="D6" s="414"/>
      <c r="E6" s="413" t="s">
        <v>53</v>
      </c>
      <c r="F6" s="414"/>
    </row>
    <row r="7" spans="2:6" ht="12.75">
      <c r="B7" s="23"/>
      <c r="C7" s="77" t="s">
        <v>11</v>
      </c>
      <c r="D7" s="77" t="s">
        <v>12</v>
      </c>
      <c r="E7" s="77" t="s">
        <v>11</v>
      </c>
      <c r="F7" s="77" t="s">
        <v>12</v>
      </c>
    </row>
    <row r="8" spans="2:6" ht="12.75">
      <c r="B8" s="73" t="s">
        <v>1</v>
      </c>
      <c r="C8" s="31">
        <v>3.4</v>
      </c>
      <c r="D8" s="117">
        <v>1.7</v>
      </c>
      <c r="E8" s="31">
        <v>3.2</v>
      </c>
      <c r="F8" s="89">
        <v>1.4</v>
      </c>
    </row>
    <row r="9" spans="2:6" ht="12.75">
      <c r="B9" s="114" t="s">
        <v>2</v>
      </c>
      <c r="C9" s="145">
        <v>11.2</v>
      </c>
      <c r="D9" s="118">
        <v>5.3</v>
      </c>
      <c r="E9" s="145">
        <v>11.6</v>
      </c>
      <c r="F9" s="118">
        <v>4.9</v>
      </c>
    </row>
    <row r="10" spans="2:6" ht="12.75">
      <c r="B10" s="114" t="s">
        <v>3</v>
      </c>
      <c r="C10" s="145">
        <v>17</v>
      </c>
      <c r="D10" s="118">
        <v>9.8</v>
      </c>
      <c r="E10" s="145">
        <v>16.7</v>
      </c>
      <c r="F10" s="118">
        <v>9.8</v>
      </c>
    </row>
    <row r="11" spans="2:6" ht="12.75">
      <c r="B11" s="114" t="s">
        <v>4</v>
      </c>
      <c r="C11" s="145">
        <v>9.1</v>
      </c>
      <c r="D11" s="118">
        <v>12.8</v>
      </c>
      <c r="E11" s="145">
        <v>9.1</v>
      </c>
      <c r="F11" s="117">
        <v>13</v>
      </c>
    </row>
    <row r="12" spans="2:6" ht="12.75">
      <c r="B12" s="114" t="s">
        <v>5</v>
      </c>
      <c r="C12" s="31">
        <v>30.3</v>
      </c>
      <c r="D12" s="117">
        <v>47.9</v>
      </c>
      <c r="E12" s="31">
        <v>31</v>
      </c>
      <c r="F12" s="118">
        <v>47.6</v>
      </c>
    </row>
    <row r="13" spans="2:6" ht="12.75">
      <c r="B13" s="114" t="s">
        <v>6</v>
      </c>
      <c r="C13" s="145">
        <v>26</v>
      </c>
      <c r="D13" s="118">
        <v>9.4</v>
      </c>
      <c r="E13" s="145">
        <v>25.4</v>
      </c>
      <c r="F13" s="118">
        <v>9.4</v>
      </c>
    </row>
    <row r="14" spans="2:6" ht="12.75">
      <c r="B14" s="74" t="s">
        <v>7</v>
      </c>
      <c r="C14" s="145">
        <v>3</v>
      </c>
      <c r="D14" s="119">
        <v>13.3</v>
      </c>
      <c r="E14" s="145">
        <v>3</v>
      </c>
      <c r="F14" s="119">
        <v>13.9</v>
      </c>
    </row>
    <row r="15" spans="2:6" ht="12.75">
      <c r="B15" s="122" t="s">
        <v>18</v>
      </c>
      <c r="C15" s="120">
        <v>100</v>
      </c>
      <c r="D15" s="120">
        <v>100</v>
      </c>
      <c r="E15" s="120">
        <v>100</v>
      </c>
      <c r="F15" s="120">
        <v>100</v>
      </c>
    </row>
    <row r="16" spans="2:6" ht="12.75">
      <c r="B16" s="123" t="s">
        <v>19</v>
      </c>
      <c r="C16" s="121">
        <v>2624</v>
      </c>
      <c r="D16" s="121">
        <v>2799</v>
      </c>
      <c r="E16" s="103">
        <v>5350</v>
      </c>
      <c r="F16" s="103">
        <v>5679</v>
      </c>
    </row>
    <row r="17" spans="2:6" ht="12.75">
      <c r="B17" s="23"/>
      <c r="C17" s="23"/>
      <c r="D17" s="23"/>
      <c r="E17" s="23"/>
      <c r="F17" s="23"/>
    </row>
    <row r="18" spans="2:7" ht="12.75">
      <c r="B18" s="362" t="s">
        <v>46</v>
      </c>
      <c r="C18" s="362"/>
      <c r="D18" s="362"/>
      <c r="E18" s="362"/>
      <c r="F18" s="362"/>
      <c r="G18" s="6"/>
    </row>
    <row r="19" spans="2:5" ht="12.75">
      <c r="B19" s="23"/>
      <c r="C19" s="23"/>
      <c r="D19" s="23"/>
      <c r="E19" s="23"/>
    </row>
    <row r="20" spans="2:6" ht="16.5" customHeight="1">
      <c r="B20" s="23"/>
      <c r="C20" s="413" t="s">
        <v>201</v>
      </c>
      <c r="D20" s="414"/>
      <c r="E20" s="413" t="s">
        <v>54</v>
      </c>
      <c r="F20" s="414"/>
    </row>
    <row r="21" spans="2:6" ht="12.75">
      <c r="B21" s="73" t="s">
        <v>27</v>
      </c>
      <c r="C21" s="475">
        <v>82</v>
      </c>
      <c r="D21" s="475"/>
      <c r="E21" s="476">
        <v>82.7</v>
      </c>
      <c r="F21" s="477"/>
    </row>
    <row r="22" spans="2:6" ht="12.75">
      <c r="B22" s="74" t="s">
        <v>151</v>
      </c>
      <c r="C22" s="475">
        <v>0.9</v>
      </c>
      <c r="D22" s="475"/>
      <c r="E22" s="480">
        <v>0.9</v>
      </c>
      <c r="F22" s="481"/>
    </row>
    <row r="23" spans="2:6" ht="12.75">
      <c r="B23" s="74" t="s">
        <v>129</v>
      </c>
      <c r="C23" s="475">
        <v>5.2</v>
      </c>
      <c r="D23" s="475"/>
      <c r="E23" s="480">
        <v>4.9</v>
      </c>
      <c r="F23" s="481"/>
    </row>
    <row r="24" spans="2:6" ht="12.75">
      <c r="B24" s="74" t="s">
        <v>152</v>
      </c>
      <c r="C24" s="475">
        <v>0.6</v>
      </c>
      <c r="D24" s="475"/>
      <c r="E24" s="480">
        <v>0.5</v>
      </c>
      <c r="F24" s="481"/>
    </row>
    <row r="25" spans="2:6" ht="12.75">
      <c r="B25" s="74" t="s">
        <v>132</v>
      </c>
      <c r="C25" s="475">
        <v>0</v>
      </c>
      <c r="D25" s="475"/>
      <c r="E25" s="480">
        <v>0.1</v>
      </c>
      <c r="F25" s="481"/>
    </row>
    <row r="26" spans="2:6" ht="12.75">
      <c r="B26" s="74" t="s">
        <v>153</v>
      </c>
      <c r="C26" s="475">
        <v>0.5</v>
      </c>
      <c r="D26" s="475"/>
      <c r="E26" s="480">
        <v>0.3</v>
      </c>
      <c r="F26" s="481"/>
    </row>
    <row r="27" spans="2:6" ht="12.75">
      <c r="B27" s="74" t="s">
        <v>154</v>
      </c>
      <c r="C27" s="475">
        <v>8.5</v>
      </c>
      <c r="D27" s="475"/>
      <c r="E27" s="480">
        <v>8.1</v>
      </c>
      <c r="F27" s="481"/>
    </row>
    <row r="28" spans="2:6" ht="12.75">
      <c r="B28" s="75" t="s">
        <v>155</v>
      </c>
      <c r="C28" s="475">
        <v>2.3</v>
      </c>
      <c r="D28" s="475"/>
      <c r="E28" s="478">
        <v>2.5</v>
      </c>
      <c r="F28" s="479"/>
    </row>
    <row r="29" spans="2:6" ht="12.75">
      <c r="B29" s="122" t="s">
        <v>18</v>
      </c>
      <c r="C29" s="428">
        <v>100</v>
      </c>
      <c r="D29" s="429"/>
      <c r="E29" s="428">
        <v>100</v>
      </c>
      <c r="F29" s="429"/>
    </row>
    <row r="30" spans="2:6" ht="12.75">
      <c r="B30" s="123" t="s">
        <v>19</v>
      </c>
      <c r="C30" s="423">
        <v>2438</v>
      </c>
      <c r="D30" s="424"/>
      <c r="E30" s="423">
        <v>5170</v>
      </c>
      <c r="F30" s="424"/>
    </row>
  </sheetData>
  <sheetProtection/>
  <mergeCells count="28">
    <mergeCell ref="C27:D27"/>
    <mergeCell ref="E27:F27"/>
    <mergeCell ref="C28:D28"/>
    <mergeCell ref="E28:F28"/>
    <mergeCell ref="C24:D24"/>
    <mergeCell ref="E24:F24"/>
    <mergeCell ref="C25:D25"/>
    <mergeCell ref="E25:F25"/>
    <mergeCell ref="C26:D26"/>
    <mergeCell ref="E26:F26"/>
    <mergeCell ref="C30:D30"/>
    <mergeCell ref="E30:F30"/>
    <mergeCell ref="C29:D29"/>
    <mergeCell ref="E29:F29"/>
    <mergeCell ref="C21:D21"/>
    <mergeCell ref="E21:F21"/>
    <mergeCell ref="C22:D22"/>
    <mergeCell ref="E22:F22"/>
    <mergeCell ref="C23:D23"/>
    <mergeCell ref="E23:F23"/>
    <mergeCell ref="A1:G1"/>
    <mergeCell ref="B4:F4"/>
    <mergeCell ref="C6:D6"/>
    <mergeCell ref="E6:F6"/>
    <mergeCell ref="B18:F18"/>
    <mergeCell ref="C20:D20"/>
    <mergeCell ref="E20:F20"/>
    <mergeCell ref="B2:D2"/>
  </mergeCells>
  <printOptions/>
  <pageMargins left="0.25" right="0.25" top="0.75" bottom="0.75" header="0.3" footer="0.3"/>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N41"/>
  <sheetViews>
    <sheetView zoomScalePageLayoutView="0" workbookViewId="0" topLeftCell="A1">
      <selection activeCell="J8" sqref="J8"/>
    </sheetView>
  </sheetViews>
  <sheetFormatPr defaultColWidth="11.421875" defaultRowHeight="12.75"/>
  <cols>
    <col min="1" max="1" width="2.140625" style="1" customWidth="1"/>
    <col min="2" max="2" width="23.00390625" style="1" customWidth="1"/>
    <col min="3" max="3" width="19.00390625" style="1" customWidth="1"/>
    <col min="4" max="4" width="12.140625" style="1" customWidth="1"/>
    <col min="5" max="7" width="11.421875" style="1" customWidth="1"/>
    <col min="8" max="8" width="6.00390625" style="1" customWidth="1"/>
    <col min="9" max="16384" width="11.421875" style="1" customWidth="1"/>
  </cols>
  <sheetData>
    <row r="1" spans="1:8" ht="16.5">
      <c r="A1" s="435" t="s">
        <v>214</v>
      </c>
      <c r="B1" s="435"/>
      <c r="C1" s="435"/>
      <c r="D1" s="435"/>
      <c r="E1" s="435"/>
      <c r="F1" s="435"/>
      <c r="G1" s="435"/>
      <c r="H1" s="435"/>
    </row>
    <row r="2" spans="1:8" ht="16.5">
      <c r="A2" s="322"/>
      <c r="B2" s="357" t="s">
        <v>380</v>
      </c>
      <c r="C2" s="357"/>
      <c r="D2" s="357"/>
      <c r="E2" s="322"/>
      <c r="F2" s="322"/>
      <c r="G2" s="322"/>
      <c r="H2" s="322"/>
    </row>
    <row r="3" spans="1:7" ht="12.75">
      <c r="A3" s="2"/>
      <c r="B3" s="33"/>
      <c r="C3" s="33"/>
      <c r="D3" s="33"/>
      <c r="E3" s="33"/>
      <c r="F3" s="33"/>
      <c r="G3" s="33"/>
    </row>
    <row r="4" spans="1:7" ht="12.75">
      <c r="A4" s="2"/>
      <c r="B4" s="362" t="s">
        <v>51</v>
      </c>
      <c r="C4" s="362"/>
      <c r="D4" s="362"/>
      <c r="E4" s="362"/>
      <c r="F4" s="362"/>
      <c r="G4" s="362"/>
    </row>
    <row r="5" spans="1:7" ht="13.5">
      <c r="A5" s="2"/>
      <c r="B5" s="3"/>
      <c r="C5" s="4"/>
      <c r="D5" s="5"/>
      <c r="E5" s="6"/>
      <c r="F5" s="4"/>
      <c r="G5" s="7"/>
    </row>
    <row r="6" spans="1:7" ht="12.75">
      <c r="A6" s="2"/>
      <c r="B6" s="451" t="s">
        <v>28</v>
      </c>
      <c r="C6" s="482" t="s">
        <v>29</v>
      </c>
      <c r="D6" s="352" t="s">
        <v>28</v>
      </c>
      <c r="E6" s="353"/>
      <c r="F6" s="353"/>
      <c r="G6" s="354"/>
    </row>
    <row r="7" spans="1:7" ht="12.75">
      <c r="A7" s="2"/>
      <c r="B7" s="452"/>
      <c r="C7" s="483"/>
      <c r="D7" s="132" t="s">
        <v>30</v>
      </c>
      <c r="E7" s="132" t="s">
        <v>31</v>
      </c>
      <c r="F7" s="133" t="s">
        <v>0</v>
      </c>
      <c r="G7" s="79" t="s">
        <v>32</v>
      </c>
    </row>
    <row r="8" spans="1:7" ht="15">
      <c r="A8" s="2"/>
      <c r="B8" s="452"/>
      <c r="C8" s="73" t="s">
        <v>195</v>
      </c>
      <c r="D8" s="141">
        <v>6938</v>
      </c>
      <c r="E8" s="138">
        <v>1030</v>
      </c>
      <c r="F8" s="141">
        <v>7968</v>
      </c>
      <c r="G8" s="89">
        <v>278</v>
      </c>
    </row>
    <row r="9" spans="1:14" ht="15">
      <c r="A9" s="2"/>
      <c r="B9" s="452"/>
      <c r="C9" s="74" t="s">
        <v>196</v>
      </c>
      <c r="D9" s="141">
        <v>2558</v>
      </c>
      <c r="E9" s="146">
        <v>438</v>
      </c>
      <c r="F9" s="141">
        <v>2996</v>
      </c>
      <c r="G9" s="146">
        <v>148</v>
      </c>
      <c r="J9" s="13"/>
      <c r="K9" s="13"/>
      <c r="L9" s="13"/>
      <c r="M9" s="13"/>
      <c r="N9" s="13"/>
    </row>
    <row r="10" spans="1:13" ht="15">
      <c r="A10" s="2"/>
      <c r="B10" s="452"/>
      <c r="C10" s="75" t="s">
        <v>197</v>
      </c>
      <c r="D10" s="216" t="s">
        <v>177</v>
      </c>
      <c r="E10" s="218" t="s">
        <v>177</v>
      </c>
      <c r="F10" s="216" t="s">
        <v>177</v>
      </c>
      <c r="G10" s="217" t="s">
        <v>177</v>
      </c>
      <c r="J10" s="13"/>
      <c r="K10" s="13"/>
      <c r="L10" s="13"/>
      <c r="M10" s="13"/>
    </row>
    <row r="11" spans="1:13" ht="12.75">
      <c r="A11" s="2"/>
      <c r="B11" s="453"/>
      <c r="C11" s="76" t="s">
        <v>0</v>
      </c>
      <c r="D11" s="81">
        <v>9496</v>
      </c>
      <c r="E11" s="81">
        <v>1468</v>
      </c>
      <c r="F11" s="81">
        <v>10964</v>
      </c>
      <c r="G11" s="80">
        <v>430</v>
      </c>
      <c r="J11" s="13"/>
      <c r="K11" s="13"/>
      <c r="L11" s="13"/>
      <c r="M11" s="13"/>
    </row>
    <row r="12" spans="1:7" ht="12.75">
      <c r="A12" s="2"/>
      <c r="B12" s="33"/>
      <c r="C12" s="33"/>
      <c r="D12" s="33"/>
      <c r="E12" s="33"/>
      <c r="F12" s="34"/>
      <c r="G12" s="34"/>
    </row>
    <row r="13" spans="1:7" ht="12.75">
      <c r="A13" s="2"/>
      <c r="B13" s="11"/>
      <c r="C13" s="11"/>
      <c r="D13" s="77" t="s">
        <v>30</v>
      </c>
      <c r="E13" s="77" t="s">
        <v>31</v>
      </c>
      <c r="F13" s="78" t="s">
        <v>0</v>
      </c>
      <c r="G13" s="10"/>
    </row>
    <row r="14" spans="1:8" ht="12.75">
      <c r="A14" s="2"/>
      <c r="B14" s="451" t="s">
        <v>33</v>
      </c>
      <c r="C14" s="91" t="s">
        <v>34</v>
      </c>
      <c r="D14" s="138">
        <v>45</v>
      </c>
      <c r="E14" s="138">
        <v>5</v>
      </c>
      <c r="F14" s="138">
        <v>50</v>
      </c>
      <c r="G14" s="35"/>
      <c r="H14" s="13"/>
    </row>
    <row r="15" spans="1:7" ht="12.75">
      <c r="A15" s="2"/>
      <c r="B15" s="453"/>
      <c r="C15" s="75" t="s">
        <v>35</v>
      </c>
      <c r="D15" s="139">
        <v>652</v>
      </c>
      <c r="E15" s="139">
        <v>46</v>
      </c>
      <c r="F15" s="139">
        <v>698</v>
      </c>
      <c r="G15" s="12"/>
    </row>
    <row r="16" spans="1:7" ht="12.75">
      <c r="A16" s="2"/>
      <c r="B16" s="9"/>
      <c r="C16" s="9"/>
      <c r="D16" s="9"/>
      <c r="E16" s="9"/>
      <c r="F16" s="6"/>
      <c r="G16" s="12"/>
    </row>
    <row r="17" spans="1:10" ht="12.75">
      <c r="A17" s="2"/>
      <c r="B17" s="362" t="s">
        <v>47</v>
      </c>
      <c r="C17" s="362"/>
      <c r="D17" s="362"/>
      <c r="E17" s="362"/>
      <c r="F17" s="362"/>
      <c r="G17" s="362"/>
      <c r="J17" s="13"/>
    </row>
    <row r="18" spans="1:10" ht="12.75">
      <c r="A18" s="2"/>
      <c r="B18" s="6"/>
      <c r="C18" s="9"/>
      <c r="D18" s="9"/>
      <c r="E18" s="9"/>
      <c r="F18" s="6"/>
      <c r="G18" s="12"/>
      <c r="J18" s="13"/>
    </row>
    <row r="19" spans="1:11" ht="12.75">
      <c r="A19" s="2"/>
      <c r="B19" s="6"/>
      <c r="C19" s="9"/>
      <c r="D19" s="77" t="s">
        <v>30</v>
      </c>
      <c r="E19" s="77" t="s">
        <v>31</v>
      </c>
      <c r="F19" s="78" t="s">
        <v>0</v>
      </c>
      <c r="G19" s="12"/>
      <c r="K19" s="13"/>
    </row>
    <row r="20" spans="1:11" ht="15">
      <c r="A20" s="2"/>
      <c r="B20" s="456" t="s">
        <v>198</v>
      </c>
      <c r="C20" s="457"/>
      <c r="D20" s="80">
        <v>6609</v>
      </c>
      <c r="E20" s="80">
        <v>986</v>
      </c>
      <c r="F20" s="80">
        <v>7595</v>
      </c>
      <c r="G20" s="12"/>
      <c r="K20" s="13"/>
    </row>
    <row r="21" spans="1:7" ht="15">
      <c r="A21" s="2"/>
      <c r="B21" s="407" t="s">
        <v>199</v>
      </c>
      <c r="C21" s="407"/>
      <c r="D21" s="407"/>
      <c r="E21" s="407"/>
      <c r="F21" s="407"/>
      <c r="G21" s="12"/>
    </row>
    <row r="22" spans="1:7" ht="12.75">
      <c r="A22" s="2"/>
      <c r="B22" s="14"/>
      <c r="C22" s="15"/>
      <c r="D22" s="12"/>
      <c r="E22" s="12"/>
      <c r="F22" s="12"/>
      <c r="G22" s="12"/>
    </row>
    <row r="23" spans="1:7" ht="12.75">
      <c r="A23" s="2"/>
      <c r="B23" s="362" t="s">
        <v>48</v>
      </c>
      <c r="C23" s="362"/>
      <c r="D23" s="362"/>
      <c r="E23" s="362"/>
      <c r="F23" s="362"/>
      <c r="G23" s="362"/>
    </row>
    <row r="24" spans="1:7" ht="12.75">
      <c r="A24" s="2"/>
      <c r="B24" s="7"/>
      <c r="C24" s="9"/>
      <c r="D24" s="6"/>
      <c r="E24" s="4"/>
      <c r="F24" s="4"/>
      <c r="G24" s="12"/>
    </row>
    <row r="25" spans="1:7" ht="12.75">
      <c r="A25" s="2"/>
      <c r="B25" s="9"/>
      <c r="C25" s="9"/>
      <c r="D25" s="77" t="s">
        <v>30</v>
      </c>
      <c r="E25" s="77" t="s">
        <v>31</v>
      </c>
      <c r="F25" s="78" t="s">
        <v>0</v>
      </c>
      <c r="G25" s="12"/>
    </row>
    <row r="26" spans="1:7" ht="12.75">
      <c r="A26" s="2"/>
      <c r="B26" s="415" t="s">
        <v>36</v>
      </c>
      <c r="C26" s="417"/>
      <c r="D26" s="138">
        <v>6859</v>
      </c>
      <c r="E26" s="141">
        <v>1062</v>
      </c>
      <c r="F26" s="138">
        <v>7921</v>
      </c>
      <c r="G26" s="12"/>
    </row>
    <row r="27" spans="1:7" ht="12.75">
      <c r="A27" s="2"/>
      <c r="B27" s="402" t="s">
        <v>37</v>
      </c>
      <c r="C27" s="404"/>
      <c r="D27" s="139">
        <v>5751</v>
      </c>
      <c r="E27" s="141">
        <v>812</v>
      </c>
      <c r="F27" s="139">
        <v>6563</v>
      </c>
      <c r="G27" s="9"/>
    </row>
    <row r="28" spans="1:7" ht="12.75" customHeight="1">
      <c r="A28" s="2"/>
      <c r="B28" s="437" t="s">
        <v>38</v>
      </c>
      <c r="C28" s="439"/>
      <c r="D28" s="138">
        <v>200</v>
      </c>
      <c r="E28" s="138">
        <v>26</v>
      </c>
      <c r="F28" s="138">
        <v>226</v>
      </c>
      <c r="G28" s="9"/>
    </row>
    <row r="29" spans="1:7" ht="12.75" customHeight="1">
      <c r="A29" s="2"/>
      <c r="B29" s="432" t="s">
        <v>39</v>
      </c>
      <c r="C29" s="434"/>
      <c r="D29" s="139">
        <v>173</v>
      </c>
      <c r="E29" s="139">
        <v>18</v>
      </c>
      <c r="F29" s="139">
        <v>191</v>
      </c>
      <c r="G29" s="28"/>
    </row>
    <row r="30" spans="1:7" ht="12.75">
      <c r="A30" s="2"/>
      <c r="B30" s="12"/>
      <c r="C30" s="12"/>
      <c r="D30" s="16"/>
      <c r="E30" s="16"/>
      <c r="F30" s="16"/>
      <c r="G30" s="9"/>
    </row>
    <row r="31" spans="1:7" ht="12.75">
      <c r="A31" s="2"/>
      <c r="B31" s="362" t="s">
        <v>294</v>
      </c>
      <c r="C31" s="362"/>
      <c r="D31" s="362"/>
      <c r="E31" s="362"/>
      <c r="F31" s="362"/>
      <c r="G31" s="362"/>
    </row>
    <row r="32" spans="1:7" ht="12.75">
      <c r="A32" s="2"/>
      <c r="B32" s="7"/>
      <c r="C32" s="9"/>
      <c r="D32" s="9"/>
      <c r="E32" s="9"/>
      <c r="F32" s="9"/>
      <c r="G32" s="9"/>
    </row>
    <row r="33" spans="1:7" ht="12.75">
      <c r="A33" s="2"/>
      <c r="B33" s="11"/>
      <c r="C33" s="11"/>
      <c r="D33" s="77" t="s">
        <v>30</v>
      </c>
      <c r="E33" s="77" t="s">
        <v>31</v>
      </c>
      <c r="F33" s="78" t="s">
        <v>0</v>
      </c>
      <c r="G33" s="9"/>
    </row>
    <row r="34" spans="1:7" ht="12.75" customHeight="1">
      <c r="A34" s="2"/>
      <c r="B34" s="437" t="s">
        <v>55</v>
      </c>
      <c r="C34" s="439"/>
      <c r="D34" s="138">
        <v>14740</v>
      </c>
      <c r="E34" s="138">
        <v>2296</v>
      </c>
      <c r="F34" s="138">
        <v>17036</v>
      </c>
      <c r="G34" s="9"/>
    </row>
    <row r="35" spans="1:7" ht="12.75" customHeight="1">
      <c r="A35" s="2"/>
      <c r="B35" s="432" t="s">
        <v>40</v>
      </c>
      <c r="C35" s="434"/>
      <c r="D35" s="139">
        <v>8455</v>
      </c>
      <c r="E35" s="139">
        <v>1198</v>
      </c>
      <c r="F35" s="139">
        <v>9653</v>
      </c>
      <c r="G35" s="9"/>
    </row>
    <row r="36" spans="1:7" ht="12.75">
      <c r="A36" s="2"/>
      <c r="B36" s="12" t="s">
        <v>56</v>
      </c>
      <c r="C36" s="12"/>
      <c r="D36" s="12"/>
      <c r="E36" s="12"/>
      <c r="F36" s="9"/>
      <c r="G36" s="9"/>
    </row>
    <row r="37" spans="1:7" ht="12.75">
      <c r="A37" s="2"/>
      <c r="B37" s="12"/>
      <c r="C37" s="12"/>
      <c r="D37" s="12"/>
      <c r="E37" s="12"/>
      <c r="F37" s="9"/>
      <c r="G37" s="9"/>
    </row>
    <row r="38" spans="1:7" ht="12.75">
      <c r="A38" s="2"/>
      <c r="B38" s="362" t="s">
        <v>50</v>
      </c>
      <c r="C38" s="362"/>
      <c r="D38" s="362"/>
      <c r="E38" s="362"/>
      <c r="F38" s="362"/>
      <c r="G38" s="362"/>
    </row>
    <row r="39" spans="1:7" ht="12.75">
      <c r="A39" s="2"/>
      <c r="B39" s="17"/>
      <c r="C39" s="6"/>
      <c r="D39" s="4"/>
      <c r="E39" s="4"/>
      <c r="F39" s="9"/>
      <c r="G39" s="9"/>
    </row>
    <row r="40" spans="1:7" ht="12.75">
      <c r="A40" s="2"/>
      <c r="B40" s="107" t="s">
        <v>41</v>
      </c>
      <c r="C40" s="107" t="s">
        <v>42</v>
      </c>
      <c r="D40" s="107" t="s">
        <v>43</v>
      </c>
      <c r="E40" s="78" t="s">
        <v>0</v>
      </c>
      <c r="F40" s="9"/>
      <c r="G40" s="9"/>
    </row>
    <row r="41" spans="1:7" ht="12.75">
      <c r="A41" s="2"/>
      <c r="B41" s="94">
        <v>45</v>
      </c>
      <c r="C41" s="94">
        <v>169</v>
      </c>
      <c r="D41" s="94">
        <v>9</v>
      </c>
      <c r="E41" s="108">
        <v>223</v>
      </c>
      <c r="F41" s="9"/>
      <c r="G41" s="9"/>
    </row>
  </sheetData>
  <sheetProtection/>
  <mergeCells count="19">
    <mergeCell ref="B28:C28"/>
    <mergeCell ref="B29:C29"/>
    <mergeCell ref="B31:G31"/>
    <mergeCell ref="B34:C34"/>
    <mergeCell ref="B35:C35"/>
    <mergeCell ref="B38:G38"/>
    <mergeCell ref="B17:G17"/>
    <mergeCell ref="B20:C20"/>
    <mergeCell ref="B21:F21"/>
    <mergeCell ref="B23:G23"/>
    <mergeCell ref="B26:C26"/>
    <mergeCell ref="B27:C27"/>
    <mergeCell ref="A1:H1"/>
    <mergeCell ref="B4:G4"/>
    <mergeCell ref="B6:B11"/>
    <mergeCell ref="C6:C7"/>
    <mergeCell ref="D6:G6"/>
    <mergeCell ref="B14:B15"/>
    <mergeCell ref="B2:D2"/>
  </mergeCells>
  <printOptions/>
  <pageMargins left="0.25" right="0.25" top="0.75" bottom="0.75" header="0.3" footer="0.3"/>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dimension ref="A1:J47"/>
  <sheetViews>
    <sheetView zoomScalePageLayoutView="0" workbookViewId="0" topLeftCell="A1">
      <selection activeCell="A2" sqref="A2:IV2"/>
    </sheetView>
  </sheetViews>
  <sheetFormatPr defaultColWidth="11.421875" defaultRowHeight="12.75"/>
  <cols>
    <col min="1" max="1" width="2.140625" style="1" customWidth="1"/>
    <col min="2" max="2" width="31.140625" style="1" customWidth="1"/>
    <col min="3" max="3" width="10.57421875" style="1" customWidth="1"/>
    <col min="4" max="4" width="10.28125" style="1" customWidth="1"/>
    <col min="5" max="5" width="9.7109375" style="1" customWidth="1"/>
    <col min="6" max="6" width="11.421875" style="1" customWidth="1"/>
    <col min="7" max="7" width="8.7109375" style="1" customWidth="1"/>
    <col min="8" max="8" width="7.421875" style="1" customWidth="1"/>
    <col min="9" max="9" width="5.8515625" style="1" customWidth="1"/>
    <col min="10" max="10" width="3.140625" style="1" customWidth="1"/>
    <col min="11" max="16384" width="11.421875" style="1" customWidth="1"/>
  </cols>
  <sheetData>
    <row r="1" spans="1:10" ht="16.5">
      <c r="A1" s="435" t="s">
        <v>214</v>
      </c>
      <c r="B1" s="435"/>
      <c r="C1" s="435"/>
      <c r="D1" s="435"/>
      <c r="E1" s="435"/>
      <c r="F1" s="435"/>
      <c r="G1" s="435"/>
      <c r="H1" s="435"/>
      <c r="I1" s="435"/>
      <c r="J1" s="435"/>
    </row>
    <row r="2" spans="1:8" ht="16.5">
      <c r="A2" s="322"/>
      <c r="B2" s="357" t="s">
        <v>380</v>
      </c>
      <c r="C2" s="357"/>
      <c r="D2" s="357"/>
      <c r="E2" s="322"/>
      <c r="F2" s="322"/>
      <c r="G2" s="322"/>
      <c r="H2" s="322"/>
    </row>
    <row r="3" spans="2:9" ht="12.75">
      <c r="B3" s="38"/>
      <c r="C3" s="38"/>
      <c r="D3" s="38"/>
      <c r="E3" s="38"/>
      <c r="F3" s="38"/>
      <c r="G3" s="38"/>
      <c r="H3" s="38"/>
      <c r="I3" s="38"/>
    </row>
    <row r="4" spans="2:9" ht="12.75">
      <c r="B4" s="362" t="s">
        <v>44</v>
      </c>
      <c r="C4" s="362"/>
      <c r="D4" s="362"/>
      <c r="E4" s="362"/>
      <c r="F4" s="362"/>
      <c r="G4" s="362"/>
      <c r="H4" s="362"/>
      <c r="I4" s="362"/>
    </row>
    <row r="5" spans="2:9" ht="12.75">
      <c r="B5" s="20"/>
      <c r="C5" s="20"/>
      <c r="D5" s="20"/>
      <c r="E5" s="20"/>
      <c r="F5" s="20"/>
      <c r="G5" s="20"/>
      <c r="H5" s="20"/>
      <c r="I5" s="20"/>
    </row>
    <row r="6" spans="2:9" ht="12.75" customHeight="1">
      <c r="B6" s="21"/>
      <c r="C6" s="363" t="s">
        <v>61</v>
      </c>
      <c r="D6" s="363" t="s">
        <v>14</v>
      </c>
      <c r="E6" s="363" t="s">
        <v>15</v>
      </c>
      <c r="F6" s="363" t="s">
        <v>16</v>
      </c>
      <c r="G6" s="363" t="s">
        <v>17</v>
      </c>
      <c r="H6" s="373" t="s">
        <v>0</v>
      </c>
      <c r="I6" s="24"/>
    </row>
    <row r="7" spans="2:9" ht="12.75">
      <c r="B7" s="21"/>
      <c r="C7" s="364"/>
      <c r="D7" s="364"/>
      <c r="E7" s="364"/>
      <c r="F7" s="364"/>
      <c r="G7" s="364"/>
      <c r="H7" s="374"/>
      <c r="I7" s="24"/>
    </row>
    <row r="8" spans="2:9" ht="12.75">
      <c r="B8" s="21"/>
      <c r="C8" s="364"/>
      <c r="D8" s="364"/>
      <c r="E8" s="364"/>
      <c r="F8" s="364"/>
      <c r="G8" s="364"/>
      <c r="H8" s="374"/>
      <c r="I8" s="24"/>
    </row>
    <row r="9" spans="2:9" ht="12.75">
      <c r="B9" s="21"/>
      <c r="C9" s="364"/>
      <c r="D9" s="364"/>
      <c r="E9" s="364"/>
      <c r="F9" s="364"/>
      <c r="G9" s="364"/>
      <c r="H9" s="374"/>
      <c r="I9" s="24"/>
    </row>
    <row r="10" spans="2:9" ht="12.75">
      <c r="B10" s="21"/>
      <c r="C10" s="364"/>
      <c r="D10" s="364"/>
      <c r="E10" s="364"/>
      <c r="F10" s="364"/>
      <c r="G10" s="364"/>
      <c r="H10" s="374"/>
      <c r="I10" s="24"/>
    </row>
    <row r="11" spans="2:9" ht="12.75">
      <c r="B11" s="21"/>
      <c r="C11" s="364"/>
      <c r="D11" s="364"/>
      <c r="E11" s="364"/>
      <c r="F11" s="364"/>
      <c r="G11" s="364"/>
      <c r="H11" s="374"/>
      <c r="I11" s="24"/>
    </row>
    <row r="12" spans="2:9" ht="12.75">
      <c r="B12" s="21"/>
      <c r="C12" s="365"/>
      <c r="D12" s="365"/>
      <c r="E12" s="365"/>
      <c r="F12" s="365"/>
      <c r="G12" s="365"/>
      <c r="H12" s="375"/>
      <c r="I12" s="24"/>
    </row>
    <row r="13" spans="2:9" ht="15">
      <c r="B13" s="112" t="s">
        <v>201</v>
      </c>
      <c r="C13" s="142">
        <v>10.3</v>
      </c>
      <c r="D13" s="144">
        <v>2.5</v>
      </c>
      <c r="E13" s="142">
        <v>45.2</v>
      </c>
      <c r="F13" s="144">
        <v>5.2</v>
      </c>
      <c r="G13" s="142">
        <v>36.7</v>
      </c>
      <c r="H13" s="143">
        <v>100</v>
      </c>
      <c r="I13" s="24"/>
    </row>
    <row r="14" spans="2:9" ht="12.75">
      <c r="B14" s="113" t="s">
        <v>19</v>
      </c>
      <c r="C14" s="141">
        <v>739</v>
      </c>
      <c r="D14" s="139">
        <v>177</v>
      </c>
      <c r="E14" s="141">
        <v>3242</v>
      </c>
      <c r="F14" s="139">
        <v>375</v>
      </c>
      <c r="G14" s="141">
        <v>2633</v>
      </c>
      <c r="H14" s="103">
        <v>7166</v>
      </c>
      <c r="I14" s="24"/>
    </row>
    <row r="15" spans="2:9" ht="12.75">
      <c r="B15" s="112" t="s">
        <v>53</v>
      </c>
      <c r="C15" s="144">
        <v>9.7</v>
      </c>
      <c r="D15" s="144">
        <v>2.7</v>
      </c>
      <c r="E15" s="144">
        <v>49.6</v>
      </c>
      <c r="F15" s="144">
        <v>5.7</v>
      </c>
      <c r="G15" s="144">
        <v>32.4</v>
      </c>
      <c r="H15" s="143">
        <v>100</v>
      </c>
      <c r="I15" s="24"/>
    </row>
    <row r="16" spans="2:9" ht="12.75">
      <c r="B16" s="113" t="s">
        <v>19</v>
      </c>
      <c r="C16" s="139">
        <v>1020</v>
      </c>
      <c r="D16" s="139">
        <v>285</v>
      </c>
      <c r="E16" s="139">
        <v>5231</v>
      </c>
      <c r="F16" s="139">
        <v>596</v>
      </c>
      <c r="G16" s="139">
        <v>3414</v>
      </c>
      <c r="H16" s="103">
        <v>10546</v>
      </c>
      <c r="I16" s="24"/>
    </row>
    <row r="17" spans="2:9" ht="12.75">
      <c r="B17" s="38"/>
      <c r="C17" s="38"/>
      <c r="D17" s="38"/>
      <c r="E17" s="38"/>
      <c r="F17" s="38"/>
      <c r="G17" s="38"/>
      <c r="H17" s="38"/>
      <c r="I17" s="38"/>
    </row>
    <row r="18" spans="2:9" ht="12.75">
      <c r="B18" s="362" t="s">
        <v>45</v>
      </c>
      <c r="C18" s="362"/>
      <c r="D18" s="362"/>
      <c r="E18" s="362"/>
      <c r="F18" s="362"/>
      <c r="G18" s="362"/>
      <c r="H18" s="362"/>
      <c r="I18" s="362"/>
    </row>
    <row r="19" spans="2:9" ht="12.75">
      <c r="B19" s="38"/>
      <c r="C19" s="38"/>
      <c r="D19" s="38"/>
      <c r="E19" s="38"/>
      <c r="F19" s="38"/>
      <c r="G19" s="38"/>
      <c r="H19" s="38"/>
      <c r="I19" s="38"/>
    </row>
    <row r="20" spans="2:9" ht="12.75" customHeight="1">
      <c r="B20" s="371" t="s">
        <v>13</v>
      </c>
      <c r="C20" s="358" t="s">
        <v>201</v>
      </c>
      <c r="D20" s="359"/>
      <c r="E20" s="358" t="s">
        <v>53</v>
      </c>
      <c r="F20" s="359"/>
      <c r="G20" s="23"/>
      <c r="H20" s="38"/>
      <c r="I20" s="24"/>
    </row>
    <row r="21" spans="2:9" ht="15" customHeight="1">
      <c r="B21" s="372"/>
      <c r="C21" s="360"/>
      <c r="D21" s="361"/>
      <c r="E21" s="360"/>
      <c r="F21" s="361"/>
      <c r="G21" s="23"/>
      <c r="H21" s="38"/>
      <c r="I21" s="24"/>
    </row>
    <row r="22" spans="2:9" ht="12.75">
      <c r="B22" s="91" t="s">
        <v>20</v>
      </c>
      <c r="C22" s="484">
        <v>4.8</v>
      </c>
      <c r="D22" s="484"/>
      <c r="E22" s="462">
        <v>3.6</v>
      </c>
      <c r="F22" s="463"/>
      <c r="G22" s="23"/>
      <c r="H22" s="38"/>
      <c r="I22" s="24"/>
    </row>
    <row r="23" spans="2:9" ht="12.75">
      <c r="B23" s="114" t="s">
        <v>21</v>
      </c>
      <c r="C23" s="484">
        <v>16.2</v>
      </c>
      <c r="D23" s="484"/>
      <c r="E23" s="458">
        <v>15.5</v>
      </c>
      <c r="F23" s="459"/>
      <c r="G23" s="23"/>
      <c r="H23" s="38"/>
      <c r="I23" s="24"/>
    </row>
    <row r="24" spans="2:9" ht="12.75">
      <c r="B24" s="114" t="s">
        <v>22</v>
      </c>
      <c r="C24" s="484">
        <v>16.9</v>
      </c>
      <c r="D24" s="484"/>
      <c r="E24" s="458">
        <v>17</v>
      </c>
      <c r="F24" s="459"/>
      <c r="G24" s="23"/>
      <c r="H24" s="38"/>
      <c r="I24" s="24"/>
    </row>
    <row r="25" spans="2:9" ht="12.75">
      <c r="B25" s="114" t="s">
        <v>23</v>
      </c>
      <c r="C25" s="484">
        <v>15.6</v>
      </c>
      <c r="D25" s="484"/>
      <c r="E25" s="458">
        <v>15.9</v>
      </c>
      <c r="F25" s="459"/>
      <c r="G25" s="23"/>
      <c r="H25" s="38"/>
      <c r="I25" s="24"/>
    </row>
    <row r="26" spans="2:9" ht="12.75">
      <c r="B26" s="114" t="s">
        <v>24</v>
      </c>
      <c r="C26" s="484">
        <v>11.5</v>
      </c>
      <c r="D26" s="484"/>
      <c r="E26" s="458">
        <v>11.4</v>
      </c>
      <c r="F26" s="459"/>
      <c r="G26" s="23"/>
      <c r="H26" s="38"/>
      <c r="I26" s="24"/>
    </row>
    <row r="27" spans="2:9" ht="12.75">
      <c r="B27" s="114" t="s">
        <v>25</v>
      </c>
      <c r="C27" s="484">
        <v>9.8</v>
      </c>
      <c r="D27" s="484"/>
      <c r="E27" s="458">
        <v>10.1</v>
      </c>
      <c r="F27" s="459"/>
      <c r="G27" s="23"/>
      <c r="H27" s="38"/>
      <c r="I27" s="24"/>
    </row>
    <row r="28" spans="2:9" ht="12.75">
      <c r="B28" s="114" t="s">
        <v>148</v>
      </c>
      <c r="C28" s="484">
        <v>19.5</v>
      </c>
      <c r="D28" s="484"/>
      <c r="E28" s="458">
        <v>20.1</v>
      </c>
      <c r="F28" s="459"/>
      <c r="G28" s="23"/>
      <c r="H28" s="38"/>
      <c r="I28" s="24"/>
    </row>
    <row r="29" spans="2:9" ht="12.75">
      <c r="B29" s="115" t="s">
        <v>26</v>
      </c>
      <c r="C29" s="484">
        <v>5.7</v>
      </c>
      <c r="D29" s="484"/>
      <c r="E29" s="464">
        <v>6.3</v>
      </c>
      <c r="F29" s="465"/>
      <c r="G29" s="23"/>
      <c r="H29" s="38"/>
      <c r="I29" s="24"/>
    </row>
    <row r="30" spans="2:9" ht="12.75">
      <c r="B30" s="112" t="s">
        <v>0</v>
      </c>
      <c r="C30" s="383">
        <v>100</v>
      </c>
      <c r="D30" s="384"/>
      <c r="E30" s="383">
        <v>100</v>
      </c>
      <c r="F30" s="384"/>
      <c r="G30" s="23"/>
      <c r="H30" s="38"/>
      <c r="I30" s="24"/>
    </row>
    <row r="31" spans="2:9" ht="12.75">
      <c r="B31" s="113" t="s">
        <v>19</v>
      </c>
      <c r="C31" s="469">
        <v>7151</v>
      </c>
      <c r="D31" s="470"/>
      <c r="E31" s="385">
        <v>10526</v>
      </c>
      <c r="F31" s="386"/>
      <c r="G31" s="23"/>
      <c r="H31" s="38"/>
      <c r="I31" s="24"/>
    </row>
    <row r="32" spans="2:9" ht="12.75">
      <c r="B32" s="22"/>
      <c r="C32" s="23"/>
      <c r="D32" s="23"/>
      <c r="E32" s="23"/>
      <c r="F32" s="23"/>
      <c r="G32" s="23"/>
      <c r="H32" s="38"/>
      <c r="I32" s="24"/>
    </row>
    <row r="33" spans="2:10" ht="12.75">
      <c r="B33" s="362" t="s">
        <v>293</v>
      </c>
      <c r="C33" s="362"/>
      <c r="D33" s="362"/>
      <c r="E33" s="362"/>
      <c r="F33" s="362"/>
      <c r="G33" s="362"/>
      <c r="H33" s="362"/>
      <c r="I33" s="362"/>
      <c r="J33" s="26"/>
    </row>
    <row r="34" spans="2:9" ht="12.75">
      <c r="B34" s="38"/>
      <c r="C34" s="38"/>
      <c r="D34" s="38"/>
      <c r="E34" s="38"/>
      <c r="F34" s="38"/>
      <c r="G34" s="38"/>
      <c r="H34" s="38"/>
      <c r="I34" s="38"/>
    </row>
    <row r="35" spans="2:9" ht="27" customHeight="1">
      <c r="B35" s="38"/>
      <c r="C35" s="413" t="s">
        <v>164</v>
      </c>
      <c r="D35" s="414"/>
      <c r="E35" s="413" t="s">
        <v>163</v>
      </c>
      <c r="F35" s="414"/>
      <c r="G35" s="38"/>
      <c r="H35" s="38"/>
      <c r="I35" s="38"/>
    </row>
    <row r="36" spans="2:9" ht="12.75">
      <c r="B36" s="91" t="s">
        <v>161</v>
      </c>
      <c r="C36" s="489">
        <v>440</v>
      </c>
      <c r="D36" s="490"/>
      <c r="E36" s="489">
        <v>576</v>
      </c>
      <c r="F36" s="490"/>
      <c r="G36" s="38"/>
      <c r="H36" s="38"/>
      <c r="I36" s="38"/>
    </row>
    <row r="37" spans="2:9" ht="40.5" customHeight="1">
      <c r="B37" s="114" t="s">
        <v>162</v>
      </c>
      <c r="C37" s="491">
        <v>129</v>
      </c>
      <c r="D37" s="492"/>
      <c r="E37" s="491">
        <v>152</v>
      </c>
      <c r="F37" s="492"/>
      <c r="G37" s="38"/>
      <c r="H37" s="38"/>
      <c r="I37" s="38"/>
    </row>
    <row r="38" spans="2:9" ht="15" customHeight="1">
      <c r="B38" s="114" t="s">
        <v>156</v>
      </c>
      <c r="C38" s="491">
        <v>147</v>
      </c>
      <c r="D38" s="492"/>
      <c r="E38" s="491">
        <v>226</v>
      </c>
      <c r="F38" s="492"/>
      <c r="G38" s="38"/>
      <c r="H38" s="38"/>
      <c r="I38" s="38"/>
    </row>
    <row r="39" spans="2:9" ht="12.75">
      <c r="B39" s="114" t="s">
        <v>157</v>
      </c>
      <c r="C39" s="491">
        <v>1497</v>
      </c>
      <c r="D39" s="492"/>
      <c r="E39" s="491">
        <v>2744</v>
      </c>
      <c r="F39" s="492"/>
      <c r="G39" s="38"/>
      <c r="H39" s="38"/>
      <c r="I39" s="38"/>
    </row>
    <row r="40" spans="2:9" ht="25.5">
      <c r="B40" s="114" t="s">
        <v>158</v>
      </c>
      <c r="C40" s="491">
        <v>778</v>
      </c>
      <c r="D40" s="492"/>
      <c r="E40" s="491">
        <v>987</v>
      </c>
      <c r="F40" s="492"/>
      <c r="G40" s="38"/>
      <c r="H40" s="38"/>
      <c r="I40" s="38"/>
    </row>
    <row r="41" spans="2:9" ht="25.5">
      <c r="B41" s="114" t="s">
        <v>159</v>
      </c>
      <c r="C41" s="491">
        <v>670</v>
      </c>
      <c r="D41" s="492"/>
      <c r="E41" s="491">
        <v>1194</v>
      </c>
      <c r="F41" s="492"/>
      <c r="G41" s="38"/>
      <c r="H41" s="38"/>
      <c r="I41" s="38"/>
    </row>
    <row r="42" spans="2:9" ht="25.5">
      <c r="B42" s="114" t="s">
        <v>160</v>
      </c>
      <c r="C42" s="491">
        <v>695</v>
      </c>
      <c r="D42" s="492"/>
      <c r="E42" s="491">
        <v>965</v>
      </c>
      <c r="F42" s="492"/>
      <c r="G42" s="38"/>
      <c r="H42" s="38"/>
      <c r="I42" s="38"/>
    </row>
    <row r="43" spans="2:9" ht="25.5">
      <c r="B43" s="295" t="s">
        <v>291</v>
      </c>
      <c r="C43" s="491">
        <v>1824</v>
      </c>
      <c r="D43" s="492"/>
      <c r="E43" s="491">
        <v>2346</v>
      </c>
      <c r="F43" s="492"/>
      <c r="G43" s="38"/>
      <c r="H43" s="38"/>
      <c r="I43" s="38"/>
    </row>
    <row r="44" spans="2:9" ht="29.25" customHeight="1">
      <c r="B44" s="114" t="s">
        <v>57</v>
      </c>
      <c r="C44" s="491">
        <v>706</v>
      </c>
      <c r="D44" s="492"/>
      <c r="E44" s="491">
        <v>790</v>
      </c>
      <c r="F44" s="492"/>
      <c r="G44" s="38"/>
      <c r="H44" s="38"/>
      <c r="I44" s="38"/>
    </row>
    <row r="45" spans="2:9" ht="12.75">
      <c r="B45" s="296" t="s">
        <v>290</v>
      </c>
      <c r="C45" s="493">
        <v>551</v>
      </c>
      <c r="D45" s="494"/>
      <c r="E45" s="493">
        <v>906</v>
      </c>
      <c r="F45" s="494"/>
      <c r="G45" s="38"/>
      <c r="H45" s="38"/>
      <c r="I45" s="38"/>
    </row>
    <row r="46" spans="2:9" ht="12.75">
      <c r="B46" s="116" t="s">
        <v>19</v>
      </c>
      <c r="C46" s="389">
        <v>7166</v>
      </c>
      <c r="D46" s="517"/>
      <c r="E46" s="389">
        <v>10546</v>
      </c>
      <c r="F46" s="390"/>
      <c r="G46" s="38"/>
      <c r="H46" s="38"/>
      <c r="I46" s="38"/>
    </row>
    <row r="47" ht="12.75">
      <c r="D47" s="39"/>
    </row>
  </sheetData>
  <sheetProtection/>
  <mergeCells count="58">
    <mergeCell ref="C46:D46"/>
    <mergeCell ref="E46:F46"/>
    <mergeCell ref="C43:D43"/>
    <mergeCell ref="E43:F43"/>
    <mergeCell ref="C44:D44"/>
    <mergeCell ref="E44:F44"/>
    <mergeCell ref="C45:D45"/>
    <mergeCell ref="E45:F45"/>
    <mergeCell ref="C40:D40"/>
    <mergeCell ref="E40:F40"/>
    <mergeCell ref="C41:D41"/>
    <mergeCell ref="E41:F41"/>
    <mergeCell ref="C42:D42"/>
    <mergeCell ref="E42:F42"/>
    <mergeCell ref="C37:D37"/>
    <mergeCell ref="E37:F37"/>
    <mergeCell ref="C38:D38"/>
    <mergeCell ref="E38:F38"/>
    <mergeCell ref="C39:D39"/>
    <mergeCell ref="E39:F39"/>
    <mergeCell ref="C30:D30"/>
    <mergeCell ref="E30:F30"/>
    <mergeCell ref="C31:D31"/>
    <mergeCell ref="E31:F31"/>
    <mergeCell ref="C36:D36"/>
    <mergeCell ref="E36:F36"/>
    <mergeCell ref="B33:I33"/>
    <mergeCell ref="C35:D35"/>
    <mergeCell ref="E35:F35"/>
    <mergeCell ref="C27:D27"/>
    <mergeCell ref="E27:F27"/>
    <mergeCell ref="C28:D28"/>
    <mergeCell ref="E28:F28"/>
    <mergeCell ref="C29:D29"/>
    <mergeCell ref="E29:F29"/>
    <mergeCell ref="E23:F23"/>
    <mergeCell ref="C24:D24"/>
    <mergeCell ref="E24:F24"/>
    <mergeCell ref="C25:D25"/>
    <mergeCell ref="E25:F25"/>
    <mergeCell ref="C26:D26"/>
    <mergeCell ref="E26:F26"/>
    <mergeCell ref="C23:D23"/>
    <mergeCell ref="A1:J1"/>
    <mergeCell ref="B4:I4"/>
    <mergeCell ref="C6:C12"/>
    <mergeCell ref="D6:D12"/>
    <mergeCell ref="E6:E12"/>
    <mergeCell ref="F6:F12"/>
    <mergeCell ref="G6:G12"/>
    <mergeCell ref="H6:H12"/>
    <mergeCell ref="B2:D2"/>
    <mergeCell ref="B18:I18"/>
    <mergeCell ref="B20:B21"/>
    <mergeCell ref="C20:D21"/>
    <mergeCell ref="E20:F21"/>
    <mergeCell ref="C22:D22"/>
    <mergeCell ref="E22:F22"/>
  </mergeCells>
  <printOptions/>
  <pageMargins left="0.25" right="0.25" top="0.75" bottom="0.75" header="0.3" footer="0.3"/>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dimension ref="A1:L57"/>
  <sheetViews>
    <sheetView zoomScalePageLayoutView="0" workbookViewId="0" topLeftCell="A1">
      <selection activeCell="A2" sqref="A2:IV2"/>
    </sheetView>
  </sheetViews>
  <sheetFormatPr defaultColWidth="11.421875" defaultRowHeight="12.75"/>
  <cols>
    <col min="1" max="1" width="2.140625" style="1" customWidth="1"/>
    <col min="2" max="4" width="11.421875" style="1" customWidth="1"/>
    <col min="5" max="5" width="9.57421875" style="1" customWidth="1"/>
    <col min="6" max="6" width="11.421875" style="1" customWidth="1"/>
    <col min="7" max="7" width="14.28125" style="1" customWidth="1"/>
    <col min="8" max="8" width="12.28125" style="1" customWidth="1"/>
    <col min="9" max="9" width="11.7109375" style="1" customWidth="1"/>
    <col min="10" max="10" width="4.00390625" style="1" customWidth="1"/>
    <col min="11" max="16384" width="11.421875" style="1" customWidth="1"/>
  </cols>
  <sheetData>
    <row r="1" spans="1:10" ht="16.5">
      <c r="A1" s="435" t="s">
        <v>214</v>
      </c>
      <c r="B1" s="435"/>
      <c r="C1" s="435"/>
      <c r="D1" s="435"/>
      <c r="E1" s="435"/>
      <c r="F1" s="435"/>
      <c r="G1" s="435"/>
      <c r="H1" s="435"/>
      <c r="I1" s="435"/>
      <c r="J1" s="435"/>
    </row>
    <row r="2" spans="1:8" ht="16.5">
      <c r="A2" s="322"/>
      <c r="B2" s="357" t="s">
        <v>380</v>
      </c>
      <c r="C2" s="357"/>
      <c r="D2" s="357"/>
      <c r="E2" s="322"/>
      <c r="F2" s="322"/>
      <c r="G2" s="322"/>
      <c r="H2" s="322"/>
    </row>
    <row r="3" spans="2:9" ht="12.75">
      <c r="B3" s="20"/>
      <c r="C3" s="20"/>
      <c r="D3" s="20"/>
      <c r="E3" s="20"/>
      <c r="F3" s="20"/>
      <c r="G3" s="20"/>
      <c r="H3" s="20"/>
      <c r="I3" s="20"/>
    </row>
    <row r="4" spans="2:9" ht="12.75">
      <c r="B4" s="362" t="s">
        <v>62</v>
      </c>
      <c r="C4" s="362"/>
      <c r="D4" s="362"/>
      <c r="E4" s="362"/>
      <c r="F4" s="362"/>
      <c r="G4" s="362"/>
      <c r="H4" s="362"/>
      <c r="I4" s="362"/>
    </row>
    <row r="5" spans="2:9" ht="12.75">
      <c r="B5" s="20"/>
      <c r="C5" s="20"/>
      <c r="D5" s="20"/>
      <c r="E5" s="20"/>
      <c r="F5" s="38"/>
      <c r="G5" s="38"/>
      <c r="H5" s="38"/>
      <c r="I5" s="38"/>
    </row>
    <row r="6" spans="2:9" ht="18.75" customHeight="1">
      <c r="B6" s="436"/>
      <c r="C6" s="436"/>
      <c r="D6" s="436"/>
      <c r="E6" s="436"/>
      <c r="F6" s="413" t="s">
        <v>201</v>
      </c>
      <c r="G6" s="518"/>
      <c r="H6" s="413" t="s">
        <v>53</v>
      </c>
      <c r="I6" s="414"/>
    </row>
    <row r="7" spans="2:9" ht="12.75" customHeight="1">
      <c r="B7" s="437" t="s">
        <v>63</v>
      </c>
      <c r="C7" s="438"/>
      <c r="D7" s="438"/>
      <c r="E7" s="439"/>
      <c r="F7" s="484">
        <v>5.2</v>
      </c>
      <c r="G7" s="484"/>
      <c r="H7" s="458">
        <v>6.2</v>
      </c>
      <c r="I7" s="459"/>
    </row>
    <row r="8" spans="2:12" ht="12.75" customHeight="1">
      <c r="B8" s="409" t="s">
        <v>64</v>
      </c>
      <c r="C8" s="410"/>
      <c r="D8" s="410"/>
      <c r="E8" s="411"/>
      <c r="F8" s="484">
        <v>10.5</v>
      </c>
      <c r="G8" s="484"/>
      <c r="H8" s="458">
        <v>10.8</v>
      </c>
      <c r="I8" s="459"/>
      <c r="K8" s="27"/>
      <c r="L8" s="27"/>
    </row>
    <row r="9" spans="2:12" ht="12.75" customHeight="1">
      <c r="B9" s="409" t="s">
        <v>65</v>
      </c>
      <c r="C9" s="410"/>
      <c r="D9" s="410"/>
      <c r="E9" s="411"/>
      <c r="F9" s="484">
        <v>4.8</v>
      </c>
      <c r="G9" s="484"/>
      <c r="H9" s="458">
        <v>4.9</v>
      </c>
      <c r="I9" s="459"/>
      <c r="K9" s="27"/>
      <c r="L9" s="27"/>
    </row>
    <row r="10" spans="2:9" ht="15" customHeight="1">
      <c r="B10" s="409" t="s">
        <v>202</v>
      </c>
      <c r="C10" s="410"/>
      <c r="D10" s="410"/>
      <c r="E10" s="411"/>
      <c r="F10" s="484">
        <v>31.3</v>
      </c>
      <c r="G10" s="484"/>
      <c r="H10" s="458">
        <v>31.4</v>
      </c>
      <c r="I10" s="459"/>
    </row>
    <row r="11" spans="2:9" ht="12.75">
      <c r="B11" s="409" t="s">
        <v>66</v>
      </c>
      <c r="C11" s="410"/>
      <c r="D11" s="410"/>
      <c r="E11" s="411"/>
      <c r="F11" s="484">
        <v>8.2</v>
      </c>
      <c r="G11" s="484"/>
      <c r="H11" s="458">
        <v>8.2</v>
      </c>
      <c r="I11" s="459"/>
    </row>
    <row r="12" spans="2:9" ht="12.75">
      <c r="B12" s="409" t="s">
        <v>67</v>
      </c>
      <c r="C12" s="410"/>
      <c r="D12" s="410"/>
      <c r="E12" s="411"/>
      <c r="F12" s="484">
        <v>27.8</v>
      </c>
      <c r="G12" s="484"/>
      <c r="H12" s="458">
        <v>26.6</v>
      </c>
      <c r="I12" s="459"/>
    </row>
    <row r="13" spans="2:9" ht="12.75" customHeight="1">
      <c r="B13" s="409" t="s">
        <v>68</v>
      </c>
      <c r="C13" s="410"/>
      <c r="D13" s="410"/>
      <c r="E13" s="411"/>
      <c r="F13" s="484">
        <v>3.3</v>
      </c>
      <c r="G13" s="484"/>
      <c r="H13" s="458">
        <v>3.3</v>
      </c>
      <c r="I13" s="459"/>
    </row>
    <row r="14" spans="2:9" ht="12.75">
      <c r="B14" s="409" t="s">
        <v>69</v>
      </c>
      <c r="C14" s="410"/>
      <c r="D14" s="410"/>
      <c r="E14" s="411"/>
      <c r="F14" s="484">
        <v>3.9</v>
      </c>
      <c r="G14" s="484"/>
      <c r="H14" s="458">
        <v>3.9</v>
      </c>
      <c r="I14" s="459"/>
    </row>
    <row r="15" spans="2:9" ht="12.75">
      <c r="B15" s="409" t="s">
        <v>70</v>
      </c>
      <c r="C15" s="410"/>
      <c r="D15" s="410"/>
      <c r="E15" s="411"/>
      <c r="F15" s="484">
        <v>0.9</v>
      </c>
      <c r="G15" s="484"/>
      <c r="H15" s="458">
        <v>0.7</v>
      </c>
      <c r="I15" s="459"/>
    </row>
    <row r="16" spans="2:9" ht="12.75" customHeight="1">
      <c r="B16" s="409" t="s">
        <v>292</v>
      </c>
      <c r="C16" s="410"/>
      <c r="D16" s="410"/>
      <c r="E16" s="411"/>
      <c r="F16" s="484">
        <v>1.2</v>
      </c>
      <c r="G16" s="484"/>
      <c r="H16" s="458">
        <v>1.2</v>
      </c>
      <c r="I16" s="459"/>
    </row>
    <row r="17" spans="2:9" ht="12.75">
      <c r="B17" s="409" t="s">
        <v>71</v>
      </c>
      <c r="C17" s="410"/>
      <c r="D17" s="410"/>
      <c r="E17" s="411"/>
      <c r="F17" s="484">
        <v>2</v>
      </c>
      <c r="G17" s="484"/>
      <c r="H17" s="458">
        <v>1.9</v>
      </c>
      <c r="I17" s="459"/>
    </row>
    <row r="18" spans="2:9" ht="12.75">
      <c r="B18" s="409" t="s">
        <v>72</v>
      </c>
      <c r="C18" s="410"/>
      <c r="D18" s="410"/>
      <c r="E18" s="411"/>
      <c r="F18" s="484">
        <v>0.6</v>
      </c>
      <c r="G18" s="484"/>
      <c r="H18" s="458">
        <v>0.7</v>
      </c>
      <c r="I18" s="459"/>
    </row>
    <row r="19" spans="2:9" ht="12.75" customHeight="1">
      <c r="B19" s="409" t="s">
        <v>73</v>
      </c>
      <c r="C19" s="410"/>
      <c r="D19" s="410"/>
      <c r="E19" s="411"/>
      <c r="F19" s="484">
        <v>0.2</v>
      </c>
      <c r="G19" s="484"/>
      <c r="H19" s="458">
        <v>0.3</v>
      </c>
      <c r="I19" s="459"/>
    </row>
    <row r="20" spans="2:9" ht="12.75">
      <c r="B20" s="409" t="s">
        <v>74</v>
      </c>
      <c r="C20" s="410"/>
      <c r="D20" s="410"/>
      <c r="E20" s="411"/>
      <c r="F20" s="484">
        <v>0</v>
      </c>
      <c r="G20" s="484"/>
      <c r="H20" s="458">
        <v>0</v>
      </c>
      <c r="I20" s="459"/>
    </row>
    <row r="21" spans="2:9" ht="12.75">
      <c r="B21" s="425" t="s">
        <v>0</v>
      </c>
      <c r="C21" s="426"/>
      <c r="D21" s="426"/>
      <c r="E21" s="426"/>
      <c r="F21" s="428">
        <v>100</v>
      </c>
      <c r="G21" s="429"/>
      <c r="H21" s="428">
        <v>100</v>
      </c>
      <c r="I21" s="429"/>
    </row>
    <row r="22" spans="2:9" ht="12.75" customHeight="1">
      <c r="B22" s="420" t="s">
        <v>19</v>
      </c>
      <c r="C22" s="421"/>
      <c r="D22" s="421"/>
      <c r="E22" s="421"/>
      <c r="F22" s="423">
        <v>6631</v>
      </c>
      <c r="G22" s="424"/>
      <c r="H22" s="423">
        <v>9782</v>
      </c>
      <c r="I22" s="424"/>
    </row>
    <row r="23" spans="2:9" ht="12.75">
      <c r="B23" s="38"/>
      <c r="C23" s="38"/>
      <c r="D23" s="38"/>
      <c r="E23" s="38"/>
      <c r="F23" s="38"/>
      <c r="G23" s="38"/>
      <c r="H23" s="38"/>
      <c r="I23" s="38"/>
    </row>
    <row r="24" spans="2:9" ht="12.75">
      <c r="B24" s="362" t="s">
        <v>75</v>
      </c>
      <c r="C24" s="362"/>
      <c r="D24" s="362"/>
      <c r="E24" s="362"/>
      <c r="F24" s="362"/>
      <c r="G24" s="362"/>
      <c r="H24" s="362"/>
      <c r="I24" s="362"/>
    </row>
    <row r="25" spans="2:9" ht="12.75">
      <c r="B25" s="38"/>
      <c r="C25" s="38"/>
      <c r="D25" s="38"/>
      <c r="E25" s="38"/>
      <c r="F25" s="38"/>
      <c r="G25" s="38"/>
      <c r="H25" s="38"/>
      <c r="I25" s="38"/>
    </row>
    <row r="26" spans="2:9" ht="14.25" customHeight="1">
      <c r="B26" s="38"/>
      <c r="C26" s="38"/>
      <c r="D26" s="38"/>
      <c r="E26" s="38"/>
      <c r="F26" s="413" t="s">
        <v>201</v>
      </c>
      <c r="G26" s="414"/>
      <c r="H26" s="413" t="s">
        <v>53</v>
      </c>
      <c r="I26" s="414"/>
    </row>
    <row r="27" spans="2:9" ht="12.75">
      <c r="B27" s="415" t="s">
        <v>76</v>
      </c>
      <c r="C27" s="416"/>
      <c r="D27" s="416"/>
      <c r="E27" s="417"/>
      <c r="F27" s="475">
        <v>14.5</v>
      </c>
      <c r="G27" s="475"/>
      <c r="H27" s="476">
        <v>15.3</v>
      </c>
      <c r="I27" s="477"/>
    </row>
    <row r="28" spans="2:9" ht="12.75">
      <c r="B28" s="406" t="s">
        <v>77</v>
      </c>
      <c r="C28" s="407"/>
      <c r="D28" s="407"/>
      <c r="E28" s="408"/>
      <c r="F28" s="475">
        <v>7.5</v>
      </c>
      <c r="G28" s="475"/>
      <c r="H28" s="480">
        <v>8.4</v>
      </c>
      <c r="I28" s="481"/>
    </row>
    <row r="29" spans="2:9" ht="12.75">
      <c r="B29" s="406" t="s">
        <v>78</v>
      </c>
      <c r="C29" s="407"/>
      <c r="D29" s="407"/>
      <c r="E29" s="408"/>
      <c r="F29" s="475">
        <v>5.1</v>
      </c>
      <c r="G29" s="475"/>
      <c r="H29" s="480">
        <v>5.4</v>
      </c>
      <c r="I29" s="481"/>
    </row>
    <row r="30" spans="2:9" ht="12.75">
      <c r="B30" s="406" t="s">
        <v>79</v>
      </c>
      <c r="C30" s="407"/>
      <c r="D30" s="407"/>
      <c r="E30" s="408"/>
      <c r="F30" s="475">
        <v>1.8</v>
      </c>
      <c r="G30" s="475"/>
      <c r="H30" s="480">
        <v>1.8</v>
      </c>
      <c r="I30" s="481"/>
    </row>
    <row r="31" spans="2:9" ht="12.75">
      <c r="B31" s="406" t="s">
        <v>80</v>
      </c>
      <c r="C31" s="407"/>
      <c r="D31" s="407"/>
      <c r="E31" s="408"/>
      <c r="F31" s="475">
        <v>1.4</v>
      </c>
      <c r="G31" s="475"/>
      <c r="H31" s="480">
        <v>1.1</v>
      </c>
      <c r="I31" s="481"/>
    </row>
    <row r="32" spans="2:9" ht="12.75">
      <c r="B32" s="406" t="s">
        <v>81</v>
      </c>
      <c r="C32" s="407"/>
      <c r="D32" s="407"/>
      <c r="E32" s="408"/>
      <c r="F32" s="475">
        <v>14.2</v>
      </c>
      <c r="G32" s="475"/>
      <c r="H32" s="480">
        <v>14.9</v>
      </c>
      <c r="I32" s="481"/>
    </row>
    <row r="33" spans="2:9" ht="12.75">
      <c r="B33" s="406" t="s">
        <v>82</v>
      </c>
      <c r="C33" s="407"/>
      <c r="D33" s="407"/>
      <c r="E33" s="408"/>
      <c r="F33" s="475">
        <v>1.2</v>
      </c>
      <c r="G33" s="475"/>
      <c r="H33" s="480">
        <v>1.1</v>
      </c>
      <c r="I33" s="481"/>
    </row>
    <row r="34" spans="2:9" ht="12.75">
      <c r="B34" s="406" t="s">
        <v>167</v>
      </c>
      <c r="C34" s="407"/>
      <c r="D34" s="407"/>
      <c r="E34" s="408"/>
      <c r="F34" s="475">
        <v>12.1</v>
      </c>
      <c r="G34" s="475"/>
      <c r="H34" s="480">
        <v>12.3</v>
      </c>
      <c r="I34" s="481"/>
    </row>
    <row r="35" spans="2:9" ht="12.75">
      <c r="B35" s="406" t="s">
        <v>83</v>
      </c>
      <c r="C35" s="407"/>
      <c r="D35" s="407"/>
      <c r="E35" s="408"/>
      <c r="F35" s="475">
        <v>0.7</v>
      </c>
      <c r="G35" s="475"/>
      <c r="H35" s="480">
        <v>0.7</v>
      </c>
      <c r="I35" s="481"/>
    </row>
    <row r="36" spans="2:9" ht="12.75">
      <c r="B36" s="406" t="s">
        <v>168</v>
      </c>
      <c r="C36" s="407"/>
      <c r="D36" s="407"/>
      <c r="E36" s="408"/>
      <c r="F36" s="475">
        <v>0.1</v>
      </c>
      <c r="G36" s="475"/>
      <c r="H36" s="480">
        <v>0.1</v>
      </c>
      <c r="I36" s="481"/>
    </row>
    <row r="37" spans="2:9" ht="12.75">
      <c r="B37" s="406" t="s">
        <v>84</v>
      </c>
      <c r="C37" s="407"/>
      <c r="D37" s="407"/>
      <c r="E37" s="408"/>
      <c r="F37" s="475">
        <v>37.9</v>
      </c>
      <c r="G37" s="475"/>
      <c r="H37" s="480">
        <v>36.3</v>
      </c>
      <c r="I37" s="481"/>
    </row>
    <row r="38" spans="2:9" ht="12.75">
      <c r="B38" s="402" t="s">
        <v>179</v>
      </c>
      <c r="C38" s="403"/>
      <c r="D38" s="403"/>
      <c r="E38" s="404"/>
      <c r="F38" s="440">
        <v>3.6</v>
      </c>
      <c r="G38" s="366"/>
      <c r="H38" s="381">
        <v>2.7</v>
      </c>
      <c r="I38" s="382"/>
    </row>
    <row r="39" spans="2:9" ht="12.75">
      <c r="B39" s="392" t="s">
        <v>0</v>
      </c>
      <c r="C39" s="393"/>
      <c r="D39" s="393"/>
      <c r="E39" s="394"/>
      <c r="F39" s="519">
        <v>100</v>
      </c>
      <c r="G39" s="520"/>
      <c r="H39" s="428">
        <v>100</v>
      </c>
      <c r="I39" s="429"/>
    </row>
    <row r="40" spans="2:9" ht="12.75">
      <c r="B40" s="397" t="s">
        <v>19</v>
      </c>
      <c r="C40" s="398"/>
      <c r="D40" s="398"/>
      <c r="E40" s="399"/>
      <c r="F40" s="423">
        <v>2896</v>
      </c>
      <c r="G40" s="424"/>
      <c r="H40" s="423">
        <v>4191</v>
      </c>
      <c r="I40" s="424"/>
    </row>
    <row r="41" spans="2:9" ht="12.75">
      <c r="B41" s="38"/>
      <c r="C41" s="38"/>
      <c r="D41" s="38"/>
      <c r="E41" s="38"/>
      <c r="F41" s="38"/>
      <c r="G41" s="38"/>
      <c r="H41" s="38"/>
      <c r="I41" s="38"/>
    </row>
    <row r="42" spans="2:9" ht="12.75">
      <c r="B42" s="362" t="s">
        <v>60</v>
      </c>
      <c r="C42" s="362"/>
      <c r="D42" s="362"/>
      <c r="E42" s="362"/>
      <c r="F42" s="362"/>
      <c r="G42" s="362"/>
      <c r="H42" s="362"/>
      <c r="I42" s="362"/>
    </row>
    <row r="43" spans="2:9" ht="12.75">
      <c r="B43" s="29"/>
      <c r="C43" s="29"/>
      <c r="D43" s="29"/>
      <c r="E43" s="29"/>
      <c r="F43" s="29"/>
      <c r="G43" s="29"/>
      <c r="H43" s="29"/>
      <c r="I43" s="29"/>
    </row>
    <row r="44" spans="2:9" ht="12.75" customHeight="1">
      <c r="B44" s="412"/>
      <c r="C44" s="412"/>
      <c r="D44" s="412"/>
      <c r="E44" s="22"/>
      <c r="F44" s="413" t="s">
        <v>201</v>
      </c>
      <c r="G44" s="414"/>
      <c r="H44" s="413" t="s">
        <v>53</v>
      </c>
      <c r="I44" s="414"/>
    </row>
    <row r="45" spans="2:9" ht="12.75">
      <c r="B45" s="415" t="s">
        <v>85</v>
      </c>
      <c r="C45" s="416"/>
      <c r="D45" s="416"/>
      <c r="E45" s="417"/>
      <c r="F45" s="484">
        <v>7</v>
      </c>
      <c r="G45" s="484"/>
      <c r="H45" s="462">
        <v>6.9</v>
      </c>
      <c r="I45" s="463"/>
    </row>
    <row r="46" spans="2:12" ht="24" customHeight="1">
      <c r="B46" s="409" t="s">
        <v>86</v>
      </c>
      <c r="C46" s="410"/>
      <c r="D46" s="410"/>
      <c r="E46" s="411"/>
      <c r="F46" s="484">
        <v>1.3</v>
      </c>
      <c r="G46" s="484"/>
      <c r="H46" s="458">
        <v>1.6</v>
      </c>
      <c r="I46" s="459"/>
      <c r="K46" s="27"/>
      <c r="L46" s="27"/>
    </row>
    <row r="47" spans="2:9" ht="12.75">
      <c r="B47" s="406" t="s">
        <v>150</v>
      </c>
      <c r="C47" s="407"/>
      <c r="D47" s="407"/>
      <c r="E47" s="408"/>
      <c r="F47" s="484">
        <v>48.3</v>
      </c>
      <c r="G47" s="484"/>
      <c r="H47" s="458">
        <v>50.1</v>
      </c>
      <c r="I47" s="459"/>
    </row>
    <row r="48" spans="2:9" ht="12.75" customHeight="1">
      <c r="B48" s="406" t="s">
        <v>8</v>
      </c>
      <c r="C48" s="407"/>
      <c r="D48" s="407"/>
      <c r="E48" s="408"/>
      <c r="F48" s="484">
        <v>13.1</v>
      </c>
      <c r="G48" s="484"/>
      <c r="H48" s="458">
        <v>12.5</v>
      </c>
      <c r="I48" s="459"/>
    </row>
    <row r="49" spans="2:9" ht="27.75" customHeight="1">
      <c r="B49" s="409" t="s">
        <v>87</v>
      </c>
      <c r="C49" s="410"/>
      <c r="D49" s="410"/>
      <c r="E49" s="411"/>
      <c r="F49" s="484">
        <v>2.1</v>
      </c>
      <c r="G49" s="484"/>
      <c r="H49" s="458">
        <v>2.1</v>
      </c>
      <c r="I49" s="459"/>
    </row>
    <row r="50" spans="2:9" ht="12.75">
      <c r="B50" s="406" t="s">
        <v>9</v>
      </c>
      <c r="C50" s="407"/>
      <c r="D50" s="407"/>
      <c r="E50" s="408"/>
      <c r="F50" s="484">
        <v>22.8</v>
      </c>
      <c r="G50" s="484"/>
      <c r="H50" s="458">
        <v>21</v>
      </c>
      <c r="I50" s="459"/>
    </row>
    <row r="51" spans="2:9" ht="12.75" customHeight="1">
      <c r="B51" s="406" t="s">
        <v>58</v>
      </c>
      <c r="C51" s="407"/>
      <c r="D51" s="407"/>
      <c r="E51" s="408"/>
      <c r="F51" s="484">
        <v>0.2</v>
      </c>
      <c r="G51" s="484"/>
      <c r="H51" s="458">
        <v>0.3</v>
      </c>
      <c r="I51" s="459"/>
    </row>
    <row r="52" spans="2:9" ht="12.75">
      <c r="B52" s="406" t="s">
        <v>149</v>
      </c>
      <c r="C52" s="407"/>
      <c r="D52" s="407"/>
      <c r="E52" s="408"/>
      <c r="F52" s="484">
        <v>2.6</v>
      </c>
      <c r="G52" s="484"/>
      <c r="H52" s="458">
        <v>2.9</v>
      </c>
      <c r="I52" s="459"/>
    </row>
    <row r="53" spans="2:9" ht="12.75">
      <c r="B53" s="406" t="s">
        <v>10</v>
      </c>
      <c r="C53" s="407"/>
      <c r="D53" s="407"/>
      <c r="E53" s="408"/>
      <c r="F53" s="484">
        <v>0.7</v>
      </c>
      <c r="G53" s="484"/>
      <c r="H53" s="458">
        <v>0.8</v>
      </c>
      <c r="I53" s="459"/>
    </row>
    <row r="54" spans="2:9" ht="12.75">
      <c r="B54" s="402" t="s">
        <v>59</v>
      </c>
      <c r="C54" s="403"/>
      <c r="D54" s="403"/>
      <c r="E54" s="404"/>
      <c r="F54" s="484">
        <v>1.9</v>
      </c>
      <c r="G54" s="484"/>
      <c r="H54" s="464">
        <v>1.8</v>
      </c>
      <c r="I54" s="465"/>
    </row>
    <row r="55" spans="2:9" ht="12.75">
      <c r="B55" s="392" t="s">
        <v>0</v>
      </c>
      <c r="C55" s="393"/>
      <c r="D55" s="393"/>
      <c r="E55" s="394"/>
      <c r="F55" s="383">
        <v>100</v>
      </c>
      <c r="G55" s="384"/>
      <c r="H55" s="383">
        <v>100</v>
      </c>
      <c r="I55" s="384"/>
    </row>
    <row r="56" spans="2:9" ht="12.75">
      <c r="B56" s="397" t="s">
        <v>19</v>
      </c>
      <c r="C56" s="398"/>
      <c r="D56" s="398"/>
      <c r="E56" s="399"/>
      <c r="F56" s="500">
        <v>6721</v>
      </c>
      <c r="G56" s="501"/>
      <c r="H56" s="469">
        <v>9822</v>
      </c>
      <c r="I56" s="470"/>
    </row>
    <row r="57" spans="2:9" ht="12.75">
      <c r="B57" s="20"/>
      <c r="C57" s="20"/>
      <c r="D57" s="20"/>
      <c r="E57" s="20"/>
      <c r="F57" s="38"/>
      <c r="G57" s="38"/>
      <c r="H57" s="38"/>
      <c r="I57" s="38"/>
    </row>
  </sheetData>
  <sheetProtection/>
  <mergeCells count="139">
    <mergeCell ref="F18:G18"/>
    <mergeCell ref="H18:I18"/>
    <mergeCell ref="F19:G19"/>
    <mergeCell ref="H19:I19"/>
    <mergeCell ref="F15:G15"/>
    <mergeCell ref="H15:I15"/>
    <mergeCell ref="F16:G16"/>
    <mergeCell ref="H16:I16"/>
    <mergeCell ref="F17:G17"/>
    <mergeCell ref="H17:I17"/>
    <mergeCell ref="F11:G11"/>
    <mergeCell ref="H11:I11"/>
    <mergeCell ref="F12:G12"/>
    <mergeCell ref="H12:I12"/>
    <mergeCell ref="F13:G13"/>
    <mergeCell ref="H13:I13"/>
    <mergeCell ref="F8:G8"/>
    <mergeCell ref="H8:I8"/>
    <mergeCell ref="F9:G9"/>
    <mergeCell ref="H9:I9"/>
    <mergeCell ref="F10:G10"/>
    <mergeCell ref="H10:I10"/>
    <mergeCell ref="B54:E54"/>
    <mergeCell ref="H54:I54"/>
    <mergeCell ref="B56:E56"/>
    <mergeCell ref="F56:G56"/>
    <mergeCell ref="H56:I56"/>
    <mergeCell ref="B55:E55"/>
    <mergeCell ref="F55:G55"/>
    <mergeCell ref="H55:I55"/>
    <mergeCell ref="F54:G54"/>
    <mergeCell ref="B51:E51"/>
    <mergeCell ref="H51:I51"/>
    <mergeCell ref="B52:E52"/>
    <mergeCell ref="H52:I52"/>
    <mergeCell ref="B53:E53"/>
    <mergeCell ref="H53:I53"/>
    <mergeCell ref="F51:G51"/>
    <mergeCell ref="F52:G52"/>
    <mergeCell ref="F53:G53"/>
    <mergeCell ref="B48:E48"/>
    <mergeCell ref="H48:I48"/>
    <mergeCell ref="B49:E49"/>
    <mergeCell ref="H49:I49"/>
    <mergeCell ref="B50:E50"/>
    <mergeCell ref="H50:I50"/>
    <mergeCell ref="F48:G48"/>
    <mergeCell ref="F49:G49"/>
    <mergeCell ref="F50:G50"/>
    <mergeCell ref="B45:E45"/>
    <mergeCell ref="H45:I45"/>
    <mergeCell ref="B46:E46"/>
    <mergeCell ref="H46:I46"/>
    <mergeCell ref="B47:E47"/>
    <mergeCell ref="H47:I47"/>
    <mergeCell ref="F45:G45"/>
    <mergeCell ref="F46:G46"/>
    <mergeCell ref="F47:G47"/>
    <mergeCell ref="B40:E40"/>
    <mergeCell ref="F40:G40"/>
    <mergeCell ref="H40:I40"/>
    <mergeCell ref="B42:I42"/>
    <mergeCell ref="B44:D44"/>
    <mergeCell ref="F44:G44"/>
    <mergeCell ref="H44:I44"/>
    <mergeCell ref="B37:E37"/>
    <mergeCell ref="F37:G37"/>
    <mergeCell ref="H37:I37"/>
    <mergeCell ref="B39:E39"/>
    <mergeCell ref="F39:G39"/>
    <mergeCell ref="H39:I39"/>
    <mergeCell ref="B38:E38"/>
    <mergeCell ref="F38:G38"/>
    <mergeCell ref="H38:I38"/>
    <mergeCell ref="B35:E35"/>
    <mergeCell ref="F35:G35"/>
    <mergeCell ref="H35:I35"/>
    <mergeCell ref="B36:E36"/>
    <mergeCell ref="F36:G36"/>
    <mergeCell ref="H36:I36"/>
    <mergeCell ref="B33:E33"/>
    <mergeCell ref="F33:G33"/>
    <mergeCell ref="H33:I33"/>
    <mergeCell ref="B34:E34"/>
    <mergeCell ref="F34:G34"/>
    <mergeCell ref="H34:I34"/>
    <mergeCell ref="B31:E31"/>
    <mergeCell ref="F31:G31"/>
    <mergeCell ref="H31:I31"/>
    <mergeCell ref="B32:E32"/>
    <mergeCell ref="F32:G32"/>
    <mergeCell ref="H32:I32"/>
    <mergeCell ref="B29:E29"/>
    <mergeCell ref="F29:G29"/>
    <mergeCell ref="H29:I29"/>
    <mergeCell ref="B30:E30"/>
    <mergeCell ref="F30:G30"/>
    <mergeCell ref="H30:I30"/>
    <mergeCell ref="B27:E27"/>
    <mergeCell ref="F27:G27"/>
    <mergeCell ref="H27:I27"/>
    <mergeCell ref="B28:E28"/>
    <mergeCell ref="F28:G28"/>
    <mergeCell ref="H28:I28"/>
    <mergeCell ref="B24:I24"/>
    <mergeCell ref="F26:G26"/>
    <mergeCell ref="H26:I26"/>
    <mergeCell ref="B20:E20"/>
    <mergeCell ref="B21:E21"/>
    <mergeCell ref="F21:G21"/>
    <mergeCell ref="H21:I21"/>
    <mergeCell ref="B22:E22"/>
    <mergeCell ref="F22:G22"/>
    <mergeCell ref="H22:I22"/>
    <mergeCell ref="F20:G20"/>
    <mergeCell ref="H20:I20"/>
    <mergeCell ref="B14:E14"/>
    <mergeCell ref="B15:E15"/>
    <mergeCell ref="B16:E16"/>
    <mergeCell ref="B17:E17"/>
    <mergeCell ref="B18:E18"/>
    <mergeCell ref="B19:E19"/>
    <mergeCell ref="F14:G14"/>
    <mergeCell ref="H14:I14"/>
    <mergeCell ref="B8:E8"/>
    <mergeCell ref="B9:E9"/>
    <mergeCell ref="B10:E10"/>
    <mergeCell ref="B11:E11"/>
    <mergeCell ref="B12:E12"/>
    <mergeCell ref="B13:E13"/>
    <mergeCell ref="A1:J1"/>
    <mergeCell ref="B4:I4"/>
    <mergeCell ref="B6:E6"/>
    <mergeCell ref="F6:G6"/>
    <mergeCell ref="H6:I6"/>
    <mergeCell ref="B7:E7"/>
    <mergeCell ref="F7:G7"/>
    <mergeCell ref="H7:I7"/>
    <mergeCell ref="B2:D2"/>
  </mergeCells>
  <printOptions/>
  <pageMargins left="0.25" right="0.25" top="0.75" bottom="0.75" header="0.3" footer="0.3"/>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1:H30"/>
  <sheetViews>
    <sheetView zoomScalePageLayoutView="0" workbookViewId="0" topLeftCell="A1">
      <selection activeCell="A2" sqref="A2:IV2"/>
    </sheetView>
  </sheetViews>
  <sheetFormatPr defaultColWidth="11.421875" defaultRowHeight="12.75"/>
  <cols>
    <col min="1" max="1" width="2.140625" style="1" customWidth="1"/>
    <col min="2" max="2" width="40.28125" style="1" customWidth="1"/>
    <col min="3" max="3" width="12.421875" style="1" customWidth="1"/>
    <col min="4" max="4" width="13.57421875" style="1" customWidth="1"/>
    <col min="5" max="5" width="11.421875" style="1" customWidth="1"/>
    <col min="6" max="6" width="10.8515625" style="1" customWidth="1"/>
    <col min="7" max="7" width="2.57421875" style="1" customWidth="1"/>
    <col min="8" max="16384" width="11.421875" style="1" customWidth="1"/>
  </cols>
  <sheetData>
    <row r="1" spans="1:7" ht="16.5">
      <c r="A1" s="435" t="s">
        <v>214</v>
      </c>
      <c r="B1" s="435"/>
      <c r="C1" s="435"/>
      <c r="D1" s="435"/>
      <c r="E1" s="435"/>
      <c r="F1" s="435"/>
      <c r="G1" s="435"/>
    </row>
    <row r="2" spans="1:8" ht="16.5">
      <c r="A2" s="322"/>
      <c r="B2" s="357" t="s">
        <v>380</v>
      </c>
      <c r="C2" s="357"/>
      <c r="D2" s="357"/>
      <c r="E2" s="322"/>
      <c r="F2" s="322"/>
      <c r="G2" s="322"/>
      <c r="H2" s="322"/>
    </row>
    <row r="3" spans="2:6" ht="12.75">
      <c r="B3" s="44"/>
      <c r="C3" s="44"/>
      <c r="D3" s="44"/>
      <c r="E3" s="44"/>
      <c r="F3" s="44"/>
    </row>
    <row r="4" spans="2:7" ht="12.75">
      <c r="B4" s="362" t="s">
        <v>52</v>
      </c>
      <c r="C4" s="362"/>
      <c r="D4" s="362"/>
      <c r="E4" s="362"/>
      <c r="F4" s="362"/>
      <c r="G4" s="6"/>
    </row>
    <row r="5" spans="2:6" ht="12.75">
      <c r="B5" s="44"/>
      <c r="C5" s="44"/>
      <c r="D5" s="44"/>
      <c r="E5" s="44"/>
      <c r="F5" s="44"/>
    </row>
    <row r="6" spans="2:6" ht="12.75">
      <c r="B6" s="44"/>
      <c r="C6" s="413" t="s">
        <v>201</v>
      </c>
      <c r="D6" s="414"/>
      <c r="E6" s="413" t="s">
        <v>53</v>
      </c>
      <c r="F6" s="414"/>
    </row>
    <row r="7" spans="2:6" ht="12.75">
      <c r="B7" s="44"/>
      <c r="C7" s="50" t="s">
        <v>11</v>
      </c>
      <c r="D7" s="179" t="s">
        <v>12</v>
      </c>
      <c r="E7" s="51" t="s">
        <v>11</v>
      </c>
      <c r="F7" s="179" t="s">
        <v>12</v>
      </c>
    </row>
    <row r="8" spans="2:6" ht="12.75">
      <c r="B8" s="73" t="s">
        <v>1</v>
      </c>
      <c r="C8" s="31">
        <v>4.6</v>
      </c>
      <c r="D8" s="117">
        <v>2.7</v>
      </c>
      <c r="E8" s="31">
        <v>4.6</v>
      </c>
      <c r="F8" s="117">
        <v>2.6</v>
      </c>
    </row>
    <row r="9" spans="2:6" ht="12.75">
      <c r="B9" s="114" t="s">
        <v>2</v>
      </c>
      <c r="C9" s="145">
        <v>12.6</v>
      </c>
      <c r="D9" s="118">
        <v>5.4</v>
      </c>
      <c r="E9" s="145">
        <v>12</v>
      </c>
      <c r="F9" s="118">
        <v>5.3</v>
      </c>
    </row>
    <row r="10" spans="2:6" ht="12.75">
      <c r="B10" s="114" t="s">
        <v>3</v>
      </c>
      <c r="C10" s="145">
        <v>9.7</v>
      </c>
      <c r="D10" s="118">
        <v>4.8</v>
      </c>
      <c r="E10" s="145">
        <v>10.5</v>
      </c>
      <c r="F10" s="118">
        <v>5.1</v>
      </c>
    </row>
    <row r="11" spans="2:6" ht="12.75">
      <c r="B11" s="114" t="s">
        <v>4</v>
      </c>
      <c r="C11" s="145">
        <v>5.1</v>
      </c>
      <c r="D11" s="118">
        <v>6.7</v>
      </c>
      <c r="E11" s="145">
        <v>5.2</v>
      </c>
      <c r="F11" s="117">
        <v>6.7</v>
      </c>
    </row>
    <row r="12" spans="2:6" ht="12.75">
      <c r="B12" s="114" t="s">
        <v>5</v>
      </c>
      <c r="C12" s="31">
        <v>33.2</v>
      </c>
      <c r="D12" s="117">
        <v>46.9</v>
      </c>
      <c r="E12" s="31">
        <v>33.1</v>
      </c>
      <c r="F12" s="118">
        <v>46.4</v>
      </c>
    </row>
    <row r="13" spans="2:6" ht="12.75">
      <c r="B13" s="114" t="s">
        <v>6</v>
      </c>
      <c r="C13" s="145">
        <v>32.2</v>
      </c>
      <c r="D13" s="118">
        <v>12.7</v>
      </c>
      <c r="E13" s="145">
        <v>32.1</v>
      </c>
      <c r="F13" s="118">
        <v>12.6</v>
      </c>
    </row>
    <row r="14" spans="2:6" ht="12.75">
      <c r="B14" s="75" t="s">
        <v>7</v>
      </c>
      <c r="C14" s="145">
        <v>2.6</v>
      </c>
      <c r="D14" s="119">
        <v>20.8</v>
      </c>
      <c r="E14" s="145">
        <v>2.5</v>
      </c>
      <c r="F14" s="119">
        <v>21.3</v>
      </c>
    </row>
    <row r="15" spans="2:6" ht="12.75">
      <c r="B15" s="122" t="s">
        <v>18</v>
      </c>
      <c r="C15" s="120">
        <v>100</v>
      </c>
      <c r="D15" s="120">
        <v>100</v>
      </c>
      <c r="E15" s="120">
        <v>100</v>
      </c>
      <c r="F15" s="120">
        <v>100</v>
      </c>
    </row>
    <row r="16" spans="2:6" ht="12.75">
      <c r="B16" s="123" t="s">
        <v>19</v>
      </c>
      <c r="C16" s="121">
        <v>5788</v>
      </c>
      <c r="D16" s="121">
        <v>6045</v>
      </c>
      <c r="E16" s="103">
        <v>8595</v>
      </c>
      <c r="F16" s="103">
        <v>8969</v>
      </c>
    </row>
    <row r="17" spans="2:6" ht="12.75">
      <c r="B17" s="44"/>
      <c r="C17" s="44"/>
      <c r="D17" s="44"/>
      <c r="E17" s="44"/>
      <c r="F17" s="44"/>
    </row>
    <row r="18" spans="2:7" ht="12.75">
      <c r="B18" s="362" t="s">
        <v>46</v>
      </c>
      <c r="C18" s="362"/>
      <c r="D18" s="362"/>
      <c r="E18" s="362"/>
      <c r="F18" s="362"/>
      <c r="G18" s="6"/>
    </row>
    <row r="19" spans="2:6" ht="12.75">
      <c r="B19" s="44"/>
      <c r="C19" s="44"/>
      <c r="D19" s="44"/>
      <c r="E19" s="44"/>
      <c r="F19" s="44"/>
    </row>
    <row r="20" spans="2:6" ht="15.75" customHeight="1">
      <c r="B20" s="44"/>
      <c r="C20" s="413" t="s">
        <v>201</v>
      </c>
      <c r="D20" s="414"/>
      <c r="E20" s="413" t="s">
        <v>54</v>
      </c>
      <c r="F20" s="414"/>
    </row>
    <row r="21" spans="2:6" ht="12.75">
      <c r="B21" s="73" t="s">
        <v>27</v>
      </c>
      <c r="C21" s="475">
        <v>75.5</v>
      </c>
      <c r="D21" s="475"/>
      <c r="E21" s="476">
        <v>75.2</v>
      </c>
      <c r="F21" s="477"/>
    </row>
    <row r="22" spans="2:6" ht="12.75">
      <c r="B22" s="74" t="s">
        <v>151</v>
      </c>
      <c r="C22" s="475">
        <v>9.3</v>
      </c>
      <c r="D22" s="475"/>
      <c r="E22" s="480">
        <v>9</v>
      </c>
      <c r="F22" s="481"/>
    </row>
    <row r="23" spans="2:6" ht="12.75">
      <c r="B23" s="74" t="s">
        <v>129</v>
      </c>
      <c r="C23" s="475">
        <v>0.1</v>
      </c>
      <c r="D23" s="475"/>
      <c r="E23" s="480">
        <v>0.2</v>
      </c>
      <c r="F23" s="481"/>
    </row>
    <row r="24" spans="2:6" ht="12.75">
      <c r="B24" s="74" t="s">
        <v>152</v>
      </c>
      <c r="C24" s="475">
        <v>0.1</v>
      </c>
      <c r="D24" s="475"/>
      <c r="E24" s="480">
        <v>0.2</v>
      </c>
      <c r="F24" s="481"/>
    </row>
    <row r="25" spans="2:6" ht="12.75">
      <c r="B25" s="74" t="s">
        <v>132</v>
      </c>
      <c r="C25" s="475">
        <v>0</v>
      </c>
      <c r="D25" s="475"/>
      <c r="E25" s="480">
        <v>0</v>
      </c>
      <c r="F25" s="481"/>
    </row>
    <row r="26" spans="2:6" ht="12.75">
      <c r="B26" s="74" t="s">
        <v>153</v>
      </c>
      <c r="C26" s="475">
        <v>0.2</v>
      </c>
      <c r="D26" s="475"/>
      <c r="E26" s="480">
        <v>0.2</v>
      </c>
      <c r="F26" s="481"/>
    </row>
    <row r="27" spans="2:6" ht="12.75">
      <c r="B27" s="74" t="s">
        <v>154</v>
      </c>
      <c r="C27" s="475">
        <v>12</v>
      </c>
      <c r="D27" s="475"/>
      <c r="E27" s="480">
        <v>12.6</v>
      </c>
      <c r="F27" s="481"/>
    </row>
    <row r="28" spans="2:6" ht="12.75">
      <c r="B28" s="75" t="s">
        <v>155</v>
      </c>
      <c r="C28" s="475">
        <v>2.8</v>
      </c>
      <c r="D28" s="475"/>
      <c r="E28" s="478">
        <v>2.7</v>
      </c>
      <c r="F28" s="479"/>
    </row>
    <row r="29" spans="2:6" ht="12.75">
      <c r="B29" s="122" t="s">
        <v>18</v>
      </c>
      <c r="C29" s="428">
        <v>100</v>
      </c>
      <c r="D29" s="429"/>
      <c r="E29" s="428">
        <v>100</v>
      </c>
      <c r="F29" s="429"/>
    </row>
    <row r="30" spans="2:6" ht="12.75">
      <c r="B30" s="123" t="s">
        <v>19</v>
      </c>
      <c r="C30" s="423">
        <v>5098</v>
      </c>
      <c r="D30" s="424"/>
      <c r="E30" s="423">
        <v>7617</v>
      </c>
      <c r="F30" s="424"/>
    </row>
  </sheetData>
  <sheetProtection/>
  <mergeCells count="28">
    <mergeCell ref="A1:G1"/>
    <mergeCell ref="B4:F4"/>
    <mergeCell ref="C6:D6"/>
    <mergeCell ref="E6:F6"/>
    <mergeCell ref="B18:F18"/>
    <mergeCell ref="C23:D23"/>
    <mergeCell ref="E23:F23"/>
    <mergeCell ref="B2:D2"/>
    <mergeCell ref="C30:D30"/>
    <mergeCell ref="E30:F30"/>
    <mergeCell ref="C29:D29"/>
    <mergeCell ref="E29:F29"/>
    <mergeCell ref="C20:D20"/>
    <mergeCell ref="E20:F20"/>
    <mergeCell ref="C21:D21"/>
    <mergeCell ref="E21:F21"/>
    <mergeCell ref="C22:D22"/>
    <mergeCell ref="E22:F22"/>
    <mergeCell ref="C27:D27"/>
    <mergeCell ref="E27:F27"/>
    <mergeCell ref="C28:D28"/>
    <mergeCell ref="E28:F28"/>
    <mergeCell ref="C24:D24"/>
    <mergeCell ref="E24:F24"/>
    <mergeCell ref="C25:D25"/>
    <mergeCell ref="E25:F25"/>
    <mergeCell ref="C26:D26"/>
    <mergeCell ref="E26:F26"/>
  </mergeCells>
  <printOptions/>
  <pageMargins left="0.25" right="0.25" top="0.75" bottom="0.75" header="0.3" footer="0.3"/>
  <pageSetup horizontalDpi="600" verticalDpi="600" orientation="portrait" paperSize="9" r:id="rId1"/>
</worksheet>
</file>

<file path=xl/worksheets/sheet39.xml><?xml version="1.0" encoding="utf-8"?>
<worksheet xmlns="http://schemas.openxmlformats.org/spreadsheetml/2006/main" xmlns:r="http://schemas.openxmlformats.org/officeDocument/2006/relationships">
  <dimension ref="A1:L41"/>
  <sheetViews>
    <sheetView zoomScalePageLayoutView="0" workbookViewId="0" topLeftCell="A1">
      <selection activeCell="K11" sqref="K11:K14"/>
    </sheetView>
  </sheetViews>
  <sheetFormatPr defaultColWidth="11.421875" defaultRowHeight="12.75"/>
  <cols>
    <col min="1" max="1" width="2.140625" style="1" customWidth="1"/>
    <col min="2" max="2" width="23.00390625" style="1" customWidth="1"/>
    <col min="3" max="3" width="19.00390625" style="1" customWidth="1"/>
    <col min="4" max="4" width="12.140625" style="1" customWidth="1"/>
    <col min="5" max="7" width="11.421875" style="1" customWidth="1"/>
    <col min="8" max="8" width="5.140625" style="1" customWidth="1"/>
    <col min="9" max="16384" width="11.421875" style="1" customWidth="1"/>
  </cols>
  <sheetData>
    <row r="1" spans="1:8" ht="16.5">
      <c r="A1" s="435" t="s">
        <v>215</v>
      </c>
      <c r="B1" s="435"/>
      <c r="C1" s="435"/>
      <c r="D1" s="435"/>
      <c r="E1" s="435"/>
      <c r="F1" s="435"/>
      <c r="G1" s="435"/>
      <c r="H1" s="435"/>
    </row>
    <row r="2" spans="1:8" ht="16.5">
      <c r="A2" s="322"/>
      <c r="B2" s="357" t="s">
        <v>380</v>
      </c>
      <c r="C2" s="357"/>
      <c r="D2" s="357"/>
      <c r="E2" s="322"/>
      <c r="F2" s="322"/>
      <c r="G2" s="322"/>
      <c r="H2" s="322"/>
    </row>
    <row r="3" spans="1:7" ht="12.75">
      <c r="A3" s="2"/>
      <c r="B3" s="12"/>
      <c r="C3" s="12"/>
      <c r="D3" s="12"/>
      <c r="E3" s="12"/>
      <c r="F3" s="12"/>
      <c r="G3" s="12"/>
    </row>
    <row r="4" spans="1:7" ht="12.75">
      <c r="A4" s="2"/>
      <c r="B4" s="362" t="s">
        <v>51</v>
      </c>
      <c r="C4" s="362"/>
      <c r="D4" s="362"/>
      <c r="E4" s="362"/>
      <c r="F4" s="362"/>
      <c r="G4" s="362"/>
    </row>
    <row r="5" spans="1:7" ht="13.5">
      <c r="A5" s="2"/>
      <c r="B5" s="3"/>
      <c r="C5" s="4"/>
      <c r="D5" s="5"/>
      <c r="E5" s="6"/>
      <c r="F5" s="4"/>
      <c r="G5" s="7"/>
    </row>
    <row r="6" spans="1:7" ht="12.75">
      <c r="A6" s="2"/>
      <c r="B6" s="451" t="s">
        <v>28</v>
      </c>
      <c r="C6" s="482" t="s">
        <v>29</v>
      </c>
      <c r="D6" s="352" t="s">
        <v>28</v>
      </c>
      <c r="E6" s="353"/>
      <c r="F6" s="353"/>
      <c r="G6" s="354"/>
    </row>
    <row r="7" spans="1:7" ht="12.75">
      <c r="A7" s="2"/>
      <c r="B7" s="452"/>
      <c r="C7" s="483"/>
      <c r="D7" s="77" t="s">
        <v>30</v>
      </c>
      <c r="E7" s="77" t="s">
        <v>31</v>
      </c>
      <c r="F7" s="78" t="s">
        <v>0</v>
      </c>
      <c r="G7" s="155" t="s">
        <v>32</v>
      </c>
    </row>
    <row r="8" spans="1:7" ht="15">
      <c r="A8" s="2"/>
      <c r="B8" s="452"/>
      <c r="C8" s="73" t="s">
        <v>195</v>
      </c>
      <c r="D8" s="141">
        <v>150</v>
      </c>
      <c r="E8" s="138">
        <v>24</v>
      </c>
      <c r="F8" s="141">
        <v>174</v>
      </c>
      <c r="G8" s="89">
        <v>1</v>
      </c>
    </row>
    <row r="9" spans="1:7" ht="15">
      <c r="A9" s="2"/>
      <c r="B9" s="452"/>
      <c r="C9" s="74" t="s">
        <v>196</v>
      </c>
      <c r="D9" s="141">
        <v>127</v>
      </c>
      <c r="E9" s="146">
        <v>8</v>
      </c>
      <c r="F9" s="141">
        <v>135</v>
      </c>
      <c r="G9" s="146">
        <v>0</v>
      </c>
    </row>
    <row r="10" spans="1:7" ht="15">
      <c r="A10" s="2"/>
      <c r="B10" s="452"/>
      <c r="C10" s="75" t="s">
        <v>197</v>
      </c>
      <c r="D10" s="141">
        <v>9</v>
      </c>
      <c r="E10" s="139">
        <v>3</v>
      </c>
      <c r="F10" s="141">
        <v>12</v>
      </c>
      <c r="G10" s="90">
        <v>0</v>
      </c>
    </row>
    <row r="11" spans="1:7" ht="12.75">
      <c r="A11" s="2"/>
      <c r="B11" s="453"/>
      <c r="C11" s="76" t="s">
        <v>0</v>
      </c>
      <c r="D11" s="81">
        <v>286</v>
      </c>
      <c r="E11" s="81">
        <v>35</v>
      </c>
      <c r="F11" s="81">
        <v>321</v>
      </c>
      <c r="G11" s="80">
        <v>1</v>
      </c>
    </row>
    <row r="12" spans="1:11" ht="12.75">
      <c r="A12" s="2"/>
      <c r="B12" s="33"/>
      <c r="C12" s="33"/>
      <c r="D12" s="33"/>
      <c r="E12" s="33"/>
      <c r="F12" s="34"/>
      <c r="G12" s="34"/>
      <c r="K12" s="13"/>
    </row>
    <row r="13" spans="1:11" ht="12.75">
      <c r="A13" s="2"/>
      <c r="B13" s="11"/>
      <c r="C13" s="11"/>
      <c r="D13" s="77" t="s">
        <v>30</v>
      </c>
      <c r="E13" s="77" t="s">
        <v>31</v>
      </c>
      <c r="F13" s="78" t="s">
        <v>0</v>
      </c>
      <c r="G13" s="10"/>
      <c r="K13" s="13"/>
    </row>
    <row r="14" spans="1:7" ht="12.75">
      <c r="A14" s="2"/>
      <c r="B14" s="451" t="s">
        <v>33</v>
      </c>
      <c r="C14" s="91" t="s">
        <v>34</v>
      </c>
      <c r="D14" s="138">
        <v>3</v>
      </c>
      <c r="E14" s="138">
        <v>0</v>
      </c>
      <c r="F14" s="138">
        <v>3</v>
      </c>
      <c r="G14" s="35"/>
    </row>
    <row r="15" spans="1:7" ht="12.75">
      <c r="A15" s="2"/>
      <c r="B15" s="453"/>
      <c r="C15" s="75" t="s">
        <v>35</v>
      </c>
      <c r="D15" s="139">
        <v>17</v>
      </c>
      <c r="E15" s="139">
        <v>0</v>
      </c>
      <c r="F15" s="139">
        <v>17</v>
      </c>
      <c r="G15" s="12"/>
    </row>
    <row r="16" spans="1:7" ht="12.75">
      <c r="A16" s="2"/>
      <c r="B16" s="9"/>
      <c r="C16" s="9"/>
      <c r="D16" s="9"/>
      <c r="E16" s="9"/>
      <c r="F16" s="6"/>
      <c r="G16" s="12"/>
    </row>
    <row r="17" spans="1:7" ht="12.75">
      <c r="A17" s="2"/>
      <c r="B17" s="362" t="s">
        <v>47</v>
      </c>
      <c r="C17" s="362"/>
      <c r="D17" s="362"/>
      <c r="E17" s="362"/>
      <c r="F17" s="362"/>
      <c r="G17" s="362"/>
    </row>
    <row r="18" spans="1:7" ht="12.75">
      <c r="A18" s="2"/>
      <c r="B18" s="6"/>
      <c r="C18" s="9"/>
      <c r="D18" s="9"/>
      <c r="E18" s="9"/>
      <c r="F18" s="6"/>
      <c r="G18" s="12"/>
    </row>
    <row r="19" spans="1:7" ht="12.75">
      <c r="A19" s="2"/>
      <c r="B19" s="6"/>
      <c r="C19" s="9"/>
      <c r="D19" s="77" t="s">
        <v>30</v>
      </c>
      <c r="E19" s="77" t="s">
        <v>31</v>
      </c>
      <c r="F19" s="78" t="s">
        <v>0</v>
      </c>
      <c r="G19" s="12"/>
    </row>
    <row r="20" spans="1:7" ht="15">
      <c r="A20" s="2"/>
      <c r="B20" s="456" t="s">
        <v>198</v>
      </c>
      <c r="C20" s="457"/>
      <c r="D20" s="80">
        <v>164</v>
      </c>
      <c r="E20" s="80">
        <v>24</v>
      </c>
      <c r="F20" s="80">
        <v>188</v>
      </c>
      <c r="G20" s="12"/>
    </row>
    <row r="21" spans="1:7" ht="15">
      <c r="A21" s="2"/>
      <c r="B21" s="407" t="s">
        <v>199</v>
      </c>
      <c r="C21" s="407"/>
      <c r="D21" s="407"/>
      <c r="E21" s="407"/>
      <c r="F21" s="407"/>
      <c r="G21" s="12"/>
    </row>
    <row r="22" spans="1:7" ht="12.75">
      <c r="A22" s="2"/>
      <c r="B22" s="14"/>
      <c r="C22" s="15"/>
      <c r="D22" s="12"/>
      <c r="E22" s="12"/>
      <c r="F22" s="12"/>
      <c r="G22" s="12"/>
    </row>
    <row r="23" spans="1:7" ht="12.75">
      <c r="A23" s="2"/>
      <c r="B23" s="362" t="s">
        <v>48</v>
      </c>
      <c r="C23" s="362"/>
      <c r="D23" s="362"/>
      <c r="E23" s="362"/>
      <c r="F23" s="362"/>
      <c r="G23" s="362"/>
    </row>
    <row r="24" spans="1:7" ht="12.75">
      <c r="A24" s="2"/>
      <c r="B24" s="7"/>
      <c r="C24" s="9"/>
      <c r="D24" s="6"/>
      <c r="E24" s="4"/>
      <c r="F24" s="4"/>
      <c r="G24" s="12"/>
    </row>
    <row r="25" spans="1:7" ht="12.75">
      <c r="A25" s="2"/>
      <c r="B25" s="9"/>
      <c r="C25" s="9"/>
      <c r="D25" s="77" t="s">
        <v>30</v>
      </c>
      <c r="E25" s="77" t="s">
        <v>31</v>
      </c>
      <c r="F25" s="78" t="s">
        <v>0</v>
      </c>
      <c r="G25" s="12"/>
    </row>
    <row r="26" spans="1:7" ht="12.75">
      <c r="A26" s="2"/>
      <c r="B26" s="415" t="s">
        <v>36</v>
      </c>
      <c r="C26" s="417"/>
      <c r="D26" s="141">
        <v>107</v>
      </c>
      <c r="E26" s="138">
        <v>14</v>
      </c>
      <c r="F26" s="138">
        <v>121</v>
      </c>
      <c r="G26" s="12"/>
    </row>
    <row r="27" spans="1:7" ht="12.75">
      <c r="A27" s="2"/>
      <c r="B27" s="402" t="s">
        <v>37</v>
      </c>
      <c r="C27" s="404"/>
      <c r="D27" s="141">
        <v>60</v>
      </c>
      <c r="E27" s="139">
        <v>11</v>
      </c>
      <c r="F27" s="139">
        <v>71</v>
      </c>
      <c r="G27" s="9"/>
    </row>
    <row r="28" spans="1:7" ht="12.75" customHeight="1">
      <c r="A28" s="2"/>
      <c r="B28" s="437" t="s">
        <v>38</v>
      </c>
      <c r="C28" s="439"/>
      <c r="D28" s="138">
        <v>1</v>
      </c>
      <c r="E28" s="138">
        <v>0</v>
      </c>
      <c r="F28" s="138">
        <v>1</v>
      </c>
      <c r="G28" s="9"/>
    </row>
    <row r="29" spans="1:7" ht="12.75" customHeight="1">
      <c r="A29" s="2"/>
      <c r="B29" s="432" t="s">
        <v>39</v>
      </c>
      <c r="C29" s="434"/>
      <c r="D29" s="139">
        <v>1</v>
      </c>
      <c r="E29" s="139">
        <v>0</v>
      </c>
      <c r="F29" s="139">
        <v>1</v>
      </c>
      <c r="G29" s="28"/>
    </row>
    <row r="30" spans="1:12" ht="12.75">
      <c r="A30" s="2"/>
      <c r="B30" s="12"/>
      <c r="C30" s="12"/>
      <c r="D30" s="16"/>
      <c r="E30" s="16"/>
      <c r="F30" s="16"/>
      <c r="G30" s="9"/>
      <c r="H30" s="12"/>
      <c r="I30" s="12"/>
      <c r="J30" s="12"/>
      <c r="K30" s="12"/>
      <c r="L30" s="12"/>
    </row>
    <row r="31" spans="1:7" ht="12.75">
      <c r="A31" s="2"/>
      <c r="B31" s="362" t="s">
        <v>294</v>
      </c>
      <c r="C31" s="362"/>
      <c r="D31" s="362"/>
      <c r="E31" s="362"/>
      <c r="F31" s="362"/>
      <c r="G31" s="362"/>
    </row>
    <row r="32" spans="1:7" ht="12.75">
      <c r="A32" s="2"/>
      <c r="B32" s="7"/>
      <c r="C32" s="9"/>
      <c r="D32" s="9"/>
      <c r="E32" s="9"/>
      <c r="F32" s="9"/>
      <c r="G32" s="9"/>
    </row>
    <row r="33" spans="1:7" ht="12.75">
      <c r="A33" s="2"/>
      <c r="B33" s="11"/>
      <c r="C33" s="11"/>
      <c r="D33" s="77" t="s">
        <v>30</v>
      </c>
      <c r="E33" s="77" t="s">
        <v>31</v>
      </c>
      <c r="F33" s="78" t="s">
        <v>0</v>
      </c>
      <c r="G33" s="9"/>
    </row>
    <row r="34" spans="1:7" ht="12.75" customHeight="1">
      <c r="A34" s="2"/>
      <c r="B34" s="437" t="s">
        <v>55</v>
      </c>
      <c r="C34" s="439"/>
      <c r="D34" s="138">
        <v>208</v>
      </c>
      <c r="E34" s="138">
        <v>34</v>
      </c>
      <c r="F34" s="138">
        <v>242</v>
      </c>
      <c r="G34" s="9"/>
    </row>
    <row r="35" spans="1:7" ht="12.75" customHeight="1">
      <c r="A35" s="2"/>
      <c r="B35" s="432" t="s">
        <v>40</v>
      </c>
      <c r="C35" s="434"/>
      <c r="D35" s="139">
        <v>165</v>
      </c>
      <c r="E35" s="139">
        <v>26</v>
      </c>
      <c r="F35" s="139">
        <v>191</v>
      </c>
      <c r="G35" s="9"/>
    </row>
    <row r="36" spans="1:7" ht="12.75">
      <c r="A36" s="2"/>
      <c r="B36" s="12" t="s">
        <v>56</v>
      </c>
      <c r="C36" s="12"/>
      <c r="D36" s="12"/>
      <c r="E36" s="12"/>
      <c r="F36" s="9"/>
      <c r="G36" s="9"/>
    </row>
    <row r="37" spans="1:7" ht="12.75">
      <c r="A37" s="2"/>
      <c r="B37" s="12"/>
      <c r="C37" s="12"/>
      <c r="D37" s="12"/>
      <c r="E37" s="12"/>
      <c r="F37" s="9"/>
      <c r="G37" s="9"/>
    </row>
    <row r="38" spans="1:7" ht="12.75">
      <c r="A38" s="2"/>
      <c r="B38" s="362" t="s">
        <v>50</v>
      </c>
      <c r="C38" s="362"/>
      <c r="D38" s="362"/>
      <c r="E38" s="362"/>
      <c r="F38" s="362"/>
      <c r="G38" s="362"/>
    </row>
    <row r="39" spans="1:7" ht="12.75">
      <c r="A39" s="2"/>
      <c r="B39" s="17"/>
      <c r="C39" s="6"/>
      <c r="D39" s="4"/>
      <c r="E39" s="4"/>
      <c r="F39" s="9"/>
      <c r="G39" s="9"/>
    </row>
    <row r="40" spans="1:7" ht="12.75">
      <c r="A40" s="2"/>
      <c r="B40" s="107" t="s">
        <v>41</v>
      </c>
      <c r="C40" s="107" t="s">
        <v>42</v>
      </c>
      <c r="D40" s="107" t="s">
        <v>43</v>
      </c>
      <c r="E40" s="78" t="s">
        <v>0</v>
      </c>
      <c r="F40" s="9"/>
      <c r="G40" s="9"/>
    </row>
    <row r="41" spans="1:7" ht="12.75">
      <c r="A41" s="2"/>
      <c r="B41" s="94">
        <v>1</v>
      </c>
      <c r="C41" s="94">
        <v>22</v>
      </c>
      <c r="D41" s="94">
        <v>1</v>
      </c>
      <c r="E41" s="108">
        <v>24</v>
      </c>
      <c r="F41" s="9"/>
      <c r="G41" s="9"/>
    </row>
  </sheetData>
  <sheetProtection/>
  <mergeCells count="19">
    <mergeCell ref="B28:C28"/>
    <mergeCell ref="B29:C29"/>
    <mergeCell ref="B31:G31"/>
    <mergeCell ref="B34:C34"/>
    <mergeCell ref="B35:C35"/>
    <mergeCell ref="B38:G38"/>
    <mergeCell ref="B17:G17"/>
    <mergeCell ref="B20:C20"/>
    <mergeCell ref="B21:F21"/>
    <mergeCell ref="B23:G23"/>
    <mergeCell ref="B26:C26"/>
    <mergeCell ref="B27:C27"/>
    <mergeCell ref="A1:H1"/>
    <mergeCell ref="B4:G4"/>
    <mergeCell ref="B6:B11"/>
    <mergeCell ref="C6:C7"/>
    <mergeCell ref="D6:G6"/>
    <mergeCell ref="B14:B15"/>
    <mergeCell ref="B2:D2"/>
  </mergeCells>
  <printOptions/>
  <pageMargins left="0.25" right="0.25"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O49"/>
  <sheetViews>
    <sheetView showGridLines="0" zoomScalePageLayoutView="0" workbookViewId="0" topLeftCell="A1">
      <selection activeCell="A2" sqref="A2:IV2"/>
    </sheetView>
  </sheetViews>
  <sheetFormatPr defaultColWidth="11.421875" defaultRowHeight="12.75"/>
  <cols>
    <col min="1" max="1" width="2.140625" style="1" customWidth="1"/>
    <col min="2" max="2" width="31.140625" style="1" customWidth="1"/>
    <col min="3" max="3" width="10.57421875" style="1" customWidth="1"/>
    <col min="4" max="4" width="10.28125" style="1" customWidth="1"/>
    <col min="5" max="5" width="9.7109375" style="1" customWidth="1"/>
    <col min="6" max="6" width="11.421875" style="1" customWidth="1"/>
    <col min="7" max="7" width="8.7109375" style="1" customWidth="1"/>
    <col min="8" max="8" width="12.8515625" style="1" customWidth="1"/>
    <col min="9" max="16384" width="11.421875" style="1" customWidth="1"/>
  </cols>
  <sheetData>
    <row r="1" spans="1:8" ht="16.5">
      <c r="A1" s="351" t="s">
        <v>206</v>
      </c>
      <c r="B1" s="351"/>
      <c r="C1" s="351"/>
      <c r="D1" s="351"/>
      <c r="E1" s="351"/>
      <c r="F1" s="351"/>
      <c r="G1" s="351"/>
      <c r="H1" s="351"/>
    </row>
    <row r="2" spans="1:8" ht="16.5">
      <c r="A2" s="322"/>
      <c r="B2" s="357" t="s">
        <v>380</v>
      </c>
      <c r="C2" s="357"/>
      <c r="D2" s="357"/>
      <c r="E2" s="322"/>
      <c r="F2" s="322"/>
      <c r="G2" s="322"/>
      <c r="H2" s="322"/>
    </row>
    <row r="4" spans="2:8" ht="12.75" customHeight="1">
      <c r="B4" s="362" t="s">
        <v>44</v>
      </c>
      <c r="C4" s="362"/>
      <c r="D4" s="362"/>
      <c r="E4" s="362"/>
      <c r="F4" s="362"/>
      <c r="G4" s="362"/>
      <c r="H4" s="362"/>
    </row>
    <row r="5" spans="2:8" ht="8.25" customHeight="1">
      <c r="B5" s="20"/>
      <c r="C5" s="20"/>
      <c r="D5" s="20"/>
      <c r="E5" s="20"/>
      <c r="F5" s="20"/>
      <c r="G5" s="20"/>
      <c r="H5" s="20"/>
    </row>
    <row r="6" spans="2:8" ht="12.75" customHeight="1">
      <c r="B6" s="21"/>
      <c r="C6" s="363" t="s">
        <v>61</v>
      </c>
      <c r="D6" s="363" t="s">
        <v>14</v>
      </c>
      <c r="E6" s="363" t="s">
        <v>15</v>
      </c>
      <c r="F6" s="363" t="s">
        <v>16</v>
      </c>
      <c r="G6" s="363" t="s">
        <v>17</v>
      </c>
      <c r="H6" s="373" t="s">
        <v>0</v>
      </c>
    </row>
    <row r="7" spans="2:8" ht="12.75">
      <c r="B7" s="21"/>
      <c r="C7" s="364"/>
      <c r="D7" s="364"/>
      <c r="E7" s="364"/>
      <c r="F7" s="364"/>
      <c r="G7" s="364"/>
      <c r="H7" s="374"/>
    </row>
    <row r="8" spans="2:8" ht="12.75">
      <c r="B8" s="21"/>
      <c r="C8" s="364"/>
      <c r="D8" s="364"/>
      <c r="E8" s="364"/>
      <c r="F8" s="364"/>
      <c r="G8" s="364"/>
      <c r="H8" s="374"/>
    </row>
    <row r="9" spans="2:8" ht="12.75">
      <c r="B9" s="21"/>
      <c r="C9" s="364"/>
      <c r="D9" s="364"/>
      <c r="E9" s="364"/>
      <c r="F9" s="364"/>
      <c r="G9" s="364"/>
      <c r="H9" s="374"/>
    </row>
    <row r="10" spans="2:8" ht="12.75">
      <c r="B10" s="21"/>
      <c r="C10" s="364"/>
      <c r="D10" s="364"/>
      <c r="E10" s="364"/>
      <c r="F10" s="364"/>
      <c r="G10" s="364"/>
      <c r="H10" s="374"/>
    </row>
    <row r="11" spans="2:8" ht="12.75">
      <c r="B11" s="21"/>
      <c r="C11" s="364"/>
      <c r="D11" s="364"/>
      <c r="E11" s="364"/>
      <c r="F11" s="364"/>
      <c r="G11" s="364"/>
      <c r="H11" s="374"/>
    </row>
    <row r="12" spans="2:8" ht="12.75">
      <c r="B12" s="21"/>
      <c r="C12" s="365"/>
      <c r="D12" s="365"/>
      <c r="E12" s="365"/>
      <c r="F12" s="365"/>
      <c r="G12" s="365"/>
      <c r="H12" s="375"/>
    </row>
    <row r="13" spans="2:8" ht="15" customHeight="1">
      <c r="B13" s="112" t="s">
        <v>201</v>
      </c>
      <c r="C13" s="89">
        <v>32.4</v>
      </c>
      <c r="D13" s="89">
        <v>2.8</v>
      </c>
      <c r="E13" s="89">
        <v>25</v>
      </c>
      <c r="F13" s="111">
        <v>6.8</v>
      </c>
      <c r="G13" s="89">
        <v>33.1</v>
      </c>
      <c r="H13" s="109">
        <v>100</v>
      </c>
    </row>
    <row r="14" spans="2:8" ht="12.75">
      <c r="B14" s="113" t="s">
        <v>19</v>
      </c>
      <c r="C14" s="84">
        <v>9330</v>
      </c>
      <c r="D14" s="84">
        <v>800</v>
      </c>
      <c r="E14" s="84">
        <v>7199</v>
      </c>
      <c r="F14" s="84">
        <v>1962</v>
      </c>
      <c r="G14" s="84">
        <v>9541</v>
      </c>
      <c r="H14" s="110">
        <v>28832</v>
      </c>
    </row>
    <row r="15" spans="2:8" ht="12.75">
      <c r="B15" s="112" t="s">
        <v>53</v>
      </c>
      <c r="C15" s="89">
        <v>38.2</v>
      </c>
      <c r="D15" s="89">
        <v>3.6</v>
      </c>
      <c r="E15" s="89">
        <v>22.9</v>
      </c>
      <c r="F15" s="89">
        <v>6.3</v>
      </c>
      <c r="G15" s="89">
        <v>28.9</v>
      </c>
      <c r="H15" s="109">
        <v>100</v>
      </c>
    </row>
    <row r="16" spans="2:8" ht="12.75">
      <c r="B16" s="113" t="s">
        <v>19</v>
      </c>
      <c r="C16" s="84">
        <v>22886</v>
      </c>
      <c r="D16" s="84">
        <v>2188</v>
      </c>
      <c r="E16" s="84">
        <v>13751</v>
      </c>
      <c r="F16" s="84">
        <v>3803</v>
      </c>
      <c r="G16" s="84">
        <v>17335</v>
      </c>
      <c r="H16" s="110">
        <v>59963</v>
      </c>
    </row>
    <row r="17" spans="2:8" ht="16.5" customHeight="1">
      <c r="B17" s="22"/>
      <c r="C17" s="23"/>
      <c r="D17" s="23"/>
      <c r="E17" s="23"/>
      <c r="F17" s="23"/>
      <c r="G17" s="23"/>
      <c r="H17" s="24"/>
    </row>
    <row r="18" spans="2:8" ht="12.75" customHeight="1">
      <c r="B18" s="362" t="s">
        <v>45</v>
      </c>
      <c r="C18" s="362"/>
      <c r="D18" s="362"/>
      <c r="E18" s="362"/>
      <c r="F18" s="362"/>
      <c r="G18" s="362"/>
      <c r="H18" s="362"/>
    </row>
    <row r="19" spans="2:8" ht="8.25" customHeight="1">
      <c r="B19" s="25"/>
      <c r="C19" s="25"/>
      <c r="D19" s="25"/>
      <c r="E19" s="25"/>
      <c r="F19" s="23"/>
      <c r="G19" s="23"/>
      <c r="H19" s="24"/>
    </row>
    <row r="20" spans="2:8" ht="12.75" customHeight="1">
      <c r="B20" s="371" t="s">
        <v>13</v>
      </c>
      <c r="C20" s="358" t="s">
        <v>201</v>
      </c>
      <c r="D20" s="359"/>
      <c r="E20" s="358" t="s">
        <v>53</v>
      </c>
      <c r="F20" s="359"/>
      <c r="G20" s="23"/>
      <c r="H20" s="24"/>
    </row>
    <row r="21" spans="2:8" ht="21.75" customHeight="1">
      <c r="B21" s="372"/>
      <c r="C21" s="360"/>
      <c r="D21" s="361"/>
      <c r="E21" s="360"/>
      <c r="F21" s="361"/>
      <c r="G21" s="23"/>
      <c r="H21" s="24"/>
    </row>
    <row r="22" spans="2:8" ht="12.75">
      <c r="B22" s="91" t="s">
        <v>20</v>
      </c>
      <c r="C22" s="366">
        <v>9.4</v>
      </c>
      <c r="D22" s="366"/>
      <c r="E22" s="367">
        <v>5.6</v>
      </c>
      <c r="F22" s="368"/>
      <c r="G22" s="23"/>
      <c r="H22" s="24"/>
    </row>
    <row r="23" spans="2:8" ht="12.75">
      <c r="B23" s="114" t="s">
        <v>21</v>
      </c>
      <c r="C23" s="366">
        <v>23.8</v>
      </c>
      <c r="D23" s="366"/>
      <c r="E23" s="369">
        <v>24.8</v>
      </c>
      <c r="F23" s="370"/>
      <c r="G23" s="23"/>
      <c r="H23" s="24"/>
    </row>
    <row r="24" spans="2:8" ht="12.75">
      <c r="B24" s="114" t="s">
        <v>22</v>
      </c>
      <c r="C24" s="366">
        <v>13.7</v>
      </c>
      <c r="D24" s="366"/>
      <c r="E24" s="369">
        <v>18</v>
      </c>
      <c r="F24" s="370"/>
      <c r="G24" s="23"/>
      <c r="H24" s="24"/>
    </row>
    <row r="25" spans="2:8" ht="12.75">
      <c r="B25" s="114" t="s">
        <v>23</v>
      </c>
      <c r="C25" s="366">
        <v>11.8</v>
      </c>
      <c r="D25" s="366"/>
      <c r="E25" s="369">
        <v>13.9</v>
      </c>
      <c r="F25" s="370"/>
      <c r="G25" s="23"/>
      <c r="H25" s="24"/>
    </row>
    <row r="26" spans="2:8" ht="12.75">
      <c r="B26" s="114" t="s">
        <v>24</v>
      </c>
      <c r="C26" s="366">
        <v>9.8</v>
      </c>
      <c r="D26" s="366"/>
      <c r="E26" s="369">
        <v>9.1</v>
      </c>
      <c r="F26" s="370"/>
      <c r="G26" s="23"/>
      <c r="H26" s="24"/>
    </row>
    <row r="27" spans="2:8" ht="12.75">
      <c r="B27" s="114" t="s">
        <v>25</v>
      </c>
      <c r="C27" s="366">
        <v>8.9</v>
      </c>
      <c r="D27" s="366"/>
      <c r="E27" s="369">
        <v>8.2</v>
      </c>
      <c r="F27" s="370"/>
      <c r="G27" s="23"/>
      <c r="H27" s="24"/>
    </row>
    <row r="28" spans="2:8" ht="12.75">
      <c r="B28" s="114" t="s">
        <v>148</v>
      </c>
      <c r="C28" s="366">
        <v>16.8</v>
      </c>
      <c r="D28" s="366"/>
      <c r="E28" s="369">
        <v>14.9</v>
      </c>
      <c r="F28" s="370"/>
      <c r="G28" s="23"/>
      <c r="H28" s="24"/>
    </row>
    <row r="29" spans="2:8" ht="12.75">
      <c r="B29" s="115" t="s">
        <v>26</v>
      </c>
      <c r="C29" s="366">
        <v>5.8</v>
      </c>
      <c r="D29" s="366"/>
      <c r="E29" s="381">
        <v>5.4</v>
      </c>
      <c r="F29" s="382"/>
      <c r="G29" s="23"/>
      <c r="H29" s="24"/>
    </row>
    <row r="30" spans="2:8" ht="12.75">
      <c r="B30" s="112" t="s">
        <v>0</v>
      </c>
      <c r="C30" s="383">
        <v>100</v>
      </c>
      <c r="D30" s="384"/>
      <c r="E30" s="383">
        <v>100</v>
      </c>
      <c r="F30" s="384"/>
      <c r="G30" s="23"/>
      <c r="H30" s="24"/>
    </row>
    <row r="31" spans="2:8" ht="12.75">
      <c r="B31" s="113" t="s">
        <v>19</v>
      </c>
      <c r="C31" s="385">
        <v>28748</v>
      </c>
      <c r="D31" s="386"/>
      <c r="E31" s="385">
        <v>59801</v>
      </c>
      <c r="F31" s="386"/>
      <c r="G31" s="23"/>
      <c r="H31" s="24"/>
    </row>
    <row r="32" spans="2:8" ht="16.5" customHeight="1">
      <c r="B32" s="22"/>
      <c r="C32" s="23"/>
      <c r="D32" s="23"/>
      <c r="E32" s="23"/>
      <c r="F32" s="23"/>
      <c r="G32" s="23"/>
      <c r="H32" s="24"/>
    </row>
    <row r="33" spans="2:15" ht="12.75" customHeight="1">
      <c r="B33" s="362" t="s">
        <v>293</v>
      </c>
      <c r="C33" s="362"/>
      <c r="D33" s="362"/>
      <c r="E33" s="362"/>
      <c r="F33" s="362"/>
      <c r="G33" s="362"/>
      <c r="H33" s="362"/>
      <c r="I33" s="26"/>
      <c r="J33" s="26"/>
      <c r="K33" s="26"/>
      <c r="L33" s="26"/>
      <c r="M33" s="26"/>
      <c r="N33" s="26"/>
      <c r="O33" s="26"/>
    </row>
    <row r="34" spans="3:6" ht="8.25" customHeight="1">
      <c r="C34" s="358" t="s">
        <v>200</v>
      </c>
      <c r="D34" s="359"/>
      <c r="E34" s="358" t="s">
        <v>163</v>
      </c>
      <c r="F34" s="359"/>
    </row>
    <row r="35" spans="3:6" ht="19.5" customHeight="1">
      <c r="C35" s="360"/>
      <c r="D35" s="361"/>
      <c r="E35" s="360"/>
      <c r="F35" s="361"/>
    </row>
    <row r="36" spans="2:6" ht="18.75" customHeight="1">
      <c r="B36" s="91" t="s">
        <v>161</v>
      </c>
      <c r="C36" s="380">
        <v>4163</v>
      </c>
      <c r="D36" s="380"/>
      <c r="E36" s="378">
        <v>10400</v>
      </c>
      <c r="F36" s="379"/>
    </row>
    <row r="37" spans="2:6" ht="41.25" customHeight="1">
      <c r="B37" s="114" t="s">
        <v>162</v>
      </c>
      <c r="C37" s="391">
        <v>581</v>
      </c>
      <c r="D37" s="391"/>
      <c r="E37" s="376">
        <v>1194</v>
      </c>
      <c r="F37" s="377"/>
    </row>
    <row r="38" spans="2:7" ht="15.75" customHeight="1">
      <c r="B38" s="114" t="s">
        <v>156</v>
      </c>
      <c r="C38" s="380">
        <v>748</v>
      </c>
      <c r="D38" s="380"/>
      <c r="E38" s="376">
        <v>2060</v>
      </c>
      <c r="F38" s="377"/>
      <c r="G38" s="19"/>
    </row>
    <row r="39" spans="2:7" ht="25.5" customHeight="1">
      <c r="B39" s="114" t="s">
        <v>157</v>
      </c>
      <c r="C39" s="380">
        <v>2256</v>
      </c>
      <c r="D39" s="380"/>
      <c r="E39" s="376">
        <v>4442</v>
      </c>
      <c r="F39" s="377"/>
      <c r="G39" s="19"/>
    </row>
    <row r="40" spans="2:7" ht="29.25" customHeight="1">
      <c r="B40" s="114" t="s">
        <v>158</v>
      </c>
      <c r="C40" s="380">
        <v>1123</v>
      </c>
      <c r="D40" s="380"/>
      <c r="E40" s="376">
        <v>1551</v>
      </c>
      <c r="F40" s="377"/>
      <c r="G40" s="19"/>
    </row>
    <row r="41" spans="2:7" ht="29.25" customHeight="1">
      <c r="B41" s="114" t="s">
        <v>159</v>
      </c>
      <c r="C41" s="380">
        <v>3506</v>
      </c>
      <c r="D41" s="380"/>
      <c r="E41" s="376">
        <v>7302</v>
      </c>
      <c r="F41" s="377"/>
      <c r="G41" s="19"/>
    </row>
    <row r="42" spans="2:7" ht="26.25" customHeight="1">
      <c r="B42" s="114" t="s">
        <v>160</v>
      </c>
      <c r="C42" s="380">
        <v>1728</v>
      </c>
      <c r="D42" s="380"/>
      <c r="E42" s="376">
        <v>3274</v>
      </c>
      <c r="F42" s="377"/>
      <c r="G42" s="19"/>
    </row>
    <row r="43" spans="2:7" ht="30.75" customHeight="1">
      <c r="B43" s="295" t="s">
        <v>291</v>
      </c>
      <c r="C43" s="380">
        <v>7694</v>
      </c>
      <c r="D43" s="380"/>
      <c r="E43" s="376">
        <v>15173</v>
      </c>
      <c r="F43" s="377"/>
      <c r="G43" s="19"/>
    </row>
    <row r="44" spans="2:6" ht="30" customHeight="1">
      <c r="B44" s="114" t="s">
        <v>57</v>
      </c>
      <c r="C44" s="380">
        <v>3134</v>
      </c>
      <c r="D44" s="380"/>
      <c r="E44" s="376">
        <v>3663</v>
      </c>
      <c r="F44" s="377"/>
    </row>
    <row r="45" spans="2:6" ht="16.5" customHeight="1">
      <c r="B45" s="296" t="s">
        <v>290</v>
      </c>
      <c r="C45" s="380">
        <v>5050</v>
      </c>
      <c r="D45" s="380"/>
      <c r="E45" s="387">
        <v>13120</v>
      </c>
      <c r="F45" s="388"/>
    </row>
    <row r="46" spans="2:6" ht="12.75">
      <c r="B46" s="116" t="s">
        <v>19</v>
      </c>
      <c r="C46" s="389">
        <v>28832</v>
      </c>
      <c r="D46" s="390"/>
      <c r="E46" s="389">
        <v>59963</v>
      </c>
      <c r="F46" s="390"/>
    </row>
    <row r="47" spans="1:10" ht="12.75">
      <c r="A47" s="39"/>
      <c r="B47" s="39"/>
      <c r="C47" s="39"/>
      <c r="D47" s="39"/>
      <c r="E47" s="39"/>
      <c r="F47" s="39"/>
      <c r="G47" s="39"/>
      <c r="H47" s="39"/>
      <c r="I47" s="39"/>
      <c r="J47" s="39"/>
    </row>
    <row r="48" spans="1:10" ht="12.75">
      <c r="A48" s="39"/>
      <c r="B48" s="39"/>
      <c r="C48" s="39"/>
      <c r="D48" s="39"/>
      <c r="E48" s="39"/>
      <c r="F48" s="39"/>
      <c r="G48" s="39"/>
      <c r="H48" s="39"/>
      <c r="I48" s="39"/>
      <c r="J48" s="39"/>
    </row>
    <row r="49" spans="1:10" ht="12.75">
      <c r="A49" s="39"/>
      <c r="B49" s="39"/>
      <c r="C49" s="39"/>
      <c r="D49" s="39"/>
      <c r="E49" s="39"/>
      <c r="F49" s="39"/>
      <c r="G49" s="39"/>
      <c r="H49" s="39"/>
      <c r="I49" s="39"/>
      <c r="J49" s="39"/>
    </row>
  </sheetData>
  <sheetProtection/>
  <mergeCells count="58">
    <mergeCell ref="C44:D44"/>
    <mergeCell ref="E42:F42"/>
    <mergeCell ref="C46:D46"/>
    <mergeCell ref="E46:F46"/>
    <mergeCell ref="C43:D43"/>
    <mergeCell ref="C37:D37"/>
    <mergeCell ref="C38:D38"/>
    <mergeCell ref="C39:D39"/>
    <mergeCell ref="C40:D40"/>
    <mergeCell ref="C41:D41"/>
    <mergeCell ref="C42:D42"/>
    <mergeCell ref="C27:D27"/>
    <mergeCell ref="C45:D45"/>
    <mergeCell ref="C30:D30"/>
    <mergeCell ref="C31:D31"/>
    <mergeCell ref="E30:F30"/>
    <mergeCell ref="E31:F31"/>
    <mergeCell ref="E43:F43"/>
    <mergeCell ref="E44:F44"/>
    <mergeCell ref="E45:F45"/>
    <mergeCell ref="E41:F41"/>
    <mergeCell ref="D6:D12"/>
    <mergeCell ref="E6:E12"/>
    <mergeCell ref="F6:F12"/>
    <mergeCell ref="E26:F26"/>
    <mergeCell ref="E28:F28"/>
    <mergeCell ref="E29:F29"/>
    <mergeCell ref="E27:F27"/>
    <mergeCell ref="C25:D25"/>
    <mergeCell ref="E40:F40"/>
    <mergeCell ref="E39:F39"/>
    <mergeCell ref="E37:F37"/>
    <mergeCell ref="E38:F38"/>
    <mergeCell ref="E36:F36"/>
    <mergeCell ref="C22:D22"/>
    <mergeCell ref="C24:D24"/>
    <mergeCell ref="C36:D36"/>
    <mergeCell ref="C23:D23"/>
    <mergeCell ref="E23:F23"/>
    <mergeCell ref="E25:F25"/>
    <mergeCell ref="A1:H1"/>
    <mergeCell ref="B18:H18"/>
    <mergeCell ref="B20:B21"/>
    <mergeCell ref="C20:D21"/>
    <mergeCell ref="E20:F21"/>
    <mergeCell ref="H6:H12"/>
    <mergeCell ref="G6:G12"/>
    <mergeCell ref="B2:D2"/>
    <mergeCell ref="C34:D35"/>
    <mergeCell ref="E34:F35"/>
    <mergeCell ref="B33:H33"/>
    <mergeCell ref="B4:H4"/>
    <mergeCell ref="C6:C12"/>
    <mergeCell ref="C28:D28"/>
    <mergeCell ref="C29:D29"/>
    <mergeCell ref="E22:F22"/>
    <mergeCell ref="C26:D26"/>
    <mergeCell ref="E24:F24"/>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N49"/>
  <sheetViews>
    <sheetView zoomScalePageLayoutView="0" workbookViewId="0" topLeftCell="A1">
      <selection activeCell="A2" sqref="A2:IV2"/>
    </sheetView>
  </sheetViews>
  <sheetFormatPr defaultColWidth="11.421875" defaultRowHeight="12.75"/>
  <cols>
    <col min="1" max="1" width="2.140625" style="1" customWidth="1"/>
    <col min="2" max="2" width="31.140625" style="1" customWidth="1"/>
    <col min="3" max="3" width="10.57421875" style="1" customWidth="1"/>
    <col min="4" max="4" width="10.28125" style="1" customWidth="1"/>
    <col min="5" max="5" width="9.7109375" style="1" customWidth="1"/>
    <col min="6" max="6" width="11.421875" style="1" customWidth="1"/>
    <col min="7" max="7" width="8.7109375" style="1" customWidth="1"/>
    <col min="8" max="8" width="7.421875" style="1" customWidth="1"/>
    <col min="9" max="9" width="5.140625" style="1" customWidth="1"/>
    <col min="10" max="10" width="3.140625" style="1" customWidth="1"/>
    <col min="11" max="16384" width="11.421875" style="1" customWidth="1"/>
  </cols>
  <sheetData>
    <row r="1" spans="1:14" ht="16.5">
      <c r="A1" s="435" t="s">
        <v>215</v>
      </c>
      <c r="B1" s="435"/>
      <c r="C1" s="435"/>
      <c r="D1" s="435"/>
      <c r="E1" s="435"/>
      <c r="F1" s="435"/>
      <c r="G1" s="435"/>
      <c r="H1" s="435"/>
      <c r="I1" s="435"/>
      <c r="J1" s="435"/>
      <c r="K1" s="24"/>
      <c r="L1" s="24"/>
      <c r="M1" s="24"/>
      <c r="N1" s="24"/>
    </row>
    <row r="2" spans="1:8" ht="16.5">
      <c r="A2" s="322"/>
      <c r="B2" s="357" t="s">
        <v>380</v>
      </c>
      <c r="C2" s="357"/>
      <c r="D2" s="357"/>
      <c r="E2" s="322"/>
      <c r="F2" s="322"/>
      <c r="G2" s="322"/>
      <c r="H2" s="322"/>
    </row>
    <row r="3" spans="2:14" ht="12.75">
      <c r="B3" s="21"/>
      <c r="C3" s="21"/>
      <c r="D3" s="21"/>
      <c r="E3" s="21"/>
      <c r="F3" s="21"/>
      <c r="G3" s="21"/>
      <c r="H3" s="21"/>
      <c r="I3" s="21"/>
      <c r="K3" s="24"/>
      <c r="L3" s="24"/>
      <c r="M3" s="24"/>
      <c r="N3" s="24"/>
    </row>
    <row r="4" spans="2:14" ht="12.75">
      <c r="B4" s="362" t="s">
        <v>44</v>
      </c>
      <c r="C4" s="362"/>
      <c r="D4" s="362"/>
      <c r="E4" s="362"/>
      <c r="F4" s="362"/>
      <c r="G4" s="362"/>
      <c r="H4" s="362"/>
      <c r="I4" s="362"/>
      <c r="J4" s="24"/>
      <c r="K4" s="24"/>
      <c r="L4" s="24"/>
      <c r="M4" s="24"/>
      <c r="N4" s="24"/>
    </row>
    <row r="5" spans="2:14" ht="12.75">
      <c r="B5" s="20"/>
      <c r="C5" s="20"/>
      <c r="D5" s="20"/>
      <c r="E5" s="20"/>
      <c r="F5" s="20"/>
      <c r="G5" s="20"/>
      <c r="H5" s="20"/>
      <c r="I5" s="20"/>
      <c r="J5" s="24"/>
      <c r="K5" s="24"/>
      <c r="L5" s="24"/>
      <c r="M5" s="24"/>
      <c r="N5" s="24"/>
    </row>
    <row r="6" spans="2:14" ht="12.75" customHeight="1">
      <c r="B6" s="21"/>
      <c r="C6" s="363" t="s">
        <v>61</v>
      </c>
      <c r="D6" s="363" t="s">
        <v>14</v>
      </c>
      <c r="E6" s="363" t="s">
        <v>15</v>
      </c>
      <c r="F6" s="363" t="s">
        <v>16</v>
      </c>
      <c r="G6" s="363" t="s">
        <v>17</v>
      </c>
      <c r="H6" s="373" t="s">
        <v>0</v>
      </c>
      <c r="I6" s="24"/>
      <c r="J6" s="24"/>
      <c r="K6" s="24"/>
      <c r="L6" s="24"/>
      <c r="M6" s="24"/>
      <c r="N6" s="24"/>
    </row>
    <row r="7" spans="2:14" ht="12.75">
      <c r="B7" s="21"/>
      <c r="C7" s="364"/>
      <c r="D7" s="364"/>
      <c r="E7" s="364"/>
      <c r="F7" s="364"/>
      <c r="G7" s="364"/>
      <c r="H7" s="374"/>
      <c r="I7" s="24"/>
      <c r="J7" s="24"/>
      <c r="K7" s="24"/>
      <c r="L7" s="24"/>
      <c r="M7" s="24"/>
      <c r="N7" s="24"/>
    </row>
    <row r="8" spans="2:14" ht="12.75">
      <c r="B8" s="21"/>
      <c r="C8" s="364"/>
      <c r="D8" s="364"/>
      <c r="E8" s="364"/>
      <c r="F8" s="364"/>
      <c r="G8" s="364"/>
      <c r="H8" s="374"/>
      <c r="I8" s="24"/>
      <c r="J8" s="24"/>
      <c r="K8" s="24"/>
      <c r="L8" s="24"/>
      <c r="M8" s="24"/>
      <c r="N8" s="24"/>
    </row>
    <row r="9" spans="2:14" ht="12.75">
      <c r="B9" s="21"/>
      <c r="C9" s="364"/>
      <c r="D9" s="364"/>
      <c r="E9" s="364"/>
      <c r="F9" s="364"/>
      <c r="G9" s="364"/>
      <c r="H9" s="374"/>
      <c r="I9" s="24"/>
      <c r="J9" s="24"/>
      <c r="K9" s="24"/>
      <c r="L9" s="24"/>
      <c r="M9" s="24"/>
      <c r="N9" s="24"/>
    </row>
    <row r="10" spans="2:14" ht="12.75">
      <c r="B10" s="21"/>
      <c r="C10" s="364"/>
      <c r="D10" s="364"/>
      <c r="E10" s="364"/>
      <c r="F10" s="364"/>
      <c r="G10" s="364"/>
      <c r="H10" s="374"/>
      <c r="I10" s="24"/>
      <c r="J10" s="24"/>
      <c r="K10" s="24"/>
      <c r="L10" s="24"/>
      <c r="M10" s="24"/>
      <c r="N10" s="24"/>
    </row>
    <row r="11" spans="2:14" ht="12.75">
      <c r="B11" s="21"/>
      <c r="C11" s="364"/>
      <c r="D11" s="364"/>
      <c r="E11" s="364"/>
      <c r="F11" s="364"/>
      <c r="G11" s="364"/>
      <c r="H11" s="374"/>
      <c r="I11" s="24"/>
      <c r="J11" s="24"/>
      <c r="K11" s="24"/>
      <c r="L11" s="24"/>
      <c r="M11" s="24"/>
      <c r="N11" s="24"/>
    </row>
    <row r="12" spans="2:14" ht="12.75">
      <c r="B12" s="21"/>
      <c r="C12" s="365"/>
      <c r="D12" s="365"/>
      <c r="E12" s="365"/>
      <c r="F12" s="365"/>
      <c r="G12" s="365"/>
      <c r="H12" s="375"/>
      <c r="I12" s="24"/>
      <c r="J12" s="24"/>
      <c r="K12" s="24"/>
      <c r="L12" s="24"/>
      <c r="M12" s="24"/>
      <c r="N12" s="24"/>
    </row>
    <row r="13" spans="2:14" ht="15">
      <c r="B13" s="112" t="s">
        <v>201</v>
      </c>
      <c r="C13" s="144">
        <v>15.5</v>
      </c>
      <c r="D13" s="142">
        <v>0</v>
      </c>
      <c r="E13" s="144">
        <v>51.6</v>
      </c>
      <c r="F13" s="142">
        <v>17.4</v>
      </c>
      <c r="G13" s="144">
        <v>15.5</v>
      </c>
      <c r="H13" s="144">
        <v>100</v>
      </c>
      <c r="I13" s="24"/>
      <c r="J13" s="24"/>
      <c r="K13" s="24"/>
      <c r="L13" s="24"/>
      <c r="M13" s="24"/>
      <c r="N13" s="24"/>
    </row>
    <row r="14" spans="2:14" ht="12.75">
      <c r="B14" s="113" t="s">
        <v>19</v>
      </c>
      <c r="C14" s="139">
        <v>24</v>
      </c>
      <c r="D14" s="141">
        <v>0</v>
      </c>
      <c r="E14" s="139">
        <v>80</v>
      </c>
      <c r="F14" s="141">
        <v>27</v>
      </c>
      <c r="G14" s="139">
        <v>24</v>
      </c>
      <c r="H14" s="139">
        <v>155</v>
      </c>
      <c r="I14" s="24"/>
      <c r="J14" s="24"/>
      <c r="K14" s="24"/>
      <c r="L14" s="24"/>
      <c r="M14" s="24"/>
      <c r="N14" s="24"/>
    </row>
    <row r="15" spans="2:14" ht="12.75">
      <c r="B15" s="112" t="s">
        <v>53</v>
      </c>
      <c r="C15" s="144">
        <v>14.3</v>
      </c>
      <c r="D15" s="144">
        <v>0</v>
      </c>
      <c r="E15" s="144">
        <v>50.9</v>
      </c>
      <c r="F15" s="144">
        <v>18.4</v>
      </c>
      <c r="G15" s="144">
        <v>16.4</v>
      </c>
      <c r="H15" s="144">
        <v>100</v>
      </c>
      <c r="I15" s="24"/>
      <c r="J15" s="24"/>
      <c r="K15" s="24"/>
      <c r="L15" s="24"/>
      <c r="M15" s="24"/>
      <c r="N15" s="24"/>
    </row>
    <row r="16" spans="2:14" ht="12.75">
      <c r="B16" s="113" t="s">
        <v>19</v>
      </c>
      <c r="C16" s="139">
        <v>42</v>
      </c>
      <c r="D16" s="139">
        <v>0</v>
      </c>
      <c r="E16" s="139">
        <v>149</v>
      </c>
      <c r="F16" s="139">
        <v>54</v>
      </c>
      <c r="G16" s="139">
        <v>48</v>
      </c>
      <c r="H16" s="139">
        <v>293</v>
      </c>
      <c r="I16" s="24"/>
      <c r="J16" s="24"/>
      <c r="K16" s="24"/>
      <c r="L16" s="24"/>
      <c r="M16" s="24"/>
      <c r="N16" s="24"/>
    </row>
    <row r="17" spans="2:14" ht="12.75">
      <c r="B17" s="38"/>
      <c r="C17" s="38"/>
      <c r="D17" s="38"/>
      <c r="E17" s="38"/>
      <c r="F17" s="38"/>
      <c r="G17" s="38"/>
      <c r="H17" s="38"/>
      <c r="I17" s="38"/>
      <c r="J17" s="24"/>
      <c r="K17" s="24"/>
      <c r="L17" s="24"/>
      <c r="M17" s="24"/>
      <c r="N17" s="24"/>
    </row>
    <row r="18" spans="2:14" ht="12.75">
      <c r="B18" s="362" t="s">
        <v>45</v>
      </c>
      <c r="C18" s="362"/>
      <c r="D18" s="362"/>
      <c r="E18" s="362"/>
      <c r="F18" s="362"/>
      <c r="G18" s="362"/>
      <c r="H18" s="362"/>
      <c r="I18" s="362"/>
      <c r="J18" s="24"/>
      <c r="K18" s="24"/>
      <c r="L18" s="24"/>
      <c r="M18" s="24"/>
      <c r="N18" s="24"/>
    </row>
    <row r="19" spans="2:14" ht="12.75">
      <c r="B19" s="38"/>
      <c r="C19" s="38"/>
      <c r="D19" s="38"/>
      <c r="E19" s="38"/>
      <c r="F19" s="38"/>
      <c r="G19" s="38"/>
      <c r="H19" s="38"/>
      <c r="I19" s="38"/>
      <c r="J19" s="24"/>
      <c r="K19" s="24"/>
      <c r="L19" s="24"/>
      <c r="M19" s="24"/>
      <c r="N19" s="24"/>
    </row>
    <row r="20" spans="2:14" ht="12.75" customHeight="1">
      <c r="B20" s="371" t="s">
        <v>13</v>
      </c>
      <c r="C20" s="358" t="s">
        <v>201</v>
      </c>
      <c r="D20" s="359"/>
      <c r="E20" s="358" t="s">
        <v>53</v>
      </c>
      <c r="F20" s="359"/>
      <c r="G20" s="23"/>
      <c r="H20" s="38"/>
      <c r="I20" s="24"/>
      <c r="J20" s="24"/>
      <c r="K20" s="24"/>
      <c r="L20" s="24"/>
      <c r="M20" s="24"/>
      <c r="N20" s="24"/>
    </row>
    <row r="21" spans="2:14" ht="17.25" customHeight="1">
      <c r="B21" s="372"/>
      <c r="C21" s="360"/>
      <c r="D21" s="361"/>
      <c r="E21" s="360"/>
      <c r="F21" s="361"/>
      <c r="G21" s="23"/>
      <c r="H21" s="38"/>
      <c r="I21" s="24"/>
      <c r="J21" s="24"/>
      <c r="K21" s="24"/>
      <c r="L21" s="24"/>
      <c r="M21" s="24"/>
      <c r="N21" s="24"/>
    </row>
    <row r="22" spans="2:14" ht="12.75">
      <c r="B22" s="91" t="s">
        <v>20</v>
      </c>
      <c r="C22" s="484">
        <v>0</v>
      </c>
      <c r="D22" s="484"/>
      <c r="E22" s="462">
        <v>0</v>
      </c>
      <c r="F22" s="463"/>
      <c r="G22" s="23"/>
      <c r="H22" s="38"/>
      <c r="I22" s="24"/>
      <c r="J22" s="24"/>
      <c r="K22" s="24"/>
      <c r="L22" s="24"/>
      <c r="M22" s="24"/>
      <c r="N22" s="24"/>
    </row>
    <row r="23" spans="2:14" ht="12.75">
      <c r="B23" s="114" t="s">
        <v>21</v>
      </c>
      <c r="C23" s="484">
        <v>1.3</v>
      </c>
      <c r="D23" s="484"/>
      <c r="E23" s="458">
        <v>0.7</v>
      </c>
      <c r="F23" s="459"/>
      <c r="G23" s="23"/>
      <c r="H23" s="38"/>
      <c r="I23" s="24"/>
      <c r="J23" s="24"/>
      <c r="K23" s="24"/>
      <c r="L23" s="24"/>
      <c r="M23" s="24"/>
      <c r="N23" s="24"/>
    </row>
    <row r="24" spans="2:14" ht="12.75">
      <c r="B24" s="114" t="s">
        <v>22</v>
      </c>
      <c r="C24" s="484">
        <v>3.2</v>
      </c>
      <c r="D24" s="484"/>
      <c r="E24" s="458">
        <v>4.1</v>
      </c>
      <c r="F24" s="459"/>
      <c r="G24" s="23"/>
      <c r="H24" s="38"/>
      <c r="I24" s="24"/>
      <c r="J24" s="24"/>
      <c r="K24" s="24"/>
      <c r="L24" s="24"/>
      <c r="M24" s="24"/>
      <c r="N24" s="24"/>
    </row>
    <row r="25" spans="2:14" ht="12.75">
      <c r="B25" s="114" t="s">
        <v>23</v>
      </c>
      <c r="C25" s="484">
        <v>5.2</v>
      </c>
      <c r="D25" s="484"/>
      <c r="E25" s="458">
        <v>6.8</v>
      </c>
      <c r="F25" s="459"/>
      <c r="G25" s="23"/>
      <c r="H25" s="38"/>
      <c r="I25" s="24"/>
      <c r="J25" s="24"/>
      <c r="K25" s="24"/>
      <c r="L25" s="24"/>
      <c r="M25" s="24"/>
      <c r="N25" s="24"/>
    </row>
    <row r="26" spans="2:14" ht="12.75">
      <c r="B26" s="114" t="s">
        <v>24</v>
      </c>
      <c r="C26" s="484">
        <v>14.2</v>
      </c>
      <c r="D26" s="484"/>
      <c r="E26" s="458">
        <v>11.6</v>
      </c>
      <c r="F26" s="459"/>
      <c r="G26" s="23"/>
      <c r="H26" s="38"/>
      <c r="I26" s="24"/>
      <c r="J26" s="24"/>
      <c r="K26" s="24"/>
      <c r="L26" s="24"/>
      <c r="M26" s="24"/>
      <c r="N26" s="24"/>
    </row>
    <row r="27" spans="2:14" ht="12.75">
      <c r="B27" s="114" t="s">
        <v>25</v>
      </c>
      <c r="C27" s="484">
        <v>16.1</v>
      </c>
      <c r="D27" s="484"/>
      <c r="E27" s="458">
        <v>16.7</v>
      </c>
      <c r="F27" s="459"/>
      <c r="G27" s="23"/>
      <c r="H27" s="38"/>
      <c r="I27" s="24"/>
      <c r="J27" s="24"/>
      <c r="K27" s="24"/>
      <c r="L27" s="24"/>
      <c r="M27" s="24"/>
      <c r="N27" s="24"/>
    </row>
    <row r="28" spans="2:14" ht="12.75">
      <c r="B28" s="114" t="s">
        <v>148</v>
      </c>
      <c r="C28" s="484">
        <v>43.2</v>
      </c>
      <c r="D28" s="484"/>
      <c r="E28" s="458">
        <v>44</v>
      </c>
      <c r="F28" s="459"/>
      <c r="G28" s="23"/>
      <c r="H28" s="38"/>
      <c r="I28" s="24"/>
      <c r="J28" s="24"/>
      <c r="K28" s="24"/>
      <c r="L28" s="24"/>
      <c r="M28" s="24"/>
      <c r="N28" s="24"/>
    </row>
    <row r="29" spans="2:14" ht="12.75">
      <c r="B29" s="115" t="s">
        <v>26</v>
      </c>
      <c r="C29" s="484">
        <v>16.8</v>
      </c>
      <c r="D29" s="484"/>
      <c r="E29" s="464">
        <v>16</v>
      </c>
      <c r="F29" s="465"/>
      <c r="G29" s="23"/>
      <c r="H29" s="38"/>
      <c r="I29" s="24"/>
      <c r="J29" s="24"/>
      <c r="K29" s="24"/>
      <c r="L29" s="24"/>
      <c r="M29" s="24"/>
      <c r="N29" s="24"/>
    </row>
    <row r="30" spans="2:14" ht="12.75">
      <c r="B30" s="112" t="s">
        <v>0</v>
      </c>
      <c r="C30" s="383">
        <v>100</v>
      </c>
      <c r="D30" s="384"/>
      <c r="E30" s="383">
        <v>100</v>
      </c>
      <c r="F30" s="384"/>
      <c r="G30" s="23"/>
      <c r="H30" s="38"/>
      <c r="I30" s="24"/>
      <c r="J30" s="24"/>
      <c r="K30" s="24"/>
      <c r="L30" s="24"/>
      <c r="M30" s="24"/>
      <c r="N30" s="24"/>
    </row>
    <row r="31" spans="2:14" ht="12.75">
      <c r="B31" s="113" t="s">
        <v>19</v>
      </c>
      <c r="C31" s="469">
        <v>155</v>
      </c>
      <c r="D31" s="470"/>
      <c r="E31" s="515">
        <v>293</v>
      </c>
      <c r="F31" s="516"/>
      <c r="G31" s="23"/>
      <c r="H31" s="38"/>
      <c r="I31" s="24"/>
      <c r="J31" s="24"/>
      <c r="K31" s="24"/>
      <c r="L31" s="24"/>
      <c r="M31" s="24"/>
      <c r="N31" s="24"/>
    </row>
    <row r="32" spans="2:14" ht="12.75">
      <c r="B32" s="22"/>
      <c r="C32" s="23"/>
      <c r="D32" s="23"/>
      <c r="E32" s="23"/>
      <c r="F32" s="23"/>
      <c r="G32" s="23"/>
      <c r="H32" s="38"/>
      <c r="I32" s="24"/>
      <c r="J32" s="24"/>
      <c r="K32" s="24"/>
      <c r="L32" s="24"/>
      <c r="M32" s="24"/>
      <c r="N32" s="24"/>
    </row>
    <row r="33" spans="2:14" ht="12.75">
      <c r="B33" s="362" t="s">
        <v>293</v>
      </c>
      <c r="C33" s="362"/>
      <c r="D33" s="362"/>
      <c r="E33" s="362"/>
      <c r="F33" s="362"/>
      <c r="G33" s="362"/>
      <c r="H33" s="362"/>
      <c r="I33" s="362"/>
      <c r="J33" s="24"/>
      <c r="K33" s="24"/>
      <c r="L33" s="24"/>
      <c r="M33" s="24"/>
      <c r="N33" s="24"/>
    </row>
    <row r="34" spans="2:10" ht="12.75">
      <c r="B34" s="38"/>
      <c r="C34" s="38"/>
      <c r="D34" s="38"/>
      <c r="E34" s="38"/>
      <c r="F34" s="38"/>
      <c r="G34" s="38"/>
      <c r="H34" s="38"/>
      <c r="I34" s="38"/>
      <c r="J34" s="24"/>
    </row>
    <row r="35" spans="2:9" ht="31.5" customHeight="1">
      <c r="B35" s="38"/>
      <c r="C35" s="413" t="s">
        <v>205</v>
      </c>
      <c r="D35" s="414"/>
      <c r="E35" s="413" t="s">
        <v>163</v>
      </c>
      <c r="F35" s="414"/>
      <c r="G35" s="38"/>
      <c r="H35" s="38"/>
      <c r="I35" s="38"/>
    </row>
    <row r="36" spans="2:9" ht="12.75">
      <c r="B36" s="91" t="s">
        <v>161</v>
      </c>
      <c r="C36" s="466">
        <v>0</v>
      </c>
      <c r="D36" s="466"/>
      <c r="E36" s="467">
        <v>1</v>
      </c>
      <c r="F36" s="468"/>
      <c r="G36" s="38"/>
      <c r="H36" s="38"/>
      <c r="I36" s="38"/>
    </row>
    <row r="37" spans="2:9" ht="39.75" customHeight="1">
      <c r="B37" s="114" t="s">
        <v>162</v>
      </c>
      <c r="C37" s="466">
        <v>0</v>
      </c>
      <c r="D37" s="466"/>
      <c r="E37" s="471">
        <v>0</v>
      </c>
      <c r="F37" s="472"/>
      <c r="G37" s="38"/>
      <c r="H37" s="38"/>
      <c r="I37" s="38"/>
    </row>
    <row r="38" spans="2:9" ht="15.75" customHeight="1">
      <c r="B38" s="114" t="s">
        <v>156</v>
      </c>
      <c r="C38" s="466">
        <v>0</v>
      </c>
      <c r="D38" s="466"/>
      <c r="E38" s="471">
        <v>0</v>
      </c>
      <c r="F38" s="472"/>
      <c r="G38" s="38"/>
      <c r="H38" s="38"/>
      <c r="I38" s="38"/>
    </row>
    <row r="39" spans="2:9" ht="12.75">
      <c r="B39" s="114" t="s">
        <v>157</v>
      </c>
      <c r="C39" s="466">
        <v>13</v>
      </c>
      <c r="D39" s="466"/>
      <c r="E39" s="471">
        <v>19</v>
      </c>
      <c r="F39" s="472"/>
      <c r="G39" s="38"/>
      <c r="H39" s="38"/>
      <c r="I39" s="38"/>
    </row>
    <row r="40" spans="2:9" ht="25.5">
      <c r="B40" s="114" t="s">
        <v>158</v>
      </c>
      <c r="C40" s="466">
        <v>0</v>
      </c>
      <c r="D40" s="466"/>
      <c r="E40" s="471">
        <v>0</v>
      </c>
      <c r="F40" s="472"/>
      <c r="G40" s="38"/>
      <c r="H40" s="38"/>
      <c r="I40" s="38"/>
    </row>
    <row r="41" spans="2:9" ht="25.5">
      <c r="B41" s="114" t="s">
        <v>159</v>
      </c>
      <c r="C41" s="466">
        <v>42</v>
      </c>
      <c r="D41" s="466"/>
      <c r="E41" s="471">
        <v>73</v>
      </c>
      <c r="F41" s="472"/>
      <c r="G41" s="38"/>
      <c r="H41" s="38"/>
      <c r="I41" s="38"/>
    </row>
    <row r="42" spans="2:9" ht="25.5">
      <c r="B42" s="114" t="s">
        <v>160</v>
      </c>
      <c r="C42" s="466">
        <v>49</v>
      </c>
      <c r="D42" s="466"/>
      <c r="E42" s="471">
        <v>89</v>
      </c>
      <c r="F42" s="472"/>
      <c r="G42" s="38"/>
      <c r="H42" s="38"/>
      <c r="I42" s="38"/>
    </row>
    <row r="43" spans="2:9" ht="25.5">
      <c r="B43" s="295" t="s">
        <v>291</v>
      </c>
      <c r="C43" s="466">
        <v>9</v>
      </c>
      <c r="D43" s="466"/>
      <c r="E43" s="471">
        <v>19</v>
      </c>
      <c r="F43" s="472"/>
      <c r="G43" s="38"/>
      <c r="H43" s="38"/>
      <c r="I43" s="38"/>
    </row>
    <row r="44" spans="2:10" ht="30" customHeight="1">
      <c r="B44" s="114" t="s">
        <v>57</v>
      </c>
      <c r="C44" s="466">
        <v>8</v>
      </c>
      <c r="D44" s="466"/>
      <c r="E44" s="471">
        <v>13</v>
      </c>
      <c r="F44" s="472"/>
      <c r="G44" s="38"/>
      <c r="H44" s="38"/>
      <c r="I44" s="38"/>
      <c r="J44" s="38"/>
    </row>
    <row r="45" spans="2:10" ht="12.75">
      <c r="B45" s="296" t="s">
        <v>290</v>
      </c>
      <c r="C45" s="466">
        <v>39</v>
      </c>
      <c r="D45" s="466"/>
      <c r="E45" s="473">
        <v>83</v>
      </c>
      <c r="F45" s="474"/>
      <c r="G45" s="38"/>
      <c r="H45" s="38"/>
      <c r="I45" s="38"/>
      <c r="J45" s="38"/>
    </row>
    <row r="46" spans="2:10" ht="12.75">
      <c r="B46" s="116" t="s">
        <v>19</v>
      </c>
      <c r="C46" s="521">
        <v>155</v>
      </c>
      <c r="D46" s="522"/>
      <c r="E46" s="521">
        <v>293</v>
      </c>
      <c r="F46" s="522"/>
      <c r="G46" s="38"/>
      <c r="H46" s="38"/>
      <c r="I46" s="38"/>
      <c r="J46" s="38"/>
    </row>
    <row r="47" spans="2:10" ht="12.75">
      <c r="B47" s="38"/>
      <c r="C47" s="38"/>
      <c r="D47" s="38"/>
      <c r="E47" s="38"/>
      <c r="F47" s="38"/>
      <c r="G47" s="38"/>
      <c r="H47" s="38"/>
      <c r="I47" s="38"/>
      <c r="J47" s="38"/>
    </row>
    <row r="48" spans="2:10" ht="12.75">
      <c r="B48" s="38"/>
      <c r="C48" s="38"/>
      <c r="D48" s="38"/>
      <c r="E48" s="38"/>
      <c r="F48" s="38"/>
      <c r="G48" s="38"/>
      <c r="H48" s="38"/>
      <c r="I48" s="38"/>
      <c r="J48" s="38"/>
    </row>
    <row r="49" spans="7:10" ht="12.75">
      <c r="G49" s="38"/>
      <c r="H49" s="38"/>
      <c r="I49" s="38"/>
      <c r="J49" s="38"/>
    </row>
  </sheetData>
  <sheetProtection/>
  <mergeCells count="58">
    <mergeCell ref="E46:F46"/>
    <mergeCell ref="C46:D46"/>
    <mergeCell ref="C43:D43"/>
    <mergeCell ref="E43:F43"/>
    <mergeCell ref="C44:D44"/>
    <mergeCell ref="E44:F44"/>
    <mergeCell ref="C45:D45"/>
    <mergeCell ref="E45:F45"/>
    <mergeCell ref="C40:D40"/>
    <mergeCell ref="E40:F40"/>
    <mergeCell ref="C41:D41"/>
    <mergeCell ref="E41:F41"/>
    <mergeCell ref="C42:D42"/>
    <mergeCell ref="E42:F42"/>
    <mergeCell ref="C37:D37"/>
    <mergeCell ref="E37:F37"/>
    <mergeCell ref="C38:D38"/>
    <mergeCell ref="E38:F38"/>
    <mergeCell ref="C39:D39"/>
    <mergeCell ref="E39:F39"/>
    <mergeCell ref="C30:D30"/>
    <mergeCell ref="E30:F30"/>
    <mergeCell ref="C31:D31"/>
    <mergeCell ref="E31:F31"/>
    <mergeCell ref="C36:D36"/>
    <mergeCell ref="E36:F36"/>
    <mergeCell ref="B33:I33"/>
    <mergeCell ref="C35:D35"/>
    <mergeCell ref="E35:F35"/>
    <mergeCell ref="C27:D27"/>
    <mergeCell ref="E27:F27"/>
    <mergeCell ref="C28:D28"/>
    <mergeCell ref="E28:F28"/>
    <mergeCell ref="C29:D29"/>
    <mergeCell ref="E29:F29"/>
    <mergeCell ref="E23:F23"/>
    <mergeCell ref="C24:D24"/>
    <mergeCell ref="E24:F24"/>
    <mergeCell ref="C25:D25"/>
    <mergeCell ref="E25:F25"/>
    <mergeCell ref="C26:D26"/>
    <mergeCell ref="E26:F26"/>
    <mergeCell ref="C23:D23"/>
    <mergeCell ref="A1:J1"/>
    <mergeCell ref="B4:I4"/>
    <mergeCell ref="C6:C12"/>
    <mergeCell ref="D6:D12"/>
    <mergeCell ref="E6:E12"/>
    <mergeCell ref="F6:F12"/>
    <mergeCell ref="G6:G12"/>
    <mergeCell ref="H6:H12"/>
    <mergeCell ref="B2:D2"/>
    <mergeCell ref="B18:I18"/>
    <mergeCell ref="B20:B21"/>
    <mergeCell ref="C20:D21"/>
    <mergeCell ref="E20:F21"/>
    <mergeCell ref="C22:D22"/>
    <mergeCell ref="E22:F22"/>
  </mergeCells>
  <printOptions/>
  <pageMargins left="0.25" right="0.25" top="0.75" bottom="0.75" header="0.3" footer="0.3"/>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dimension ref="A1:R56"/>
  <sheetViews>
    <sheetView zoomScalePageLayoutView="0" workbookViewId="0" topLeftCell="A1">
      <selection activeCell="A2" sqref="A2:IV2"/>
    </sheetView>
  </sheetViews>
  <sheetFormatPr defaultColWidth="11.421875" defaultRowHeight="12.75"/>
  <cols>
    <col min="1" max="1" width="2.140625" style="1" customWidth="1"/>
    <col min="2" max="4" width="11.421875" style="1" customWidth="1"/>
    <col min="5" max="5" width="9.57421875" style="1" customWidth="1"/>
    <col min="6" max="6" width="11.421875" style="1" customWidth="1"/>
    <col min="7" max="7" width="14.28125" style="1" customWidth="1"/>
    <col min="8" max="8" width="12.28125" style="1" customWidth="1"/>
    <col min="9" max="9" width="11.7109375" style="1" customWidth="1"/>
    <col min="10" max="10" width="4.00390625" style="1" customWidth="1"/>
    <col min="11" max="16384" width="11.421875" style="1" customWidth="1"/>
  </cols>
  <sheetData>
    <row r="1" spans="1:10" ht="16.5">
      <c r="A1" s="435" t="s">
        <v>215</v>
      </c>
      <c r="B1" s="435"/>
      <c r="C1" s="435"/>
      <c r="D1" s="435"/>
      <c r="E1" s="435"/>
      <c r="F1" s="435"/>
      <c r="G1" s="435"/>
      <c r="H1" s="435"/>
      <c r="I1" s="435"/>
      <c r="J1" s="435"/>
    </row>
    <row r="2" spans="1:8" ht="16.5">
      <c r="A2" s="322"/>
      <c r="B2" s="357" t="s">
        <v>380</v>
      </c>
      <c r="C2" s="357"/>
      <c r="D2" s="357"/>
      <c r="E2" s="322"/>
      <c r="F2" s="322"/>
      <c r="G2" s="322"/>
      <c r="H2" s="322"/>
    </row>
    <row r="3" spans="2:9" ht="12.75">
      <c r="B3" s="38"/>
      <c r="C3" s="38"/>
      <c r="D3" s="38"/>
      <c r="E3" s="38"/>
      <c r="F3" s="38"/>
      <c r="G3" s="38"/>
      <c r="H3" s="38"/>
      <c r="I3" s="38"/>
    </row>
    <row r="4" spans="2:9" ht="12.75">
      <c r="B4" s="362" t="s">
        <v>62</v>
      </c>
      <c r="C4" s="362"/>
      <c r="D4" s="362"/>
      <c r="E4" s="362"/>
      <c r="F4" s="362"/>
      <c r="G4" s="362"/>
      <c r="H4" s="362"/>
      <c r="I4" s="362"/>
    </row>
    <row r="5" spans="2:9" ht="12.75">
      <c r="B5" s="20"/>
      <c r="C5" s="20"/>
      <c r="D5" s="20"/>
      <c r="E5" s="20"/>
      <c r="F5" s="38"/>
      <c r="G5" s="38"/>
      <c r="H5" s="38"/>
      <c r="I5" s="38"/>
    </row>
    <row r="6" spans="2:9" ht="18" customHeight="1">
      <c r="B6" s="436"/>
      <c r="C6" s="436"/>
      <c r="D6" s="436"/>
      <c r="E6" s="436"/>
      <c r="F6" s="413" t="s">
        <v>201</v>
      </c>
      <c r="G6" s="414"/>
      <c r="H6" s="413" t="s">
        <v>53</v>
      </c>
      <c r="I6" s="414"/>
    </row>
    <row r="7" spans="2:9" ht="12.75">
      <c r="B7" s="437" t="s">
        <v>63</v>
      </c>
      <c r="C7" s="438"/>
      <c r="D7" s="438"/>
      <c r="E7" s="439"/>
      <c r="F7" s="484">
        <v>0</v>
      </c>
      <c r="G7" s="484"/>
      <c r="H7" s="462">
        <v>0</v>
      </c>
      <c r="I7" s="463"/>
    </row>
    <row r="8" spans="2:12" ht="12.75">
      <c r="B8" s="409" t="s">
        <v>64</v>
      </c>
      <c r="C8" s="410"/>
      <c r="D8" s="410"/>
      <c r="E8" s="411"/>
      <c r="F8" s="484">
        <v>0.7</v>
      </c>
      <c r="G8" s="484"/>
      <c r="H8" s="458">
        <v>0.7</v>
      </c>
      <c r="I8" s="459"/>
      <c r="K8" s="27"/>
      <c r="L8" s="27"/>
    </row>
    <row r="9" spans="2:9" ht="12.75">
      <c r="B9" s="409" t="s">
        <v>65</v>
      </c>
      <c r="C9" s="410"/>
      <c r="D9" s="410"/>
      <c r="E9" s="411"/>
      <c r="F9" s="484">
        <v>0</v>
      </c>
      <c r="G9" s="484"/>
      <c r="H9" s="458">
        <v>0</v>
      </c>
      <c r="I9" s="459"/>
    </row>
    <row r="10" spans="2:9" ht="15" customHeight="1">
      <c r="B10" s="409" t="s">
        <v>202</v>
      </c>
      <c r="C10" s="410"/>
      <c r="D10" s="410"/>
      <c r="E10" s="411"/>
      <c r="F10" s="484">
        <v>1.4</v>
      </c>
      <c r="G10" s="484"/>
      <c r="H10" s="458">
        <v>1.5</v>
      </c>
      <c r="I10" s="459"/>
    </row>
    <row r="11" spans="2:9" ht="12.75">
      <c r="B11" s="409" t="s">
        <v>66</v>
      </c>
      <c r="C11" s="410"/>
      <c r="D11" s="410"/>
      <c r="E11" s="411"/>
      <c r="F11" s="484">
        <v>0</v>
      </c>
      <c r="G11" s="484"/>
      <c r="H11" s="458">
        <v>0.7</v>
      </c>
      <c r="I11" s="459"/>
    </row>
    <row r="12" spans="2:9" ht="12.75">
      <c r="B12" s="409" t="s">
        <v>67</v>
      </c>
      <c r="C12" s="410"/>
      <c r="D12" s="410"/>
      <c r="E12" s="411"/>
      <c r="F12" s="484">
        <v>6.2</v>
      </c>
      <c r="G12" s="484"/>
      <c r="H12" s="458">
        <v>4.9</v>
      </c>
      <c r="I12" s="459"/>
    </row>
    <row r="13" spans="2:9" ht="12.75">
      <c r="B13" s="409" t="s">
        <v>68</v>
      </c>
      <c r="C13" s="410"/>
      <c r="D13" s="410"/>
      <c r="E13" s="411"/>
      <c r="F13" s="484">
        <v>3.4</v>
      </c>
      <c r="G13" s="484"/>
      <c r="H13" s="458">
        <v>5.2</v>
      </c>
      <c r="I13" s="459"/>
    </row>
    <row r="14" spans="2:9" ht="12.75">
      <c r="B14" s="409" t="s">
        <v>69</v>
      </c>
      <c r="C14" s="410"/>
      <c r="D14" s="410"/>
      <c r="E14" s="411"/>
      <c r="F14" s="484">
        <v>2.7</v>
      </c>
      <c r="G14" s="484"/>
      <c r="H14" s="458">
        <v>6.7</v>
      </c>
      <c r="I14" s="459"/>
    </row>
    <row r="15" spans="2:9" ht="12.75">
      <c r="B15" s="409" t="s">
        <v>70</v>
      </c>
      <c r="C15" s="410"/>
      <c r="D15" s="410"/>
      <c r="E15" s="411"/>
      <c r="F15" s="484">
        <v>19.2</v>
      </c>
      <c r="G15" s="484"/>
      <c r="H15" s="458">
        <v>11.9</v>
      </c>
      <c r="I15" s="459"/>
    </row>
    <row r="16" spans="2:9" ht="12.75">
      <c r="B16" s="409" t="s">
        <v>292</v>
      </c>
      <c r="C16" s="410"/>
      <c r="D16" s="410"/>
      <c r="E16" s="411"/>
      <c r="F16" s="484">
        <v>6.2</v>
      </c>
      <c r="G16" s="484"/>
      <c r="H16" s="458">
        <v>10.4</v>
      </c>
      <c r="I16" s="459"/>
    </row>
    <row r="17" spans="2:9" ht="12.75">
      <c r="B17" s="409" t="s">
        <v>71</v>
      </c>
      <c r="C17" s="410"/>
      <c r="D17" s="410"/>
      <c r="E17" s="411"/>
      <c r="F17" s="484">
        <v>34.9</v>
      </c>
      <c r="G17" s="484"/>
      <c r="H17" s="458">
        <v>32.8</v>
      </c>
      <c r="I17" s="459"/>
    </row>
    <row r="18" spans="2:9" ht="12.75">
      <c r="B18" s="409" t="s">
        <v>72</v>
      </c>
      <c r="C18" s="410"/>
      <c r="D18" s="410"/>
      <c r="E18" s="411"/>
      <c r="F18" s="484">
        <v>18.5</v>
      </c>
      <c r="G18" s="484"/>
      <c r="H18" s="458">
        <v>14.6</v>
      </c>
      <c r="I18" s="459"/>
    </row>
    <row r="19" spans="2:9" ht="12.75">
      <c r="B19" s="409" t="s">
        <v>73</v>
      </c>
      <c r="C19" s="410"/>
      <c r="D19" s="410"/>
      <c r="E19" s="411"/>
      <c r="F19" s="484">
        <v>6.2</v>
      </c>
      <c r="G19" s="484"/>
      <c r="H19" s="458">
        <v>9</v>
      </c>
      <c r="I19" s="459"/>
    </row>
    <row r="20" spans="2:9" ht="12.75">
      <c r="B20" s="432" t="s">
        <v>74</v>
      </c>
      <c r="C20" s="433"/>
      <c r="D20" s="433"/>
      <c r="E20" s="434"/>
      <c r="F20" s="484">
        <v>0.7</v>
      </c>
      <c r="G20" s="484"/>
      <c r="H20" s="464">
        <v>1.5</v>
      </c>
      <c r="I20" s="465"/>
    </row>
    <row r="21" spans="2:9" ht="12.75">
      <c r="B21" s="425" t="s">
        <v>0</v>
      </c>
      <c r="C21" s="426"/>
      <c r="D21" s="426"/>
      <c r="E21" s="427"/>
      <c r="F21" s="428">
        <v>100</v>
      </c>
      <c r="G21" s="429"/>
      <c r="H21" s="428">
        <v>100</v>
      </c>
      <c r="I21" s="429"/>
    </row>
    <row r="22" spans="2:9" ht="12.75">
      <c r="B22" s="420" t="s">
        <v>19</v>
      </c>
      <c r="C22" s="421"/>
      <c r="D22" s="421"/>
      <c r="E22" s="422"/>
      <c r="F22" s="509">
        <v>146</v>
      </c>
      <c r="G22" s="510"/>
      <c r="H22" s="423">
        <v>268</v>
      </c>
      <c r="I22" s="424"/>
    </row>
    <row r="23" spans="2:9" ht="12.75">
      <c r="B23" s="38"/>
      <c r="C23" s="38"/>
      <c r="D23" s="38"/>
      <c r="E23" s="38"/>
      <c r="F23" s="38"/>
      <c r="G23" s="38"/>
      <c r="H23" s="38"/>
      <c r="I23" s="38"/>
    </row>
    <row r="24" spans="2:9" ht="12.75">
      <c r="B24" s="362" t="s">
        <v>75</v>
      </c>
      <c r="C24" s="362"/>
      <c r="D24" s="362"/>
      <c r="E24" s="362"/>
      <c r="F24" s="362"/>
      <c r="G24" s="362"/>
      <c r="H24" s="362"/>
      <c r="I24" s="362"/>
    </row>
    <row r="25" spans="2:9" ht="12.75">
      <c r="B25" s="38"/>
      <c r="C25" s="38"/>
      <c r="D25" s="38"/>
      <c r="E25" s="38"/>
      <c r="F25" s="38"/>
      <c r="G25" s="38"/>
      <c r="H25" s="38"/>
      <c r="I25" s="38"/>
    </row>
    <row r="26" spans="2:9" ht="19.5" customHeight="1">
      <c r="B26" s="38"/>
      <c r="C26" s="38"/>
      <c r="D26" s="38"/>
      <c r="E26" s="38"/>
      <c r="F26" s="413" t="s">
        <v>201</v>
      </c>
      <c r="G26" s="414"/>
      <c r="H26" s="413" t="s">
        <v>53</v>
      </c>
      <c r="I26" s="414"/>
    </row>
    <row r="27" spans="2:9" ht="12.75">
      <c r="B27" s="415" t="s">
        <v>76</v>
      </c>
      <c r="C27" s="416"/>
      <c r="D27" s="416"/>
      <c r="E27" s="417"/>
      <c r="F27" s="475">
        <v>25.6</v>
      </c>
      <c r="G27" s="475"/>
      <c r="H27" s="476">
        <v>29.7</v>
      </c>
      <c r="I27" s="477"/>
    </row>
    <row r="28" spans="2:9" ht="12.75">
      <c r="B28" s="406" t="s">
        <v>77</v>
      </c>
      <c r="C28" s="407"/>
      <c r="D28" s="407"/>
      <c r="E28" s="408"/>
      <c r="F28" s="475">
        <v>30.2</v>
      </c>
      <c r="G28" s="475"/>
      <c r="H28" s="480">
        <v>28.4</v>
      </c>
      <c r="I28" s="481"/>
    </row>
    <row r="29" spans="2:9" ht="12.75">
      <c r="B29" s="406" t="s">
        <v>78</v>
      </c>
      <c r="C29" s="407"/>
      <c r="D29" s="407"/>
      <c r="E29" s="408"/>
      <c r="F29" s="475">
        <v>20.2</v>
      </c>
      <c r="G29" s="475"/>
      <c r="H29" s="480">
        <v>18.6</v>
      </c>
      <c r="I29" s="481"/>
    </row>
    <row r="30" spans="2:9" ht="12.75">
      <c r="B30" s="406" t="s">
        <v>79</v>
      </c>
      <c r="C30" s="407"/>
      <c r="D30" s="407"/>
      <c r="E30" s="408"/>
      <c r="F30" s="475">
        <v>0</v>
      </c>
      <c r="G30" s="475"/>
      <c r="H30" s="480">
        <v>0</v>
      </c>
      <c r="I30" s="481"/>
    </row>
    <row r="31" spans="2:9" ht="12.75">
      <c r="B31" s="406" t="s">
        <v>80</v>
      </c>
      <c r="C31" s="407"/>
      <c r="D31" s="407"/>
      <c r="E31" s="408"/>
      <c r="F31" s="475">
        <v>2.3</v>
      </c>
      <c r="G31" s="475"/>
      <c r="H31" s="480">
        <v>1.3</v>
      </c>
      <c r="I31" s="481"/>
    </row>
    <row r="32" spans="2:9" ht="12.75">
      <c r="B32" s="406" t="s">
        <v>81</v>
      </c>
      <c r="C32" s="407"/>
      <c r="D32" s="407"/>
      <c r="E32" s="408"/>
      <c r="F32" s="475">
        <v>10.1</v>
      </c>
      <c r="G32" s="475"/>
      <c r="H32" s="480">
        <v>10.2</v>
      </c>
      <c r="I32" s="481"/>
    </row>
    <row r="33" spans="2:9" ht="12.75">
      <c r="B33" s="406" t="s">
        <v>82</v>
      </c>
      <c r="C33" s="407"/>
      <c r="D33" s="407"/>
      <c r="E33" s="408"/>
      <c r="F33" s="475">
        <v>0</v>
      </c>
      <c r="G33" s="475"/>
      <c r="H33" s="480">
        <v>0</v>
      </c>
      <c r="I33" s="481"/>
    </row>
    <row r="34" spans="2:9" ht="12.75">
      <c r="B34" s="406" t="s">
        <v>167</v>
      </c>
      <c r="C34" s="407"/>
      <c r="D34" s="407"/>
      <c r="E34" s="408"/>
      <c r="F34" s="475">
        <v>9.3</v>
      </c>
      <c r="G34" s="475"/>
      <c r="H34" s="480">
        <v>8.9</v>
      </c>
      <c r="I34" s="481"/>
    </row>
    <row r="35" spans="2:9" ht="12.75">
      <c r="B35" s="406" t="s">
        <v>83</v>
      </c>
      <c r="C35" s="407"/>
      <c r="D35" s="407"/>
      <c r="E35" s="408"/>
      <c r="F35" s="475">
        <v>0</v>
      </c>
      <c r="G35" s="475"/>
      <c r="H35" s="480">
        <v>0</v>
      </c>
      <c r="I35" s="481"/>
    </row>
    <row r="36" spans="2:9" ht="12.75">
      <c r="B36" s="406" t="s">
        <v>168</v>
      </c>
      <c r="C36" s="407"/>
      <c r="D36" s="407"/>
      <c r="E36" s="408"/>
      <c r="F36" s="475">
        <v>0</v>
      </c>
      <c r="G36" s="475"/>
      <c r="H36" s="480">
        <v>0</v>
      </c>
      <c r="I36" s="481"/>
    </row>
    <row r="37" spans="2:9" ht="12.75">
      <c r="B37" s="406" t="s">
        <v>84</v>
      </c>
      <c r="C37" s="407"/>
      <c r="D37" s="407"/>
      <c r="E37" s="408"/>
      <c r="F37" s="475">
        <v>1.6</v>
      </c>
      <c r="G37" s="475"/>
      <c r="H37" s="480">
        <v>2.5</v>
      </c>
      <c r="I37" s="481"/>
    </row>
    <row r="38" spans="2:9" ht="12.75">
      <c r="B38" s="402" t="s">
        <v>179</v>
      </c>
      <c r="C38" s="403"/>
      <c r="D38" s="403"/>
      <c r="E38" s="404"/>
      <c r="F38" s="440">
        <f>100-SUM(F27:G37)</f>
        <v>0.700000000000017</v>
      </c>
      <c r="G38" s="366"/>
      <c r="H38" s="381">
        <f>100-SUM(H27:I37)</f>
        <v>0.4000000000000057</v>
      </c>
      <c r="I38" s="382"/>
    </row>
    <row r="39" spans="2:9" ht="12.75">
      <c r="B39" s="392" t="s">
        <v>0</v>
      </c>
      <c r="C39" s="393"/>
      <c r="D39" s="393"/>
      <c r="E39" s="394"/>
      <c r="F39" s="428">
        <v>100</v>
      </c>
      <c r="G39" s="429"/>
      <c r="H39" s="428">
        <v>100</v>
      </c>
      <c r="I39" s="429"/>
    </row>
    <row r="40" spans="2:9" ht="12.75">
      <c r="B40" s="397" t="s">
        <v>19</v>
      </c>
      <c r="C40" s="398"/>
      <c r="D40" s="398"/>
      <c r="E40" s="399"/>
      <c r="F40" s="423">
        <v>129</v>
      </c>
      <c r="G40" s="424"/>
      <c r="H40" s="423">
        <v>236</v>
      </c>
      <c r="I40" s="424"/>
    </row>
    <row r="41" spans="2:9" ht="12.75">
      <c r="B41" s="38"/>
      <c r="C41" s="38"/>
      <c r="D41" s="38"/>
      <c r="E41" s="38"/>
      <c r="F41" s="38"/>
      <c r="G41" s="38"/>
      <c r="H41" s="38"/>
      <c r="I41" s="38"/>
    </row>
    <row r="42" spans="2:9" ht="12.75">
      <c r="B42" s="362" t="s">
        <v>60</v>
      </c>
      <c r="C42" s="362"/>
      <c r="D42" s="362"/>
      <c r="E42" s="362"/>
      <c r="F42" s="362"/>
      <c r="G42" s="362"/>
      <c r="H42" s="362"/>
      <c r="I42" s="362"/>
    </row>
    <row r="43" spans="2:9" ht="12.75">
      <c r="B43" s="29"/>
      <c r="C43" s="29"/>
      <c r="D43" s="29"/>
      <c r="E43" s="29"/>
      <c r="F43" s="29"/>
      <c r="G43" s="29"/>
      <c r="H43" s="29"/>
      <c r="I43" s="29"/>
    </row>
    <row r="44" spans="2:9" ht="17.25" customHeight="1">
      <c r="B44" s="412"/>
      <c r="C44" s="412"/>
      <c r="D44" s="412"/>
      <c r="E44" s="22"/>
      <c r="F44" s="413" t="s">
        <v>201</v>
      </c>
      <c r="G44" s="414"/>
      <c r="H44" s="413" t="s">
        <v>53</v>
      </c>
      <c r="I44" s="414"/>
    </row>
    <row r="45" spans="2:18" ht="12.75">
      <c r="B45" s="415" t="s">
        <v>85</v>
      </c>
      <c r="C45" s="416"/>
      <c r="D45" s="416"/>
      <c r="E45" s="417"/>
      <c r="F45" s="484">
        <v>0</v>
      </c>
      <c r="G45" s="484"/>
      <c r="H45" s="462">
        <v>0</v>
      </c>
      <c r="I45" s="463"/>
      <c r="K45" s="38"/>
      <c r="L45" s="38"/>
      <c r="M45" s="38"/>
      <c r="N45" s="38"/>
      <c r="O45" s="38"/>
      <c r="P45" s="38"/>
      <c r="Q45" s="38"/>
      <c r="R45" s="38"/>
    </row>
    <row r="46" spans="2:9" ht="27.75" customHeight="1">
      <c r="B46" s="409" t="s">
        <v>86</v>
      </c>
      <c r="C46" s="410"/>
      <c r="D46" s="410"/>
      <c r="E46" s="411"/>
      <c r="F46" s="484">
        <v>3.5</v>
      </c>
      <c r="G46" s="484"/>
      <c r="H46" s="458">
        <v>7.7</v>
      </c>
      <c r="I46" s="459"/>
    </row>
    <row r="47" spans="2:9" ht="12.75">
      <c r="B47" s="406" t="s">
        <v>150</v>
      </c>
      <c r="C47" s="407"/>
      <c r="D47" s="407"/>
      <c r="E47" s="408"/>
      <c r="F47" s="484">
        <v>63.4</v>
      </c>
      <c r="G47" s="484"/>
      <c r="H47" s="458">
        <v>60.3</v>
      </c>
      <c r="I47" s="459"/>
    </row>
    <row r="48" spans="2:9" ht="12.75" customHeight="1">
      <c r="B48" s="406" t="s">
        <v>8</v>
      </c>
      <c r="C48" s="407"/>
      <c r="D48" s="407"/>
      <c r="E48" s="408"/>
      <c r="F48" s="484">
        <v>20.4</v>
      </c>
      <c r="G48" s="484"/>
      <c r="H48" s="458">
        <v>16.9</v>
      </c>
      <c r="I48" s="459"/>
    </row>
    <row r="49" spans="2:9" ht="27.75" customHeight="1">
      <c r="B49" s="409" t="s">
        <v>87</v>
      </c>
      <c r="C49" s="410"/>
      <c r="D49" s="410"/>
      <c r="E49" s="411"/>
      <c r="F49" s="484">
        <v>0</v>
      </c>
      <c r="G49" s="484"/>
      <c r="H49" s="458">
        <v>0</v>
      </c>
      <c r="I49" s="459"/>
    </row>
    <row r="50" spans="2:9" ht="12.75">
      <c r="B50" s="406" t="s">
        <v>9</v>
      </c>
      <c r="C50" s="407"/>
      <c r="D50" s="407"/>
      <c r="E50" s="408"/>
      <c r="F50" s="484">
        <v>6.3</v>
      </c>
      <c r="G50" s="484"/>
      <c r="H50" s="458">
        <v>7</v>
      </c>
      <c r="I50" s="459"/>
    </row>
    <row r="51" spans="2:9" ht="12.75" customHeight="1">
      <c r="B51" s="406" t="s">
        <v>58</v>
      </c>
      <c r="C51" s="407"/>
      <c r="D51" s="407"/>
      <c r="E51" s="408"/>
      <c r="F51" s="484">
        <v>0.7</v>
      </c>
      <c r="G51" s="484"/>
      <c r="H51" s="458">
        <v>0.4</v>
      </c>
      <c r="I51" s="459"/>
    </row>
    <row r="52" spans="2:9" ht="12.75">
      <c r="B52" s="406" t="s">
        <v>149</v>
      </c>
      <c r="C52" s="407"/>
      <c r="D52" s="407"/>
      <c r="E52" s="408"/>
      <c r="F52" s="484">
        <v>3.5</v>
      </c>
      <c r="G52" s="484"/>
      <c r="H52" s="458">
        <v>2.6</v>
      </c>
      <c r="I52" s="459"/>
    </row>
    <row r="53" spans="2:9" ht="12.75">
      <c r="B53" s="406" t="s">
        <v>10</v>
      </c>
      <c r="C53" s="407"/>
      <c r="D53" s="407"/>
      <c r="E53" s="408"/>
      <c r="F53" s="484">
        <v>0.7</v>
      </c>
      <c r="G53" s="484"/>
      <c r="H53" s="458">
        <v>1.1</v>
      </c>
      <c r="I53" s="459"/>
    </row>
    <row r="54" spans="2:9" ht="12.75">
      <c r="B54" s="402" t="s">
        <v>59</v>
      </c>
      <c r="C54" s="403"/>
      <c r="D54" s="403"/>
      <c r="E54" s="404"/>
      <c r="F54" s="484">
        <v>1.4</v>
      </c>
      <c r="G54" s="484"/>
      <c r="H54" s="464">
        <v>4</v>
      </c>
      <c r="I54" s="465"/>
    </row>
    <row r="55" spans="2:9" ht="12.75">
      <c r="B55" s="392" t="s">
        <v>0</v>
      </c>
      <c r="C55" s="393"/>
      <c r="D55" s="393"/>
      <c r="E55" s="394"/>
      <c r="F55" s="383">
        <v>100</v>
      </c>
      <c r="G55" s="384"/>
      <c r="H55" s="383">
        <v>100</v>
      </c>
      <c r="I55" s="384"/>
    </row>
    <row r="56" spans="2:9" ht="12.75">
      <c r="B56" s="397" t="s">
        <v>19</v>
      </c>
      <c r="C56" s="398"/>
      <c r="D56" s="398"/>
      <c r="E56" s="399"/>
      <c r="F56" s="500">
        <v>142</v>
      </c>
      <c r="G56" s="501"/>
      <c r="H56" s="469">
        <v>272</v>
      </c>
      <c r="I56" s="470"/>
    </row>
  </sheetData>
  <sheetProtection/>
  <mergeCells count="139">
    <mergeCell ref="B38:E38"/>
    <mergeCell ref="F38:G38"/>
    <mergeCell ref="H38:I38"/>
    <mergeCell ref="F17:G17"/>
    <mergeCell ref="H17:I17"/>
    <mergeCell ref="F18:G18"/>
    <mergeCell ref="H18:I18"/>
    <mergeCell ref="F19:G19"/>
    <mergeCell ref="H19:I19"/>
    <mergeCell ref="B36:E36"/>
    <mergeCell ref="F14:G14"/>
    <mergeCell ref="H14:I14"/>
    <mergeCell ref="F15:G15"/>
    <mergeCell ref="H15:I15"/>
    <mergeCell ref="F16:G16"/>
    <mergeCell ref="H16:I16"/>
    <mergeCell ref="F11:G11"/>
    <mergeCell ref="H11:I11"/>
    <mergeCell ref="F12:G12"/>
    <mergeCell ref="H12:I12"/>
    <mergeCell ref="F13:G13"/>
    <mergeCell ref="H13:I13"/>
    <mergeCell ref="F8:G8"/>
    <mergeCell ref="H8:I8"/>
    <mergeCell ref="F9:G9"/>
    <mergeCell ref="H9:I9"/>
    <mergeCell ref="F10:G10"/>
    <mergeCell ref="H10:I10"/>
    <mergeCell ref="B54:E54"/>
    <mergeCell ref="F54:G54"/>
    <mergeCell ref="H54:I54"/>
    <mergeCell ref="B56:E56"/>
    <mergeCell ref="F56:G56"/>
    <mergeCell ref="H56:I56"/>
    <mergeCell ref="B55:E55"/>
    <mergeCell ref="F55:G55"/>
    <mergeCell ref="H55:I55"/>
    <mergeCell ref="B52:E52"/>
    <mergeCell ref="F52:G52"/>
    <mergeCell ref="H52:I52"/>
    <mergeCell ref="B53:E53"/>
    <mergeCell ref="F53:G53"/>
    <mergeCell ref="H53:I53"/>
    <mergeCell ref="B50:E50"/>
    <mergeCell ref="F50:G50"/>
    <mergeCell ref="H50:I50"/>
    <mergeCell ref="B51:E51"/>
    <mergeCell ref="F51:G51"/>
    <mergeCell ref="H51:I51"/>
    <mergeCell ref="B48:E48"/>
    <mergeCell ref="F48:G48"/>
    <mergeCell ref="H48:I48"/>
    <mergeCell ref="B49:E49"/>
    <mergeCell ref="F49:G49"/>
    <mergeCell ref="H49:I49"/>
    <mergeCell ref="B46:E46"/>
    <mergeCell ref="F46:G46"/>
    <mergeCell ref="H46:I46"/>
    <mergeCell ref="B47:E47"/>
    <mergeCell ref="F47:G47"/>
    <mergeCell ref="H47:I47"/>
    <mergeCell ref="B42:I42"/>
    <mergeCell ref="B44:D44"/>
    <mergeCell ref="F44:G44"/>
    <mergeCell ref="H44:I44"/>
    <mergeCell ref="B45:E45"/>
    <mergeCell ref="F45:G45"/>
    <mergeCell ref="H45:I45"/>
    <mergeCell ref="B39:E39"/>
    <mergeCell ref="F39:G39"/>
    <mergeCell ref="H39:I39"/>
    <mergeCell ref="B40:E40"/>
    <mergeCell ref="F40:G40"/>
    <mergeCell ref="H40:I40"/>
    <mergeCell ref="F36:G36"/>
    <mergeCell ref="H36:I36"/>
    <mergeCell ref="B37:E37"/>
    <mergeCell ref="F37:G37"/>
    <mergeCell ref="H37:I37"/>
    <mergeCell ref="B34:E34"/>
    <mergeCell ref="F34:G34"/>
    <mergeCell ref="H34:I34"/>
    <mergeCell ref="B35:E35"/>
    <mergeCell ref="F35:G35"/>
    <mergeCell ref="H35:I35"/>
    <mergeCell ref="B32:E32"/>
    <mergeCell ref="F32:G32"/>
    <mergeCell ref="H32:I32"/>
    <mergeCell ref="B33:E33"/>
    <mergeCell ref="F33:G33"/>
    <mergeCell ref="H33:I33"/>
    <mergeCell ref="B30:E30"/>
    <mergeCell ref="F30:G30"/>
    <mergeCell ref="H30:I30"/>
    <mergeCell ref="B31:E31"/>
    <mergeCell ref="F31:G31"/>
    <mergeCell ref="H31:I31"/>
    <mergeCell ref="B28:E28"/>
    <mergeCell ref="F28:G28"/>
    <mergeCell ref="H28:I28"/>
    <mergeCell ref="B29:E29"/>
    <mergeCell ref="F29:G29"/>
    <mergeCell ref="H29:I29"/>
    <mergeCell ref="B24:I24"/>
    <mergeCell ref="F26:G26"/>
    <mergeCell ref="H26:I26"/>
    <mergeCell ref="B27:E27"/>
    <mergeCell ref="F27:G27"/>
    <mergeCell ref="H27:I27"/>
    <mergeCell ref="B20:E20"/>
    <mergeCell ref="B21:E21"/>
    <mergeCell ref="F21:G21"/>
    <mergeCell ref="H21:I21"/>
    <mergeCell ref="B22:E22"/>
    <mergeCell ref="F22:G22"/>
    <mergeCell ref="H22:I22"/>
    <mergeCell ref="F20:G20"/>
    <mergeCell ref="H20:I20"/>
    <mergeCell ref="B14:E14"/>
    <mergeCell ref="B15:E15"/>
    <mergeCell ref="B16:E16"/>
    <mergeCell ref="B17:E17"/>
    <mergeCell ref="B18:E18"/>
    <mergeCell ref="B19:E19"/>
    <mergeCell ref="B8:E8"/>
    <mergeCell ref="B9:E9"/>
    <mergeCell ref="B10:E10"/>
    <mergeCell ref="B11:E11"/>
    <mergeCell ref="B12:E12"/>
    <mergeCell ref="B13:E13"/>
    <mergeCell ref="A1:J1"/>
    <mergeCell ref="B4:I4"/>
    <mergeCell ref="B6:E6"/>
    <mergeCell ref="F6:G6"/>
    <mergeCell ref="H6:I6"/>
    <mergeCell ref="B7:E7"/>
    <mergeCell ref="F7:G7"/>
    <mergeCell ref="H7:I7"/>
    <mergeCell ref="B2:D2"/>
  </mergeCells>
  <printOptions/>
  <pageMargins left="0.25" right="0.25" top="0.75" bottom="0.75" header="0.3" footer="0.3"/>
  <pageSetup horizontalDpi="600" verticalDpi="600" orientation="portrait" paperSize="9" r:id="rId1"/>
</worksheet>
</file>

<file path=xl/worksheets/sheet42.xml><?xml version="1.0" encoding="utf-8"?>
<worksheet xmlns="http://schemas.openxmlformats.org/spreadsheetml/2006/main" xmlns:r="http://schemas.openxmlformats.org/officeDocument/2006/relationships">
  <dimension ref="A1:H30"/>
  <sheetViews>
    <sheetView zoomScalePageLayoutView="0" workbookViewId="0" topLeftCell="A1">
      <selection activeCell="A2" sqref="A2:IV2"/>
    </sheetView>
  </sheetViews>
  <sheetFormatPr defaultColWidth="11.421875" defaultRowHeight="12.75"/>
  <cols>
    <col min="1" max="1" width="2.140625" style="1" customWidth="1"/>
    <col min="2" max="2" width="40.28125" style="1" customWidth="1"/>
    <col min="3" max="4" width="13.57421875" style="1" customWidth="1"/>
    <col min="5" max="5" width="11.421875" style="1" customWidth="1"/>
    <col min="6" max="6" width="10.8515625" style="1" customWidth="1"/>
    <col min="7" max="7" width="2.57421875" style="1" customWidth="1"/>
    <col min="8" max="16384" width="11.421875" style="1" customWidth="1"/>
  </cols>
  <sheetData>
    <row r="1" spans="1:7" ht="16.5">
      <c r="A1" s="435" t="s">
        <v>215</v>
      </c>
      <c r="B1" s="435"/>
      <c r="C1" s="435"/>
      <c r="D1" s="435"/>
      <c r="E1" s="435"/>
      <c r="F1" s="435"/>
      <c r="G1" s="435"/>
    </row>
    <row r="2" spans="1:8" ht="16.5">
      <c r="A2" s="322"/>
      <c r="B2" s="357" t="s">
        <v>380</v>
      </c>
      <c r="C2" s="357"/>
      <c r="D2" s="357"/>
      <c r="E2" s="322"/>
      <c r="F2" s="322"/>
      <c r="G2" s="322"/>
      <c r="H2" s="322"/>
    </row>
    <row r="3" spans="2:6" ht="12.75">
      <c r="B3" s="38"/>
      <c r="C3" s="38"/>
      <c r="D3" s="38"/>
      <c r="E3" s="38"/>
      <c r="F3" s="38"/>
    </row>
    <row r="4" spans="2:7" ht="12.75">
      <c r="B4" s="362" t="s">
        <v>52</v>
      </c>
      <c r="C4" s="362"/>
      <c r="D4" s="362"/>
      <c r="E4" s="362"/>
      <c r="F4" s="362"/>
      <c r="G4" s="6"/>
    </row>
    <row r="5" spans="2:6" ht="12.75">
      <c r="B5" s="38"/>
      <c r="C5" s="30"/>
      <c r="D5" s="30"/>
      <c r="E5" s="30"/>
      <c r="F5" s="30"/>
    </row>
    <row r="6" spans="2:6" ht="17.25" customHeight="1">
      <c r="B6" s="38"/>
      <c r="C6" s="413" t="s">
        <v>201</v>
      </c>
      <c r="D6" s="414"/>
      <c r="E6" s="413" t="s">
        <v>53</v>
      </c>
      <c r="F6" s="414"/>
    </row>
    <row r="7" spans="2:6" ht="12" customHeight="1">
      <c r="B7" s="30"/>
      <c r="C7" s="77" t="s">
        <v>11</v>
      </c>
      <c r="D7" s="77" t="s">
        <v>12</v>
      </c>
      <c r="E7" s="77" t="s">
        <v>11</v>
      </c>
      <c r="F7" s="77" t="s">
        <v>12</v>
      </c>
    </row>
    <row r="8" spans="2:6" ht="12.75">
      <c r="B8" s="73" t="s">
        <v>1</v>
      </c>
      <c r="C8" s="31">
        <v>2.5</v>
      </c>
      <c r="D8" s="89">
        <v>1.6</v>
      </c>
      <c r="E8" s="31">
        <v>5.3</v>
      </c>
      <c r="F8" s="89">
        <v>3.8</v>
      </c>
    </row>
    <row r="9" spans="2:6" ht="12.75">
      <c r="B9" s="114" t="s">
        <v>2</v>
      </c>
      <c r="C9" s="145">
        <v>18</v>
      </c>
      <c r="D9" s="118">
        <v>8</v>
      </c>
      <c r="E9" s="145">
        <v>15.4</v>
      </c>
      <c r="F9" s="118">
        <v>5.9</v>
      </c>
    </row>
    <row r="10" spans="2:6" ht="12.75">
      <c r="B10" s="114" t="s">
        <v>3</v>
      </c>
      <c r="C10" s="145">
        <v>26.2</v>
      </c>
      <c r="D10" s="118">
        <v>12</v>
      </c>
      <c r="E10" s="145">
        <v>31.3</v>
      </c>
      <c r="F10" s="118">
        <v>14.7</v>
      </c>
    </row>
    <row r="11" spans="2:6" ht="12.75">
      <c r="B11" s="114" t="s">
        <v>4</v>
      </c>
      <c r="C11" s="145">
        <v>17.2</v>
      </c>
      <c r="D11" s="118">
        <v>16</v>
      </c>
      <c r="E11" s="145">
        <v>12.8</v>
      </c>
      <c r="F11" s="117">
        <v>14.3</v>
      </c>
    </row>
    <row r="12" spans="2:6" ht="12.75">
      <c r="B12" s="114" t="s">
        <v>5</v>
      </c>
      <c r="C12" s="31">
        <v>13.9</v>
      </c>
      <c r="D12" s="117">
        <v>36.8</v>
      </c>
      <c r="E12" s="31">
        <v>15</v>
      </c>
      <c r="F12" s="118">
        <v>36.1</v>
      </c>
    </row>
    <row r="13" spans="2:6" ht="12.75">
      <c r="B13" s="114" t="s">
        <v>6</v>
      </c>
      <c r="C13" s="145">
        <v>18</v>
      </c>
      <c r="D13" s="118">
        <v>5.6</v>
      </c>
      <c r="E13" s="145">
        <v>16.7</v>
      </c>
      <c r="F13" s="118">
        <v>5</v>
      </c>
    </row>
    <row r="14" spans="2:6" ht="12.75">
      <c r="B14" s="75" t="s">
        <v>7</v>
      </c>
      <c r="C14" s="145">
        <v>4.1</v>
      </c>
      <c r="D14" s="119">
        <v>20</v>
      </c>
      <c r="E14" s="145">
        <v>3.5</v>
      </c>
      <c r="F14" s="119">
        <v>20.2</v>
      </c>
    </row>
    <row r="15" spans="2:6" ht="12.75">
      <c r="B15" s="122" t="s">
        <v>18</v>
      </c>
      <c r="C15" s="120">
        <v>100</v>
      </c>
      <c r="D15" s="120">
        <v>100</v>
      </c>
      <c r="E15" s="120">
        <v>100</v>
      </c>
      <c r="F15" s="120">
        <v>100</v>
      </c>
    </row>
    <row r="16" spans="2:6" ht="12.75">
      <c r="B16" s="123" t="s">
        <v>19</v>
      </c>
      <c r="C16" s="121">
        <v>122</v>
      </c>
      <c r="D16" s="121">
        <v>125</v>
      </c>
      <c r="E16" s="103">
        <v>227</v>
      </c>
      <c r="F16" s="103">
        <v>238</v>
      </c>
    </row>
    <row r="17" spans="2:6" ht="12.75">
      <c r="B17" s="30"/>
      <c r="C17" s="30"/>
      <c r="D17" s="30"/>
      <c r="E17" s="30"/>
      <c r="F17" s="30"/>
    </row>
    <row r="18" spans="2:7" ht="12.75">
      <c r="B18" s="362" t="s">
        <v>46</v>
      </c>
      <c r="C18" s="362"/>
      <c r="D18" s="362"/>
      <c r="E18" s="362"/>
      <c r="F18" s="362"/>
      <c r="G18" s="6"/>
    </row>
    <row r="19" spans="2:6" ht="12.75">
      <c r="B19" s="30"/>
      <c r="C19" s="30"/>
      <c r="D19" s="30"/>
      <c r="E19" s="30"/>
      <c r="F19" s="30"/>
    </row>
    <row r="20" spans="2:6" ht="18" customHeight="1">
      <c r="B20" s="30"/>
      <c r="C20" s="413" t="s">
        <v>201</v>
      </c>
      <c r="D20" s="414"/>
      <c r="E20" s="413" t="s">
        <v>54</v>
      </c>
      <c r="F20" s="414"/>
    </row>
    <row r="21" spans="2:6" ht="12.75">
      <c r="B21" s="73" t="s">
        <v>27</v>
      </c>
      <c r="C21" s="475">
        <v>26.8</v>
      </c>
      <c r="D21" s="475"/>
      <c r="E21" s="476">
        <v>28.1</v>
      </c>
      <c r="F21" s="477"/>
    </row>
    <row r="22" spans="2:6" ht="12.75">
      <c r="B22" s="74" t="s">
        <v>151</v>
      </c>
      <c r="C22" s="475">
        <v>0</v>
      </c>
      <c r="D22" s="475"/>
      <c r="E22" s="480">
        <v>0</v>
      </c>
      <c r="F22" s="481"/>
    </row>
    <row r="23" spans="2:6" ht="12.75">
      <c r="B23" s="74" t="s">
        <v>129</v>
      </c>
      <c r="C23" s="475">
        <v>0</v>
      </c>
      <c r="D23" s="475"/>
      <c r="E23" s="480">
        <v>0</v>
      </c>
      <c r="F23" s="481"/>
    </row>
    <row r="24" spans="2:6" ht="12.75">
      <c r="B24" s="74" t="s">
        <v>152</v>
      </c>
      <c r="C24" s="475">
        <v>0</v>
      </c>
      <c r="D24" s="475"/>
      <c r="E24" s="480">
        <v>0.4</v>
      </c>
      <c r="F24" s="481"/>
    </row>
    <row r="25" spans="2:6" ht="12.75">
      <c r="B25" s="74" t="s">
        <v>132</v>
      </c>
      <c r="C25" s="475">
        <v>0.7</v>
      </c>
      <c r="D25" s="475"/>
      <c r="E25" s="480">
        <v>0.4</v>
      </c>
      <c r="F25" s="481"/>
    </row>
    <row r="26" spans="2:6" ht="12.75">
      <c r="B26" s="74" t="s">
        <v>153</v>
      </c>
      <c r="C26" s="475">
        <v>58.7</v>
      </c>
      <c r="D26" s="475"/>
      <c r="E26" s="480">
        <v>55.8</v>
      </c>
      <c r="F26" s="481"/>
    </row>
    <row r="27" spans="2:6" ht="12.75">
      <c r="B27" s="74" t="s">
        <v>154</v>
      </c>
      <c r="C27" s="475">
        <v>10.1</v>
      </c>
      <c r="D27" s="475"/>
      <c r="E27" s="480">
        <v>9.2</v>
      </c>
      <c r="F27" s="481"/>
    </row>
    <row r="28" spans="2:6" ht="12.75">
      <c r="B28" s="75" t="s">
        <v>155</v>
      </c>
      <c r="C28" s="475">
        <v>3.6</v>
      </c>
      <c r="D28" s="475"/>
      <c r="E28" s="478">
        <v>6.2</v>
      </c>
      <c r="F28" s="479"/>
    </row>
    <row r="29" spans="2:6" ht="12.75">
      <c r="B29" s="122" t="s">
        <v>18</v>
      </c>
      <c r="C29" s="428">
        <v>100</v>
      </c>
      <c r="D29" s="429"/>
      <c r="E29" s="428">
        <v>100</v>
      </c>
      <c r="F29" s="429"/>
    </row>
    <row r="30" spans="2:6" ht="12.75">
      <c r="B30" s="123" t="s">
        <v>19</v>
      </c>
      <c r="C30" s="423">
        <v>138</v>
      </c>
      <c r="D30" s="424"/>
      <c r="E30" s="423">
        <v>260</v>
      </c>
      <c r="F30" s="424"/>
    </row>
  </sheetData>
  <sheetProtection/>
  <mergeCells count="28">
    <mergeCell ref="A1:G1"/>
    <mergeCell ref="B4:F4"/>
    <mergeCell ref="C6:D6"/>
    <mergeCell ref="E6:F6"/>
    <mergeCell ref="B18:F18"/>
    <mergeCell ref="C23:D23"/>
    <mergeCell ref="E23:F23"/>
    <mergeCell ref="B2:D2"/>
    <mergeCell ref="C30:D30"/>
    <mergeCell ref="E30:F30"/>
    <mergeCell ref="C29:D29"/>
    <mergeCell ref="E29:F29"/>
    <mergeCell ref="C20:D20"/>
    <mergeCell ref="E20:F20"/>
    <mergeCell ref="C21:D21"/>
    <mergeCell ref="E21:F21"/>
    <mergeCell ref="C22:D22"/>
    <mergeCell ref="E22:F22"/>
    <mergeCell ref="C27:D27"/>
    <mergeCell ref="E27:F27"/>
    <mergeCell ref="C28:D28"/>
    <mergeCell ref="E28:F28"/>
    <mergeCell ref="C24:D24"/>
    <mergeCell ref="E24:F24"/>
    <mergeCell ref="C25:D25"/>
    <mergeCell ref="E25:F25"/>
    <mergeCell ref="C26:D26"/>
    <mergeCell ref="E26:F26"/>
  </mergeCells>
  <printOptions/>
  <pageMargins left="0.25" right="0.25" top="0.75" bottom="0.75" header="0.3" footer="0.3"/>
  <pageSetup horizontalDpi="600" verticalDpi="600" orientation="portrait" paperSize="9" r:id="rId1"/>
</worksheet>
</file>

<file path=xl/worksheets/sheet43.xml><?xml version="1.0" encoding="utf-8"?>
<worksheet xmlns="http://schemas.openxmlformats.org/spreadsheetml/2006/main" xmlns:r="http://schemas.openxmlformats.org/officeDocument/2006/relationships">
  <dimension ref="A1:N41"/>
  <sheetViews>
    <sheetView zoomScalePageLayoutView="0" workbookViewId="0" topLeftCell="A1">
      <selection activeCell="K12" sqref="K12:N18"/>
    </sheetView>
  </sheetViews>
  <sheetFormatPr defaultColWidth="11.421875" defaultRowHeight="12.75"/>
  <cols>
    <col min="1" max="1" width="2.140625" style="1" customWidth="1"/>
    <col min="2" max="2" width="23.00390625" style="1" customWidth="1"/>
    <col min="3" max="3" width="19.00390625" style="1" customWidth="1"/>
    <col min="4" max="4" width="12.140625" style="1" customWidth="1"/>
    <col min="5" max="7" width="11.421875" style="1" customWidth="1"/>
    <col min="8" max="8" width="6.8515625" style="1" customWidth="1"/>
    <col min="9" max="16384" width="11.421875" style="1" customWidth="1"/>
  </cols>
  <sheetData>
    <row r="1" spans="1:8" ht="16.5">
      <c r="A1" s="435" t="s">
        <v>216</v>
      </c>
      <c r="B1" s="435"/>
      <c r="C1" s="435"/>
      <c r="D1" s="435"/>
      <c r="E1" s="435"/>
      <c r="F1" s="435"/>
      <c r="G1" s="435"/>
      <c r="H1" s="435"/>
    </row>
    <row r="2" spans="1:8" ht="16.5">
      <c r="A2" s="322"/>
      <c r="B2" s="357" t="s">
        <v>380</v>
      </c>
      <c r="C2" s="357"/>
      <c r="D2" s="357"/>
      <c r="E2" s="322"/>
      <c r="F2" s="322"/>
      <c r="G2" s="322"/>
      <c r="H2" s="322"/>
    </row>
    <row r="3" spans="1:7" ht="12.75">
      <c r="A3" s="2"/>
      <c r="B3" s="5"/>
      <c r="C3" s="5"/>
      <c r="D3" s="5"/>
      <c r="E3" s="5"/>
      <c r="F3" s="5"/>
      <c r="G3" s="5"/>
    </row>
    <row r="4" spans="1:7" ht="12.75">
      <c r="A4" s="2"/>
      <c r="B4" s="362" t="s">
        <v>51</v>
      </c>
      <c r="C4" s="362"/>
      <c r="D4" s="362"/>
      <c r="E4" s="362"/>
      <c r="F4" s="362"/>
      <c r="G4" s="362"/>
    </row>
    <row r="5" spans="1:7" ht="13.5">
      <c r="A5" s="2"/>
      <c r="B5" s="3"/>
      <c r="C5" s="4"/>
      <c r="D5" s="5"/>
      <c r="E5" s="6"/>
      <c r="F5" s="4"/>
      <c r="G5" s="7"/>
    </row>
    <row r="6" spans="1:7" ht="12.75">
      <c r="A6" s="2"/>
      <c r="B6" s="451" t="s">
        <v>28</v>
      </c>
      <c r="C6" s="482" t="s">
        <v>29</v>
      </c>
      <c r="D6" s="352" t="s">
        <v>28</v>
      </c>
      <c r="E6" s="353"/>
      <c r="F6" s="353"/>
      <c r="G6" s="354"/>
    </row>
    <row r="7" spans="1:7" ht="12.75">
      <c r="A7" s="2"/>
      <c r="B7" s="452"/>
      <c r="C7" s="483"/>
      <c r="D7" s="51" t="s">
        <v>30</v>
      </c>
      <c r="E7" s="132" t="s">
        <v>31</v>
      </c>
      <c r="F7" s="133" t="s">
        <v>0</v>
      </c>
      <c r="G7" s="155" t="s">
        <v>32</v>
      </c>
    </row>
    <row r="8" spans="1:7" ht="15">
      <c r="A8" s="2"/>
      <c r="B8" s="452"/>
      <c r="C8" s="14" t="s">
        <v>195</v>
      </c>
      <c r="D8" s="138">
        <v>1190</v>
      </c>
      <c r="E8" s="138">
        <v>488</v>
      </c>
      <c r="F8" s="141">
        <v>1678</v>
      </c>
      <c r="G8" s="89">
        <v>5</v>
      </c>
    </row>
    <row r="9" spans="1:7" ht="15">
      <c r="A9" s="2"/>
      <c r="B9" s="452"/>
      <c r="C9" s="14" t="s">
        <v>196</v>
      </c>
      <c r="D9" s="146">
        <v>942</v>
      </c>
      <c r="E9" s="146">
        <v>481</v>
      </c>
      <c r="F9" s="141">
        <v>1423</v>
      </c>
      <c r="G9" s="146">
        <v>4</v>
      </c>
    </row>
    <row r="10" spans="1:7" ht="15">
      <c r="A10" s="2"/>
      <c r="B10" s="452"/>
      <c r="C10" s="14" t="s">
        <v>197</v>
      </c>
      <c r="D10" s="139">
        <v>149</v>
      </c>
      <c r="E10" s="139">
        <v>88</v>
      </c>
      <c r="F10" s="141">
        <v>237</v>
      </c>
      <c r="G10" s="90">
        <v>0</v>
      </c>
    </row>
    <row r="11" spans="1:7" ht="12.75">
      <c r="A11" s="2"/>
      <c r="B11" s="453"/>
      <c r="C11" s="76" t="s">
        <v>0</v>
      </c>
      <c r="D11" s="81">
        <v>2281</v>
      </c>
      <c r="E11" s="81">
        <v>1057</v>
      </c>
      <c r="F11" s="81">
        <v>3338</v>
      </c>
      <c r="G11" s="80">
        <v>9</v>
      </c>
    </row>
    <row r="12" spans="1:7" ht="12.75">
      <c r="A12" s="2"/>
      <c r="B12" s="33"/>
      <c r="C12" s="33"/>
      <c r="D12" s="33"/>
      <c r="E12" s="33"/>
      <c r="F12" s="34"/>
      <c r="G12" s="34"/>
    </row>
    <row r="13" spans="1:7" ht="12.75">
      <c r="A13" s="2"/>
      <c r="B13" s="11"/>
      <c r="C13" s="11"/>
      <c r="D13" s="77" t="s">
        <v>30</v>
      </c>
      <c r="E13" s="77" t="s">
        <v>31</v>
      </c>
      <c r="F13" s="78" t="s">
        <v>0</v>
      </c>
      <c r="G13" s="10"/>
    </row>
    <row r="14" spans="1:14" ht="12.75">
      <c r="A14" s="2"/>
      <c r="B14" s="451" t="s">
        <v>33</v>
      </c>
      <c r="C14" s="91" t="s">
        <v>34</v>
      </c>
      <c r="D14" s="138">
        <v>24</v>
      </c>
      <c r="E14" s="138">
        <v>6</v>
      </c>
      <c r="F14" s="138">
        <v>30</v>
      </c>
      <c r="G14" s="35"/>
      <c r="K14" s="13"/>
      <c r="L14" s="13"/>
      <c r="M14" s="13"/>
      <c r="N14" s="13"/>
    </row>
    <row r="15" spans="1:14" ht="12.75">
      <c r="A15" s="2"/>
      <c r="B15" s="453"/>
      <c r="C15" s="75" t="s">
        <v>35</v>
      </c>
      <c r="D15" s="139">
        <v>324</v>
      </c>
      <c r="E15" s="139">
        <v>171</v>
      </c>
      <c r="F15" s="139">
        <v>495</v>
      </c>
      <c r="G15" s="12"/>
      <c r="K15" s="13"/>
      <c r="L15" s="13"/>
      <c r="M15" s="13"/>
      <c r="N15" s="13"/>
    </row>
    <row r="16" spans="1:14" ht="12.75">
      <c r="A16" s="2"/>
      <c r="B16" s="9"/>
      <c r="C16" s="9"/>
      <c r="D16" s="9"/>
      <c r="E16" s="9"/>
      <c r="F16" s="6"/>
      <c r="G16" s="12"/>
      <c r="K16" s="13"/>
      <c r="L16" s="13"/>
      <c r="M16" s="13"/>
      <c r="N16" s="13"/>
    </row>
    <row r="17" spans="1:7" ht="12.75">
      <c r="A17" s="2"/>
      <c r="B17" s="362" t="s">
        <v>47</v>
      </c>
      <c r="C17" s="362"/>
      <c r="D17" s="362"/>
      <c r="E17" s="362"/>
      <c r="F17" s="362"/>
      <c r="G17" s="362"/>
    </row>
    <row r="18" spans="1:7" ht="12.75">
      <c r="A18" s="2"/>
      <c r="B18" s="6"/>
      <c r="C18" s="9"/>
      <c r="D18" s="9"/>
      <c r="E18" s="9"/>
      <c r="F18" s="6"/>
      <c r="G18" s="12"/>
    </row>
    <row r="19" spans="1:7" ht="12.75">
      <c r="A19" s="2"/>
      <c r="B19" s="6"/>
      <c r="C19" s="9"/>
      <c r="D19" s="77" t="s">
        <v>30</v>
      </c>
      <c r="E19" s="77" t="s">
        <v>31</v>
      </c>
      <c r="F19" s="78" t="s">
        <v>0</v>
      </c>
      <c r="G19" s="12"/>
    </row>
    <row r="20" spans="1:7" ht="15">
      <c r="A20" s="2"/>
      <c r="B20" s="456" t="s">
        <v>198</v>
      </c>
      <c r="C20" s="457"/>
      <c r="D20" s="80">
        <v>1125</v>
      </c>
      <c r="E20" s="80">
        <v>468</v>
      </c>
      <c r="F20" s="80">
        <v>1593</v>
      </c>
      <c r="G20" s="12"/>
    </row>
    <row r="21" spans="1:7" ht="15">
      <c r="A21" s="2"/>
      <c r="B21" s="407" t="s">
        <v>199</v>
      </c>
      <c r="C21" s="407"/>
      <c r="D21" s="407"/>
      <c r="E21" s="407"/>
      <c r="F21" s="407"/>
      <c r="G21" s="12"/>
    </row>
    <row r="22" spans="1:7" ht="12.75">
      <c r="A22" s="2"/>
      <c r="B22" s="14"/>
      <c r="C22" s="15"/>
      <c r="D22" s="12"/>
      <c r="E22" s="12"/>
      <c r="F22" s="12"/>
      <c r="G22" s="12"/>
    </row>
    <row r="23" spans="1:7" ht="12.75">
      <c r="A23" s="2"/>
      <c r="B23" s="362" t="s">
        <v>48</v>
      </c>
      <c r="C23" s="362"/>
      <c r="D23" s="362"/>
      <c r="E23" s="362"/>
      <c r="F23" s="362"/>
      <c r="G23" s="362"/>
    </row>
    <row r="24" spans="1:7" ht="12.75">
      <c r="A24" s="2"/>
      <c r="B24" s="7"/>
      <c r="C24" s="9"/>
      <c r="D24" s="6"/>
      <c r="E24" s="4"/>
      <c r="F24" s="4"/>
      <c r="G24" s="12"/>
    </row>
    <row r="25" spans="1:7" ht="12.75">
      <c r="A25" s="2"/>
      <c r="B25" s="9"/>
      <c r="C25" s="9"/>
      <c r="D25" s="77" t="s">
        <v>30</v>
      </c>
      <c r="E25" s="77" t="s">
        <v>31</v>
      </c>
      <c r="F25" s="78" t="s">
        <v>0</v>
      </c>
      <c r="G25" s="12"/>
    </row>
    <row r="26" spans="1:7" ht="12.75">
      <c r="A26" s="2"/>
      <c r="B26" s="415" t="s">
        <v>36</v>
      </c>
      <c r="C26" s="417"/>
      <c r="D26" s="138">
        <v>1061</v>
      </c>
      <c r="E26" s="141">
        <v>561</v>
      </c>
      <c r="F26" s="138">
        <v>1622</v>
      </c>
      <c r="G26" s="12"/>
    </row>
    <row r="27" spans="1:7" ht="12.75">
      <c r="A27" s="2"/>
      <c r="B27" s="402" t="s">
        <v>37</v>
      </c>
      <c r="C27" s="404"/>
      <c r="D27" s="139">
        <v>761</v>
      </c>
      <c r="E27" s="141">
        <v>381</v>
      </c>
      <c r="F27" s="139">
        <v>1142</v>
      </c>
      <c r="G27" s="9"/>
    </row>
    <row r="28" spans="1:7" ht="12.75" customHeight="1">
      <c r="A28" s="2"/>
      <c r="B28" s="437" t="s">
        <v>38</v>
      </c>
      <c r="C28" s="439"/>
      <c r="D28" s="138">
        <v>26</v>
      </c>
      <c r="E28" s="138">
        <v>6</v>
      </c>
      <c r="F28" s="138">
        <v>32</v>
      </c>
      <c r="G28" s="9"/>
    </row>
    <row r="29" spans="1:7" ht="12.75" customHeight="1">
      <c r="A29" s="2"/>
      <c r="B29" s="432" t="s">
        <v>39</v>
      </c>
      <c r="C29" s="434"/>
      <c r="D29" s="139">
        <v>14</v>
      </c>
      <c r="E29" s="139">
        <v>4</v>
      </c>
      <c r="F29" s="139">
        <v>18</v>
      </c>
      <c r="G29" s="28"/>
    </row>
    <row r="30" spans="1:7" ht="12.75">
      <c r="A30" s="2"/>
      <c r="B30" s="12"/>
      <c r="C30" s="12"/>
      <c r="D30" s="16"/>
      <c r="E30" s="16"/>
      <c r="F30" s="16"/>
      <c r="G30" s="9"/>
    </row>
    <row r="31" spans="1:7" ht="12.75">
      <c r="A31" s="2"/>
      <c r="B31" s="362" t="s">
        <v>49</v>
      </c>
      <c r="C31" s="362"/>
      <c r="D31" s="362"/>
      <c r="E31" s="362"/>
      <c r="F31" s="362"/>
      <c r="G31" s="362"/>
    </row>
    <row r="32" spans="1:7" ht="12.75">
      <c r="A32" s="2"/>
      <c r="B32" s="7"/>
      <c r="C32" s="9"/>
      <c r="D32" s="9"/>
      <c r="E32" s="9"/>
      <c r="F32" s="9"/>
      <c r="G32" s="9"/>
    </row>
    <row r="33" spans="1:7" ht="12.75">
      <c r="A33" s="2"/>
      <c r="B33" s="11"/>
      <c r="C33" s="11"/>
      <c r="D33" s="77" t="s">
        <v>30</v>
      </c>
      <c r="E33" s="77" t="s">
        <v>31</v>
      </c>
      <c r="F33" s="78" t="s">
        <v>0</v>
      </c>
      <c r="G33" s="9"/>
    </row>
    <row r="34" spans="1:7" ht="12.75" customHeight="1">
      <c r="A34" s="2"/>
      <c r="B34" s="437" t="s">
        <v>55</v>
      </c>
      <c r="C34" s="439"/>
      <c r="D34" s="138">
        <v>1676</v>
      </c>
      <c r="E34" s="138">
        <v>701</v>
      </c>
      <c r="F34" s="138">
        <v>2377</v>
      </c>
      <c r="G34" s="9"/>
    </row>
    <row r="35" spans="1:7" ht="12.75" customHeight="1">
      <c r="A35" s="2"/>
      <c r="B35" s="432" t="s">
        <v>40</v>
      </c>
      <c r="C35" s="434"/>
      <c r="D35" s="139">
        <v>1341</v>
      </c>
      <c r="E35" s="139">
        <v>568</v>
      </c>
      <c r="F35" s="139">
        <v>1909</v>
      </c>
      <c r="G35" s="9"/>
    </row>
    <row r="36" spans="1:7" ht="12.75">
      <c r="A36" s="2"/>
      <c r="B36" s="12" t="s">
        <v>56</v>
      </c>
      <c r="C36" s="12"/>
      <c r="D36" s="12"/>
      <c r="E36" s="12"/>
      <c r="F36" s="9"/>
      <c r="G36" s="9"/>
    </row>
    <row r="37" spans="1:7" ht="12.75">
      <c r="A37" s="2"/>
      <c r="B37" s="12"/>
      <c r="C37" s="12"/>
      <c r="D37" s="12"/>
      <c r="E37" s="12"/>
      <c r="F37" s="9"/>
      <c r="G37" s="9"/>
    </row>
    <row r="38" spans="1:7" ht="12.75">
      <c r="A38" s="2"/>
      <c r="B38" s="362" t="s">
        <v>50</v>
      </c>
      <c r="C38" s="362"/>
      <c r="D38" s="362"/>
      <c r="E38" s="362"/>
      <c r="F38" s="362"/>
      <c r="G38" s="362"/>
    </row>
    <row r="39" spans="1:7" ht="12.75">
      <c r="A39" s="2"/>
      <c r="B39" s="17"/>
      <c r="C39" s="6"/>
      <c r="D39" s="4"/>
      <c r="E39" s="4"/>
      <c r="F39" s="9"/>
      <c r="G39" s="9"/>
    </row>
    <row r="40" spans="1:7" ht="12.75">
      <c r="A40" s="2"/>
      <c r="B40" s="140" t="s">
        <v>41</v>
      </c>
      <c r="C40" s="140" t="s">
        <v>42</v>
      </c>
      <c r="D40" s="140" t="s">
        <v>43</v>
      </c>
      <c r="E40" s="219" t="s">
        <v>0</v>
      </c>
      <c r="F40" s="9"/>
      <c r="G40" s="9"/>
    </row>
    <row r="41" spans="1:7" ht="12.75">
      <c r="A41" s="2"/>
      <c r="B41" s="94">
        <v>3</v>
      </c>
      <c r="C41" s="94">
        <v>74</v>
      </c>
      <c r="D41" s="94">
        <v>1</v>
      </c>
      <c r="E41" s="108">
        <v>78</v>
      </c>
      <c r="F41" s="9"/>
      <c r="G41" s="9"/>
    </row>
  </sheetData>
  <sheetProtection/>
  <mergeCells count="19">
    <mergeCell ref="B28:C28"/>
    <mergeCell ref="B29:C29"/>
    <mergeCell ref="B31:G31"/>
    <mergeCell ref="B34:C34"/>
    <mergeCell ref="B35:C35"/>
    <mergeCell ref="B38:G38"/>
    <mergeCell ref="B17:G17"/>
    <mergeCell ref="B20:C20"/>
    <mergeCell ref="B21:F21"/>
    <mergeCell ref="B23:G23"/>
    <mergeCell ref="B26:C26"/>
    <mergeCell ref="B27:C27"/>
    <mergeCell ref="A1:H1"/>
    <mergeCell ref="B4:G4"/>
    <mergeCell ref="B6:B11"/>
    <mergeCell ref="C6:C7"/>
    <mergeCell ref="D6:G6"/>
    <mergeCell ref="B14:B15"/>
    <mergeCell ref="B2:D2"/>
  </mergeCells>
  <printOptions/>
  <pageMargins left="0.25" right="0.25" top="0.75" bottom="0.75" header="0.3" footer="0.3"/>
  <pageSetup horizontalDpi="600" verticalDpi="600" orientation="portrait" paperSize="9" r:id="rId1"/>
</worksheet>
</file>

<file path=xl/worksheets/sheet44.xml><?xml version="1.0" encoding="utf-8"?>
<worksheet xmlns="http://schemas.openxmlformats.org/spreadsheetml/2006/main" xmlns:r="http://schemas.openxmlformats.org/officeDocument/2006/relationships">
  <dimension ref="A1:K49"/>
  <sheetViews>
    <sheetView zoomScalePageLayoutView="0" workbookViewId="0" topLeftCell="A1">
      <selection activeCell="A2" sqref="A2:IV2"/>
    </sheetView>
  </sheetViews>
  <sheetFormatPr defaultColWidth="11.421875" defaultRowHeight="12.75"/>
  <cols>
    <col min="1" max="1" width="2.140625" style="1" customWidth="1"/>
    <col min="2" max="2" width="31.140625" style="1" customWidth="1"/>
    <col min="3" max="3" width="10.57421875" style="1" customWidth="1"/>
    <col min="4" max="4" width="10.28125" style="1" customWidth="1"/>
    <col min="5" max="5" width="9.7109375" style="1" customWidth="1"/>
    <col min="6" max="6" width="11.421875" style="1" customWidth="1"/>
    <col min="7" max="7" width="8.7109375" style="1" customWidth="1"/>
    <col min="8" max="8" width="7.421875" style="1" customWidth="1"/>
    <col min="9" max="10" width="3.140625" style="1" customWidth="1"/>
    <col min="11" max="16384" width="11.421875" style="1" customWidth="1"/>
  </cols>
  <sheetData>
    <row r="1" spans="1:10" ht="16.5">
      <c r="A1" s="435" t="s">
        <v>216</v>
      </c>
      <c r="B1" s="435"/>
      <c r="C1" s="435"/>
      <c r="D1" s="435"/>
      <c r="E1" s="435"/>
      <c r="F1" s="435"/>
      <c r="G1" s="435"/>
      <c r="H1" s="435"/>
      <c r="I1" s="435"/>
      <c r="J1" s="435"/>
    </row>
    <row r="2" spans="1:8" ht="16.5">
      <c r="A2" s="322"/>
      <c r="B2" s="357" t="s">
        <v>380</v>
      </c>
      <c r="C2" s="357"/>
      <c r="D2" s="357"/>
      <c r="E2" s="322"/>
      <c r="F2" s="322"/>
      <c r="G2" s="322"/>
      <c r="H2" s="322"/>
    </row>
    <row r="3" spans="2:11" ht="12.75">
      <c r="B3" s="21"/>
      <c r="C3" s="21"/>
      <c r="D3" s="21"/>
      <c r="E3" s="21"/>
      <c r="F3" s="21"/>
      <c r="G3" s="21"/>
      <c r="H3" s="21"/>
      <c r="I3" s="21"/>
      <c r="J3" s="20"/>
      <c r="K3" s="20"/>
    </row>
    <row r="4" spans="2:11" ht="12.75">
      <c r="B4" s="362" t="s">
        <v>44</v>
      </c>
      <c r="C4" s="362"/>
      <c r="D4" s="362"/>
      <c r="E4" s="362"/>
      <c r="F4" s="362"/>
      <c r="G4" s="362"/>
      <c r="H4" s="362"/>
      <c r="I4" s="362"/>
      <c r="J4" s="20"/>
      <c r="K4" s="20"/>
    </row>
    <row r="5" spans="2:11" ht="12.75">
      <c r="B5" s="20"/>
      <c r="C5" s="20"/>
      <c r="D5" s="20"/>
      <c r="E5" s="20"/>
      <c r="F5" s="20"/>
      <c r="G5" s="20"/>
      <c r="H5" s="20"/>
      <c r="I5" s="20"/>
      <c r="J5" s="20"/>
      <c r="K5" s="20"/>
    </row>
    <row r="6" spans="2:11" ht="12.75" customHeight="1">
      <c r="B6" s="21"/>
      <c r="C6" s="363" t="s">
        <v>61</v>
      </c>
      <c r="D6" s="363" t="s">
        <v>14</v>
      </c>
      <c r="E6" s="363" t="s">
        <v>15</v>
      </c>
      <c r="F6" s="363" t="s">
        <v>16</v>
      </c>
      <c r="G6" s="363" t="s">
        <v>17</v>
      </c>
      <c r="H6" s="373" t="s">
        <v>0</v>
      </c>
      <c r="I6" s="24"/>
      <c r="J6" s="20"/>
      <c r="K6" s="20"/>
    </row>
    <row r="7" spans="2:11" ht="12.75">
      <c r="B7" s="21"/>
      <c r="C7" s="364"/>
      <c r="D7" s="364"/>
      <c r="E7" s="364"/>
      <c r="F7" s="364"/>
      <c r="G7" s="364"/>
      <c r="H7" s="374"/>
      <c r="I7" s="24"/>
      <c r="J7" s="20"/>
      <c r="K7" s="20"/>
    </row>
    <row r="8" spans="2:11" ht="12.75">
      <c r="B8" s="21"/>
      <c r="C8" s="364"/>
      <c r="D8" s="364"/>
      <c r="E8" s="364"/>
      <c r="F8" s="364"/>
      <c r="G8" s="364"/>
      <c r="H8" s="374"/>
      <c r="I8" s="24"/>
      <c r="J8" s="20"/>
      <c r="K8" s="20"/>
    </row>
    <row r="9" spans="2:11" ht="12.75">
      <c r="B9" s="21"/>
      <c r="C9" s="364"/>
      <c r="D9" s="364"/>
      <c r="E9" s="364"/>
      <c r="F9" s="364"/>
      <c r="G9" s="364"/>
      <c r="H9" s="374"/>
      <c r="I9" s="24"/>
      <c r="J9" s="20"/>
      <c r="K9" s="20"/>
    </row>
    <row r="10" spans="2:11" ht="12.75">
      <c r="B10" s="21"/>
      <c r="C10" s="364"/>
      <c r="D10" s="364"/>
      <c r="E10" s="364"/>
      <c r="F10" s="364"/>
      <c r="G10" s="364"/>
      <c r="H10" s="374"/>
      <c r="I10" s="24"/>
      <c r="J10" s="20"/>
      <c r="K10" s="20"/>
    </row>
    <row r="11" spans="2:11" ht="12.75">
      <c r="B11" s="21"/>
      <c r="C11" s="364"/>
      <c r="D11" s="364"/>
      <c r="E11" s="364"/>
      <c r="F11" s="364"/>
      <c r="G11" s="364"/>
      <c r="H11" s="374"/>
      <c r="I11" s="24"/>
      <c r="J11" s="20"/>
      <c r="K11" s="20"/>
    </row>
    <row r="12" spans="2:11" ht="12.75">
      <c r="B12" s="21"/>
      <c r="C12" s="365"/>
      <c r="D12" s="365"/>
      <c r="E12" s="365"/>
      <c r="F12" s="365"/>
      <c r="G12" s="365"/>
      <c r="H12" s="375"/>
      <c r="I12" s="24"/>
      <c r="J12" s="20"/>
      <c r="K12" s="20"/>
    </row>
    <row r="13" spans="2:11" ht="15">
      <c r="B13" s="112" t="s">
        <v>201</v>
      </c>
      <c r="C13" s="142">
        <v>4.5</v>
      </c>
      <c r="D13" s="144">
        <v>0.2</v>
      </c>
      <c r="E13" s="142">
        <v>64.9</v>
      </c>
      <c r="F13" s="144">
        <v>16.5</v>
      </c>
      <c r="G13" s="144">
        <v>13.9</v>
      </c>
      <c r="H13" s="143">
        <v>100</v>
      </c>
      <c r="I13" s="24"/>
      <c r="J13" s="20"/>
      <c r="K13" s="20"/>
    </row>
    <row r="14" spans="2:11" ht="12.75">
      <c r="B14" s="113" t="s">
        <v>19</v>
      </c>
      <c r="C14" s="141">
        <v>69</v>
      </c>
      <c r="D14" s="139">
        <v>3</v>
      </c>
      <c r="E14" s="141">
        <v>998</v>
      </c>
      <c r="F14" s="139">
        <v>253</v>
      </c>
      <c r="G14" s="139">
        <v>214</v>
      </c>
      <c r="H14" s="103">
        <v>1537</v>
      </c>
      <c r="I14" s="24"/>
      <c r="J14" s="20"/>
      <c r="K14" s="20"/>
    </row>
    <row r="15" spans="2:11" ht="12.75">
      <c r="B15" s="112" t="s">
        <v>53</v>
      </c>
      <c r="C15" s="144">
        <v>3.3</v>
      </c>
      <c r="D15" s="144">
        <v>0.1</v>
      </c>
      <c r="E15" s="144">
        <v>68.4</v>
      </c>
      <c r="F15" s="144">
        <v>15.5</v>
      </c>
      <c r="G15" s="144">
        <v>12.7</v>
      </c>
      <c r="H15" s="143">
        <v>100</v>
      </c>
      <c r="I15" s="24"/>
      <c r="J15" s="20"/>
      <c r="K15" s="20"/>
    </row>
    <row r="16" spans="2:11" ht="12.75">
      <c r="B16" s="113" t="s">
        <v>19</v>
      </c>
      <c r="C16" s="139">
        <v>105</v>
      </c>
      <c r="D16" s="139">
        <v>4</v>
      </c>
      <c r="E16" s="139">
        <v>2193</v>
      </c>
      <c r="F16" s="139">
        <v>496</v>
      </c>
      <c r="G16" s="139">
        <v>408</v>
      </c>
      <c r="H16" s="103">
        <v>3206</v>
      </c>
      <c r="I16" s="24"/>
      <c r="J16" s="20"/>
      <c r="K16" s="20"/>
    </row>
    <row r="17" spans="2:11" ht="12.75">
      <c r="B17" s="38"/>
      <c r="C17" s="38"/>
      <c r="D17" s="38"/>
      <c r="E17" s="38"/>
      <c r="F17" s="38"/>
      <c r="G17" s="38"/>
      <c r="H17" s="38"/>
      <c r="I17" s="38"/>
      <c r="J17" s="20"/>
      <c r="K17" s="20"/>
    </row>
    <row r="18" spans="2:11" ht="12.75">
      <c r="B18" s="362" t="s">
        <v>45</v>
      </c>
      <c r="C18" s="362"/>
      <c r="D18" s="362"/>
      <c r="E18" s="362"/>
      <c r="F18" s="362"/>
      <c r="G18" s="362"/>
      <c r="H18" s="362"/>
      <c r="I18" s="362"/>
      <c r="J18" s="20"/>
      <c r="K18" s="20"/>
    </row>
    <row r="19" spans="2:11" ht="12.75">
      <c r="B19" s="38"/>
      <c r="C19" s="38"/>
      <c r="D19" s="38"/>
      <c r="E19" s="38"/>
      <c r="F19" s="38"/>
      <c r="G19" s="38"/>
      <c r="H19" s="38"/>
      <c r="I19" s="38"/>
      <c r="J19" s="20"/>
      <c r="K19" s="20"/>
    </row>
    <row r="20" spans="2:11" ht="12.75" customHeight="1">
      <c r="B20" s="371" t="s">
        <v>13</v>
      </c>
      <c r="C20" s="358" t="s">
        <v>201</v>
      </c>
      <c r="D20" s="359"/>
      <c r="E20" s="358" t="s">
        <v>53</v>
      </c>
      <c r="F20" s="359"/>
      <c r="G20" s="23"/>
      <c r="H20" s="38"/>
      <c r="I20" s="24"/>
      <c r="J20" s="20"/>
      <c r="K20" s="20"/>
    </row>
    <row r="21" spans="2:11" ht="15" customHeight="1">
      <c r="B21" s="372"/>
      <c r="C21" s="360"/>
      <c r="D21" s="361"/>
      <c r="E21" s="360"/>
      <c r="F21" s="361"/>
      <c r="G21" s="23"/>
      <c r="H21" s="38"/>
      <c r="I21" s="24"/>
      <c r="J21" s="20"/>
      <c r="K21" s="20"/>
    </row>
    <row r="22" spans="2:11" ht="12.75">
      <c r="B22" s="91" t="s">
        <v>20</v>
      </c>
      <c r="C22" s="484">
        <v>0</v>
      </c>
      <c r="D22" s="484"/>
      <c r="E22" s="462">
        <v>0</v>
      </c>
      <c r="F22" s="463"/>
      <c r="G22" s="23"/>
      <c r="H22" s="38"/>
      <c r="I22" s="24"/>
      <c r="J22" s="20"/>
      <c r="K22" s="20"/>
    </row>
    <row r="23" spans="2:11" ht="12.75">
      <c r="B23" s="114" t="s">
        <v>21</v>
      </c>
      <c r="C23" s="484">
        <v>0.3</v>
      </c>
      <c r="D23" s="484"/>
      <c r="E23" s="458">
        <v>0.2</v>
      </c>
      <c r="F23" s="459"/>
      <c r="G23" s="23"/>
      <c r="H23" s="38"/>
      <c r="I23" s="24"/>
      <c r="J23" s="20"/>
      <c r="K23" s="20"/>
    </row>
    <row r="24" spans="2:11" ht="12.75">
      <c r="B24" s="114" t="s">
        <v>22</v>
      </c>
      <c r="C24" s="484">
        <v>0.7</v>
      </c>
      <c r="D24" s="484"/>
      <c r="E24" s="458">
        <v>0.4</v>
      </c>
      <c r="F24" s="459"/>
      <c r="G24" s="23"/>
      <c r="H24" s="38"/>
      <c r="I24" s="24"/>
      <c r="J24" s="20"/>
      <c r="K24" s="20"/>
    </row>
    <row r="25" spans="2:11" ht="12.75">
      <c r="B25" s="114" t="s">
        <v>23</v>
      </c>
      <c r="C25" s="484">
        <v>7</v>
      </c>
      <c r="D25" s="484"/>
      <c r="E25" s="458">
        <v>5.8</v>
      </c>
      <c r="F25" s="459"/>
      <c r="G25" s="23"/>
      <c r="H25" s="38"/>
      <c r="I25" s="24"/>
      <c r="J25" s="20"/>
      <c r="K25" s="20"/>
    </row>
    <row r="26" spans="2:11" ht="12.75">
      <c r="B26" s="114" t="s">
        <v>24</v>
      </c>
      <c r="C26" s="484">
        <v>21.4</v>
      </c>
      <c r="D26" s="484"/>
      <c r="E26" s="458">
        <v>17.9</v>
      </c>
      <c r="F26" s="459"/>
      <c r="G26" s="23"/>
      <c r="H26" s="38"/>
      <c r="I26" s="24"/>
      <c r="J26" s="20"/>
      <c r="K26" s="20"/>
    </row>
    <row r="27" spans="2:11" ht="12.75">
      <c r="B27" s="114" t="s">
        <v>25</v>
      </c>
      <c r="C27" s="484">
        <v>24.2</v>
      </c>
      <c r="D27" s="484"/>
      <c r="E27" s="458">
        <v>23.1</v>
      </c>
      <c r="F27" s="459"/>
      <c r="G27" s="23"/>
      <c r="H27" s="38"/>
      <c r="I27" s="24"/>
      <c r="J27" s="20"/>
      <c r="K27" s="20"/>
    </row>
    <row r="28" spans="2:11" ht="12.75">
      <c r="B28" s="114" t="s">
        <v>148</v>
      </c>
      <c r="C28" s="484">
        <v>37.8</v>
      </c>
      <c r="D28" s="484"/>
      <c r="E28" s="458">
        <v>41.1</v>
      </c>
      <c r="F28" s="459"/>
      <c r="G28" s="23"/>
      <c r="H28" s="38"/>
      <c r="I28" s="24"/>
      <c r="J28" s="20"/>
      <c r="K28" s="20"/>
    </row>
    <row r="29" spans="2:11" ht="12.75">
      <c r="B29" s="115" t="s">
        <v>26</v>
      </c>
      <c r="C29" s="484">
        <v>8.7</v>
      </c>
      <c r="D29" s="484"/>
      <c r="E29" s="464">
        <v>11.6</v>
      </c>
      <c r="F29" s="465"/>
      <c r="G29" s="23"/>
      <c r="H29" s="38"/>
      <c r="I29" s="24"/>
      <c r="J29" s="20"/>
      <c r="K29" s="20"/>
    </row>
    <row r="30" spans="2:11" ht="12.75">
      <c r="B30" s="112" t="s">
        <v>0</v>
      </c>
      <c r="C30" s="383">
        <v>100</v>
      </c>
      <c r="D30" s="384"/>
      <c r="E30" s="383">
        <v>100</v>
      </c>
      <c r="F30" s="384"/>
      <c r="G30" s="23"/>
      <c r="H30" s="38"/>
      <c r="I30" s="24"/>
      <c r="J30" s="20"/>
      <c r="K30" s="20"/>
    </row>
    <row r="31" spans="2:11" ht="12.75">
      <c r="B31" s="113" t="s">
        <v>19</v>
      </c>
      <c r="C31" s="469">
        <v>1535</v>
      </c>
      <c r="D31" s="470"/>
      <c r="E31" s="385">
        <v>3203</v>
      </c>
      <c r="F31" s="386"/>
      <c r="G31" s="23"/>
      <c r="H31" s="38"/>
      <c r="I31" s="24"/>
      <c r="J31" s="20"/>
      <c r="K31" s="20"/>
    </row>
    <row r="32" spans="2:11" ht="12.75">
      <c r="B32" s="22"/>
      <c r="C32" s="23"/>
      <c r="D32" s="23"/>
      <c r="E32" s="23"/>
      <c r="F32" s="23"/>
      <c r="G32" s="23"/>
      <c r="H32" s="38"/>
      <c r="I32" s="24"/>
      <c r="J32" s="20"/>
      <c r="K32" s="20"/>
    </row>
    <row r="33" spans="2:11" ht="12.75">
      <c r="B33" s="362" t="s">
        <v>293</v>
      </c>
      <c r="C33" s="362"/>
      <c r="D33" s="362"/>
      <c r="E33" s="362"/>
      <c r="F33" s="362"/>
      <c r="G33" s="362"/>
      <c r="H33" s="362"/>
      <c r="I33" s="362"/>
      <c r="J33" s="20"/>
      <c r="K33" s="20"/>
    </row>
    <row r="34" spans="2:11" ht="12.75" customHeight="1">
      <c r="B34" s="38"/>
      <c r="C34" s="38"/>
      <c r="D34" s="38"/>
      <c r="E34" s="38"/>
      <c r="F34" s="38"/>
      <c r="G34" s="38"/>
      <c r="H34" s="38"/>
      <c r="I34" s="38"/>
      <c r="J34" s="20"/>
      <c r="K34" s="20"/>
    </row>
    <row r="35" spans="2:11" ht="27.75" customHeight="1">
      <c r="B35" s="38"/>
      <c r="C35" s="413" t="s">
        <v>166</v>
      </c>
      <c r="D35" s="414"/>
      <c r="E35" s="413" t="s">
        <v>163</v>
      </c>
      <c r="F35" s="414"/>
      <c r="G35" s="38"/>
      <c r="H35" s="38"/>
      <c r="I35" s="38"/>
      <c r="J35" s="20"/>
      <c r="K35" s="20"/>
    </row>
    <row r="36" spans="2:11" ht="12.75">
      <c r="B36" s="91" t="s">
        <v>161</v>
      </c>
      <c r="C36" s="466">
        <v>12</v>
      </c>
      <c r="D36" s="466"/>
      <c r="E36" s="467">
        <v>23</v>
      </c>
      <c r="F36" s="468"/>
      <c r="G36" s="38"/>
      <c r="H36" s="38"/>
      <c r="I36" s="38"/>
      <c r="J36" s="20"/>
      <c r="K36" s="20"/>
    </row>
    <row r="37" spans="2:11" ht="40.5" customHeight="1">
      <c r="B37" s="114" t="s">
        <v>162</v>
      </c>
      <c r="C37" s="466">
        <v>5</v>
      </c>
      <c r="D37" s="466"/>
      <c r="E37" s="471">
        <v>12</v>
      </c>
      <c r="F37" s="472"/>
      <c r="G37" s="38"/>
      <c r="H37" s="38"/>
      <c r="I37" s="38"/>
      <c r="J37" s="20"/>
      <c r="K37" s="20"/>
    </row>
    <row r="38" spans="2:11" ht="21" customHeight="1">
      <c r="B38" s="114" t="s">
        <v>156</v>
      </c>
      <c r="C38" s="466">
        <v>0</v>
      </c>
      <c r="D38" s="466"/>
      <c r="E38" s="471">
        <v>0</v>
      </c>
      <c r="F38" s="472"/>
      <c r="G38" s="38"/>
      <c r="H38" s="38"/>
      <c r="I38" s="38"/>
      <c r="J38" s="20"/>
      <c r="K38" s="20"/>
    </row>
    <row r="39" spans="2:11" ht="12.75">
      <c r="B39" s="114" t="s">
        <v>157</v>
      </c>
      <c r="C39" s="466">
        <v>144</v>
      </c>
      <c r="D39" s="466"/>
      <c r="E39" s="471">
        <v>368</v>
      </c>
      <c r="F39" s="472"/>
      <c r="G39" s="38"/>
      <c r="H39" s="38"/>
      <c r="I39" s="38"/>
      <c r="J39" s="20"/>
      <c r="K39" s="20"/>
    </row>
    <row r="40" spans="2:11" ht="25.5">
      <c r="B40" s="114" t="s">
        <v>158</v>
      </c>
      <c r="C40" s="466">
        <v>17</v>
      </c>
      <c r="D40" s="466"/>
      <c r="E40" s="471">
        <v>31</v>
      </c>
      <c r="F40" s="472"/>
      <c r="G40" s="38"/>
      <c r="H40" s="38"/>
      <c r="I40" s="38"/>
      <c r="J40" s="20"/>
      <c r="K40" s="20"/>
    </row>
    <row r="41" spans="2:11" ht="25.5">
      <c r="B41" s="114" t="s">
        <v>159</v>
      </c>
      <c r="C41" s="466">
        <v>572</v>
      </c>
      <c r="D41" s="466"/>
      <c r="E41" s="471">
        <v>1240</v>
      </c>
      <c r="F41" s="472"/>
      <c r="G41" s="38"/>
      <c r="H41" s="38"/>
      <c r="I41" s="38"/>
      <c r="J41" s="20"/>
      <c r="K41" s="20"/>
    </row>
    <row r="42" spans="2:11" ht="25.5">
      <c r="B42" s="114" t="s">
        <v>160</v>
      </c>
      <c r="C42" s="466">
        <v>319</v>
      </c>
      <c r="D42" s="466"/>
      <c r="E42" s="471">
        <v>673</v>
      </c>
      <c r="F42" s="472"/>
      <c r="G42" s="38"/>
      <c r="H42" s="38"/>
      <c r="I42" s="38"/>
      <c r="J42" s="20"/>
      <c r="K42" s="20"/>
    </row>
    <row r="43" spans="2:11" ht="25.5">
      <c r="B43" s="295" t="s">
        <v>291</v>
      </c>
      <c r="C43" s="466">
        <v>129</v>
      </c>
      <c r="D43" s="466"/>
      <c r="E43" s="471">
        <v>252</v>
      </c>
      <c r="F43" s="472"/>
      <c r="G43" s="38"/>
      <c r="H43" s="38"/>
      <c r="I43" s="38"/>
      <c r="J43" s="20"/>
      <c r="K43" s="20"/>
    </row>
    <row r="44" spans="2:11" ht="27" customHeight="1">
      <c r="B44" s="114" t="s">
        <v>57</v>
      </c>
      <c r="C44" s="466">
        <v>215</v>
      </c>
      <c r="D44" s="466"/>
      <c r="E44" s="471">
        <v>261</v>
      </c>
      <c r="F44" s="472"/>
      <c r="G44" s="38"/>
      <c r="H44" s="38"/>
      <c r="I44" s="38"/>
      <c r="J44" s="20"/>
      <c r="K44" s="20"/>
    </row>
    <row r="45" spans="2:11" ht="12.75">
      <c r="B45" s="296" t="s">
        <v>290</v>
      </c>
      <c r="C45" s="466">
        <v>165</v>
      </c>
      <c r="D45" s="466"/>
      <c r="E45" s="473">
        <v>380</v>
      </c>
      <c r="F45" s="474"/>
      <c r="G45" s="38"/>
      <c r="H45" s="38"/>
      <c r="I45" s="38"/>
      <c r="J45" s="20"/>
      <c r="K45" s="20"/>
    </row>
    <row r="46" spans="2:11" ht="12.75">
      <c r="B46" s="116" t="s">
        <v>19</v>
      </c>
      <c r="C46" s="523">
        <v>1537</v>
      </c>
      <c r="D46" s="524"/>
      <c r="E46" s="523">
        <v>3206</v>
      </c>
      <c r="F46" s="524"/>
      <c r="G46" s="38"/>
      <c r="H46" s="38"/>
      <c r="I46" s="38"/>
      <c r="J46" s="20"/>
      <c r="K46" s="20"/>
    </row>
    <row r="47" spans="2:11" ht="12.75">
      <c r="B47" s="38"/>
      <c r="C47" s="38"/>
      <c r="D47" s="38"/>
      <c r="E47" s="38"/>
      <c r="F47" s="38"/>
      <c r="G47" s="38"/>
      <c r="H47" s="38"/>
      <c r="J47" s="20"/>
      <c r="K47" s="20"/>
    </row>
    <row r="48" spans="2:8" ht="12.75">
      <c r="B48" s="38"/>
      <c r="C48" s="38"/>
      <c r="D48" s="38"/>
      <c r="E48" s="38"/>
      <c r="F48" s="38"/>
      <c r="G48" s="38"/>
      <c r="H48" s="38"/>
    </row>
    <row r="49" spans="2:8" ht="12.75">
      <c r="B49" s="38"/>
      <c r="C49" s="38"/>
      <c r="D49" s="38"/>
      <c r="E49" s="38"/>
      <c r="F49" s="38"/>
      <c r="G49" s="38"/>
      <c r="H49" s="38"/>
    </row>
  </sheetData>
  <sheetProtection/>
  <mergeCells count="58">
    <mergeCell ref="E46:F46"/>
    <mergeCell ref="C46:D46"/>
    <mergeCell ref="C45:D45"/>
    <mergeCell ref="E45:F45"/>
    <mergeCell ref="C42:D42"/>
    <mergeCell ref="E42:F42"/>
    <mergeCell ref="C43:D43"/>
    <mergeCell ref="E43:F43"/>
    <mergeCell ref="C44:D44"/>
    <mergeCell ref="E44:F44"/>
    <mergeCell ref="C39:D39"/>
    <mergeCell ref="E39:F39"/>
    <mergeCell ref="C40:D40"/>
    <mergeCell ref="E40:F40"/>
    <mergeCell ref="C41:D41"/>
    <mergeCell ref="E41:F41"/>
    <mergeCell ref="C36:D36"/>
    <mergeCell ref="E36:F36"/>
    <mergeCell ref="C37:D37"/>
    <mergeCell ref="E37:F37"/>
    <mergeCell ref="C38:D38"/>
    <mergeCell ref="E38:F38"/>
    <mergeCell ref="C30:D30"/>
    <mergeCell ref="E30:F30"/>
    <mergeCell ref="C31:D31"/>
    <mergeCell ref="E31:F31"/>
    <mergeCell ref="C35:D35"/>
    <mergeCell ref="E35:F35"/>
    <mergeCell ref="B33:I33"/>
    <mergeCell ref="C27:D27"/>
    <mergeCell ref="E27:F27"/>
    <mergeCell ref="C28:D28"/>
    <mergeCell ref="E28:F28"/>
    <mergeCell ref="C29:D29"/>
    <mergeCell ref="E29:F29"/>
    <mergeCell ref="E23:F23"/>
    <mergeCell ref="C24:D24"/>
    <mergeCell ref="E24:F24"/>
    <mergeCell ref="C25:D25"/>
    <mergeCell ref="E25:F25"/>
    <mergeCell ref="C26:D26"/>
    <mergeCell ref="E26:F26"/>
    <mergeCell ref="C23:D23"/>
    <mergeCell ref="A1:J1"/>
    <mergeCell ref="B4:I4"/>
    <mergeCell ref="C6:C12"/>
    <mergeCell ref="D6:D12"/>
    <mergeCell ref="E6:E12"/>
    <mergeCell ref="F6:F12"/>
    <mergeCell ref="G6:G12"/>
    <mergeCell ref="H6:H12"/>
    <mergeCell ref="B2:D2"/>
    <mergeCell ref="B18:I18"/>
    <mergeCell ref="B20:B21"/>
    <mergeCell ref="C20:D21"/>
    <mergeCell ref="E20:F21"/>
    <mergeCell ref="C22:D22"/>
    <mergeCell ref="E22:F22"/>
  </mergeCells>
  <printOptions/>
  <pageMargins left="0.25" right="0.25" top="0.75" bottom="0.75" header="0.3" footer="0.3"/>
  <pageSetup horizontalDpi="600" verticalDpi="600" orientation="portrait" paperSize="9" r:id="rId1"/>
</worksheet>
</file>

<file path=xl/worksheets/sheet45.xml><?xml version="1.0" encoding="utf-8"?>
<worksheet xmlns="http://schemas.openxmlformats.org/spreadsheetml/2006/main" xmlns:r="http://schemas.openxmlformats.org/officeDocument/2006/relationships">
  <dimension ref="A1:L56"/>
  <sheetViews>
    <sheetView zoomScalePageLayoutView="0" workbookViewId="0" topLeftCell="A1">
      <selection activeCell="A2" sqref="A2:IV2"/>
    </sheetView>
  </sheetViews>
  <sheetFormatPr defaultColWidth="11.421875" defaultRowHeight="12.75"/>
  <cols>
    <col min="1" max="1" width="2.140625" style="1" customWidth="1"/>
    <col min="2" max="4" width="11.421875" style="1" customWidth="1"/>
    <col min="5" max="5" width="9.57421875" style="1" customWidth="1"/>
    <col min="6" max="6" width="11.421875" style="1" customWidth="1"/>
    <col min="7" max="7" width="14.28125" style="1" customWidth="1"/>
    <col min="8" max="8" width="12.28125" style="1" customWidth="1"/>
    <col min="9" max="9" width="11.7109375" style="1" customWidth="1"/>
    <col min="10" max="10" width="4.00390625" style="1" customWidth="1"/>
    <col min="11" max="16384" width="11.421875" style="1" customWidth="1"/>
  </cols>
  <sheetData>
    <row r="1" spans="1:10" ht="16.5">
      <c r="A1" s="435" t="s">
        <v>216</v>
      </c>
      <c r="B1" s="435"/>
      <c r="C1" s="435"/>
      <c r="D1" s="435"/>
      <c r="E1" s="435"/>
      <c r="F1" s="435"/>
      <c r="G1" s="435"/>
      <c r="H1" s="435"/>
      <c r="I1" s="435"/>
      <c r="J1" s="435"/>
    </row>
    <row r="2" spans="1:8" ht="16.5">
      <c r="A2" s="322"/>
      <c r="B2" s="357" t="s">
        <v>380</v>
      </c>
      <c r="C2" s="357"/>
      <c r="D2" s="357"/>
      <c r="E2" s="322"/>
      <c r="F2" s="322"/>
      <c r="G2" s="322"/>
      <c r="H2" s="322"/>
    </row>
    <row r="3" spans="2:9" ht="12.75">
      <c r="B3" s="38"/>
      <c r="C3" s="38"/>
      <c r="D3" s="38"/>
      <c r="E3" s="38"/>
      <c r="F3" s="38"/>
      <c r="G3" s="38"/>
      <c r="H3" s="38"/>
      <c r="I3" s="38"/>
    </row>
    <row r="4" spans="2:9" ht="12.75">
      <c r="B4" s="362" t="s">
        <v>62</v>
      </c>
      <c r="C4" s="362"/>
      <c r="D4" s="362"/>
      <c r="E4" s="362"/>
      <c r="F4" s="362"/>
      <c r="G4" s="362"/>
      <c r="H4" s="362"/>
      <c r="I4" s="362"/>
    </row>
    <row r="5" spans="2:9" ht="12.75">
      <c r="B5" s="20"/>
      <c r="C5" s="20"/>
      <c r="D5" s="20"/>
      <c r="E5" s="20"/>
      <c r="F5" s="38"/>
      <c r="G5" s="38"/>
      <c r="H5" s="38"/>
      <c r="I5" s="38"/>
    </row>
    <row r="6" spans="2:9" ht="14.25" customHeight="1">
      <c r="B6" s="436"/>
      <c r="C6" s="436"/>
      <c r="D6" s="436"/>
      <c r="E6" s="436"/>
      <c r="F6" s="413" t="s">
        <v>201</v>
      </c>
      <c r="G6" s="414"/>
      <c r="H6" s="413" t="s">
        <v>53</v>
      </c>
      <c r="I6" s="414"/>
    </row>
    <row r="7" spans="2:9" ht="12.75">
      <c r="B7" s="437" t="s">
        <v>63</v>
      </c>
      <c r="C7" s="438"/>
      <c r="D7" s="438"/>
      <c r="E7" s="439"/>
      <c r="F7" s="484">
        <v>0.1</v>
      </c>
      <c r="G7" s="484"/>
      <c r="H7" s="462">
        <v>0.3</v>
      </c>
      <c r="I7" s="463"/>
    </row>
    <row r="8" spans="2:12" ht="12.75">
      <c r="B8" s="409" t="s">
        <v>64</v>
      </c>
      <c r="C8" s="410"/>
      <c r="D8" s="410"/>
      <c r="E8" s="411"/>
      <c r="F8" s="484">
        <v>0.6</v>
      </c>
      <c r="G8" s="484"/>
      <c r="H8" s="458">
        <v>0.7</v>
      </c>
      <c r="I8" s="459"/>
      <c r="K8" s="27"/>
      <c r="L8" s="27"/>
    </row>
    <row r="9" spans="2:9" ht="12.75">
      <c r="B9" s="409" t="s">
        <v>65</v>
      </c>
      <c r="C9" s="410"/>
      <c r="D9" s="410"/>
      <c r="E9" s="411"/>
      <c r="F9" s="484">
        <v>0.1</v>
      </c>
      <c r="G9" s="484"/>
      <c r="H9" s="458">
        <v>0.1</v>
      </c>
      <c r="I9" s="459"/>
    </row>
    <row r="10" spans="2:9" ht="16.5" customHeight="1">
      <c r="B10" s="409" t="s">
        <v>202</v>
      </c>
      <c r="C10" s="410"/>
      <c r="D10" s="410"/>
      <c r="E10" s="411"/>
      <c r="F10" s="484">
        <v>2.4</v>
      </c>
      <c r="G10" s="484"/>
      <c r="H10" s="458">
        <v>2.7</v>
      </c>
      <c r="I10" s="459"/>
    </row>
    <row r="11" spans="2:9" ht="12.75">
      <c r="B11" s="409" t="s">
        <v>66</v>
      </c>
      <c r="C11" s="410"/>
      <c r="D11" s="410"/>
      <c r="E11" s="411"/>
      <c r="F11" s="484">
        <v>1.6</v>
      </c>
      <c r="G11" s="484"/>
      <c r="H11" s="458">
        <v>1.8</v>
      </c>
      <c r="I11" s="459"/>
    </row>
    <row r="12" spans="2:9" ht="12.75">
      <c r="B12" s="409" t="s">
        <v>67</v>
      </c>
      <c r="C12" s="410"/>
      <c r="D12" s="410"/>
      <c r="E12" s="411"/>
      <c r="F12" s="484">
        <v>14.3</v>
      </c>
      <c r="G12" s="484"/>
      <c r="H12" s="458">
        <v>14.8</v>
      </c>
      <c r="I12" s="459"/>
    </row>
    <row r="13" spans="2:9" ht="12.75">
      <c r="B13" s="409" t="s">
        <v>68</v>
      </c>
      <c r="C13" s="410"/>
      <c r="D13" s="410"/>
      <c r="E13" s="411"/>
      <c r="F13" s="484">
        <v>4.3</v>
      </c>
      <c r="G13" s="484"/>
      <c r="H13" s="458">
        <v>3.8</v>
      </c>
      <c r="I13" s="459"/>
    </row>
    <row r="14" spans="2:9" ht="12.75">
      <c r="B14" s="409" t="s">
        <v>69</v>
      </c>
      <c r="C14" s="410"/>
      <c r="D14" s="410"/>
      <c r="E14" s="411"/>
      <c r="F14" s="484">
        <v>10.5</v>
      </c>
      <c r="G14" s="484"/>
      <c r="H14" s="458">
        <v>10.9</v>
      </c>
      <c r="I14" s="459"/>
    </row>
    <row r="15" spans="2:9" ht="12.75">
      <c r="B15" s="409" t="s">
        <v>70</v>
      </c>
      <c r="C15" s="410"/>
      <c r="D15" s="410"/>
      <c r="E15" s="411"/>
      <c r="F15" s="484">
        <v>14.5</v>
      </c>
      <c r="G15" s="484"/>
      <c r="H15" s="458">
        <v>9.4</v>
      </c>
      <c r="I15" s="459"/>
    </row>
    <row r="16" spans="2:9" ht="12.75">
      <c r="B16" s="409" t="s">
        <v>292</v>
      </c>
      <c r="C16" s="410"/>
      <c r="D16" s="410"/>
      <c r="E16" s="411"/>
      <c r="F16" s="484">
        <v>13</v>
      </c>
      <c r="G16" s="484"/>
      <c r="H16" s="458">
        <v>15.8</v>
      </c>
      <c r="I16" s="459"/>
    </row>
    <row r="17" spans="2:9" ht="12.75">
      <c r="B17" s="409" t="s">
        <v>71</v>
      </c>
      <c r="C17" s="410"/>
      <c r="D17" s="410"/>
      <c r="E17" s="411"/>
      <c r="F17" s="484">
        <v>24.8</v>
      </c>
      <c r="G17" s="484"/>
      <c r="H17" s="458">
        <v>26.2</v>
      </c>
      <c r="I17" s="459"/>
    </row>
    <row r="18" spans="2:9" ht="12.75">
      <c r="B18" s="409" t="s">
        <v>72</v>
      </c>
      <c r="C18" s="410"/>
      <c r="D18" s="410"/>
      <c r="E18" s="411"/>
      <c r="F18" s="484">
        <v>6.5</v>
      </c>
      <c r="G18" s="484"/>
      <c r="H18" s="458">
        <v>6.4</v>
      </c>
      <c r="I18" s="459"/>
    </row>
    <row r="19" spans="2:9" ht="12.75">
      <c r="B19" s="409" t="s">
        <v>73</v>
      </c>
      <c r="C19" s="410"/>
      <c r="D19" s="410"/>
      <c r="E19" s="411"/>
      <c r="F19" s="484">
        <v>6.8</v>
      </c>
      <c r="G19" s="484"/>
      <c r="H19" s="458">
        <v>6.7</v>
      </c>
      <c r="I19" s="459"/>
    </row>
    <row r="20" spans="2:9" ht="12.75">
      <c r="B20" s="432" t="s">
        <v>74</v>
      </c>
      <c r="C20" s="433"/>
      <c r="D20" s="433"/>
      <c r="E20" s="434"/>
      <c r="F20" s="484">
        <v>0.4</v>
      </c>
      <c r="G20" s="484"/>
      <c r="H20" s="464">
        <v>0.3</v>
      </c>
      <c r="I20" s="465"/>
    </row>
    <row r="21" spans="2:9" ht="12.75">
      <c r="B21" s="425" t="s">
        <v>0</v>
      </c>
      <c r="C21" s="426"/>
      <c r="D21" s="426"/>
      <c r="E21" s="427"/>
      <c r="F21" s="428">
        <v>100</v>
      </c>
      <c r="G21" s="429"/>
      <c r="H21" s="428">
        <v>100</v>
      </c>
      <c r="I21" s="429"/>
    </row>
    <row r="22" spans="2:9" ht="12.75">
      <c r="B22" s="420" t="s">
        <v>19</v>
      </c>
      <c r="C22" s="421"/>
      <c r="D22" s="421"/>
      <c r="E22" s="422"/>
      <c r="F22" s="423">
        <v>1377</v>
      </c>
      <c r="G22" s="424"/>
      <c r="H22" s="423">
        <v>2871</v>
      </c>
      <c r="I22" s="424"/>
    </row>
    <row r="23" spans="2:9" ht="12.75">
      <c r="B23" s="38"/>
      <c r="C23" s="38"/>
      <c r="D23" s="38"/>
      <c r="E23" s="38"/>
      <c r="F23" s="38"/>
      <c r="G23" s="38"/>
      <c r="H23" s="38"/>
      <c r="I23" s="38"/>
    </row>
    <row r="24" spans="2:9" ht="12.75">
      <c r="B24" s="362" t="s">
        <v>75</v>
      </c>
      <c r="C24" s="362"/>
      <c r="D24" s="362"/>
      <c r="E24" s="362"/>
      <c r="F24" s="362"/>
      <c r="G24" s="362"/>
      <c r="H24" s="362"/>
      <c r="I24" s="362"/>
    </row>
    <row r="25" spans="2:9" ht="12.75">
      <c r="B25" s="38"/>
      <c r="C25" s="38"/>
      <c r="D25" s="38"/>
      <c r="E25" s="38"/>
      <c r="F25" s="38"/>
      <c r="G25" s="38"/>
      <c r="H25" s="38"/>
      <c r="I25" s="38"/>
    </row>
    <row r="26" spans="2:9" ht="15.75" customHeight="1">
      <c r="B26" s="38"/>
      <c r="C26" s="38"/>
      <c r="D26" s="38"/>
      <c r="E26" s="38"/>
      <c r="F26" s="413" t="s">
        <v>201</v>
      </c>
      <c r="G26" s="414"/>
      <c r="H26" s="413" t="s">
        <v>53</v>
      </c>
      <c r="I26" s="414"/>
    </row>
    <row r="27" spans="2:9" ht="12.75">
      <c r="B27" s="415" t="s">
        <v>76</v>
      </c>
      <c r="C27" s="416"/>
      <c r="D27" s="416"/>
      <c r="E27" s="417"/>
      <c r="F27" s="475">
        <v>25.9</v>
      </c>
      <c r="G27" s="475"/>
      <c r="H27" s="476">
        <v>25.5</v>
      </c>
      <c r="I27" s="477"/>
    </row>
    <row r="28" spans="2:9" ht="12.75">
      <c r="B28" s="406" t="s">
        <v>77</v>
      </c>
      <c r="C28" s="407"/>
      <c r="D28" s="407"/>
      <c r="E28" s="408"/>
      <c r="F28" s="475">
        <v>26.2</v>
      </c>
      <c r="G28" s="475"/>
      <c r="H28" s="480">
        <v>24.8</v>
      </c>
      <c r="I28" s="481"/>
    </row>
    <row r="29" spans="2:9" ht="12.75">
      <c r="B29" s="406" t="s">
        <v>78</v>
      </c>
      <c r="C29" s="407"/>
      <c r="D29" s="407"/>
      <c r="E29" s="408"/>
      <c r="F29" s="475">
        <v>15.9</v>
      </c>
      <c r="G29" s="475"/>
      <c r="H29" s="480">
        <v>15.8</v>
      </c>
      <c r="I29" s="481"/>
    </row>
    <row r="30" spans="2:9" ht="12.75">
      <c r="B30" s="406" t="s">
        <v>79</v>
      </c>
      <c r="C30" s="407"/>
      <c r="D30" s="407"/>
      <c r="E30" s="408"/>
      <c r="F30" s="475">
        <v>3.2</v>
      </c>
      <c r="G30" s="475"/>
      <c r="H30" s="480">
        <v>3.4</v>
      </c>
      <c r="I30" s="481"/>
    </row>
    <row r="31" spans="2:9" ht="12.75">
      <c r="B31" s="406" t="s">
        <v>80</v>
      </c>
      <c r="C31" s="407"/>
      <c r="D31" s="407"/>
      <c r="E31" s="408"/>
      <c r="F31" s="475">
        <v>1.1</v>
      </c>
      <c r="G31" s="475"/>
      <c r="H31" s="480">
        <v>1.3</v>
      </c>
      <c r="I31" s="481"/>
    </row>
    <row r="32" spans="2:9" ht="12.75">
      <c r="B32" s="406" t="s">
        <v>81</v>
      </c>
      <c r="C32" s="407"/>
      <c r="D32" s="407"/>
      <c r="E32" s="408"/>
      <c r="F32" s="475">
        <v>10.9</v>
      </c>
      <c r="G32" s="475"/>
      <c r="H32" s="480">
        <v>12</v>
      </c>
      <c r="I32" s="481"/>
    </row>
    <row r="33" spans="2:9" ht="12.75">
      <c r="B33" s="406" t="s">
        <v>82</v>
      </c>
      <c r="C33" s="407"/>
      <c r="D33" s="407"/>
      <c r="E33" s="408"/>
      <c r="F33" s="475">
        <v>0.4</v>
      </c>
      <c r="G33" s="475"/>
      <c r="H33" s="480">
        <v>0.4</v>
      </c>
      <c r="I33" s="481"/>
    </row>
    <row r="34" spans="2:9" ht="12.75">
      <c r="B34" s="406" t="s">
        <v>167</v>
      </c>
      <c r="C34" s="407"/>
      <c r="D34" s="407"/>
      <c r="E34" s="408"/>
      <c r="F34" s="475">
        <v>8.4</v>
      </c>
      <c r="G34" s="475"/>
      <c r="H34" s="480">
        <v>9.5</v>
      </c>
      <c r="I34" s="481"/>
    </row>
    <row r="35" spans="2:9" ht="12.75">
      <c r="B35" s="406" t="s">
        <v>83</v>
      </c>
      <c r="C35" s="407"/>
      <c r="D35" s="407"/>
      <c r="E35" s="408"/>
      <c r="F35" s="475">
        <v>0.3</v>
      </c>
      <c r="G35" s="475"/>
      <c r="H35" s="480">
        <v>0.2</v>
      </c>
      <c r="I35" s="481"/>
    </row>
    <row r="36" spans="2:9" ht="12.75">
      <c r="B36" s="406" t="s">
        <v>168</v>
      </c>
      <c r="C36" s="407"/>
      <c r="D36" s="407"/>
      <c r="E36" s="408"/>
      <c r="F36" s="475">
        <v>0</v>
      </c>
      <c r="G36" s="475"/>
      <c r="H36" s="480">
        <v>0.1</v>
      </c>
      <c r="I36" s="481"/>
    </row>
    <row r="37" spans="2:9" ht="12.75">
      <c r="B37" s="406" t="s">
        <v>84</v>
      </c>
      <c r="C37" s="407"/>
      <c r="D37" s="407"/>
      <c r="E37" s="408"/>
      <c r="F37" s="475">
        <v>6.6</v>
      </c>
      <c r="G37" s="475"/>
      <c r="H37" s="480">
        <v>6.3</v>
      </c>
      <c r="I37" s="481"/>
    </row>
    <row r="38" spans="2:9" ht="12.75">
      <c r="B38" s="402" t="s">
        <v>179</v>
      </c>
      <c r="C38" s="403"/>
      <c r="D38" s="403"/>
      <c r="E38" s="404"/>
      <c r="F38" s="440">
        <f>100-SUM(F27:G37)</f>
        <v>1.0999999999999943</v>
      </c>
      <c r="G38" s="366"/>
      <c r="H38" s="381">
        <f>100-SUM(H27:I37)</f>
        <v>0.7000000000000028</v>
      </c>
      <c r="I38" s="382"/>
    </row>
    <row r="39" spans="2:9" ht="12.75">
      <c r="B39" s="392" t="s">
        <v>0</v>
      </c>
      <c r="C39" s="393"/>
      <c r="D39" s="393"/>
      <c r="E39" s="394"/>
      <c r="F39" s="428">
        <v>100</v>
      </c>
      <c r="G39" s="429"/>
      <c r="H39" s="428">
        <v>100</v>
      </c>
      <c r="I39" s="429"/>
    </row>
    <row r="40" spans="2:9" ht="12.75">
      <c r="B40" s="397" t="s">
        <v>19</v>
      </c>
      <c r="C40" s="398"/>
      <c r="D40" s="398"/>
      <c r="E40" s="399"/>
      <c r="F40" s="423">
        <v>1173</v>
      </c>
      <c r="G40" s="424"/>
      <c r="H40" s="423">
        <v>2461</v>
      </c>
      <c r="I40" s="424"/>
    </row>
    <row r="41" spans="2:9" ht="12.75">
      <c r="B41" s="38"/>
      <c r="C41" s="38"/>
      <c r="D41" s="38"/>
      <c r="E41" s="38"/>
      <c r="F41" s="38"/>
      <c r="G41" s="38"/>
      <c r="H41" s="38"/>
      <c r="I41" s="38"/>
    </row>
    <row r="42" spans="2:9" ht="12.75">
      <c r="B42" s="362" t="s">
        <v>60</v>
      </c>
      <c r="C42" s="362"/>
      <c r="D42" s="362"/>
      <c r="E42" s="362"/>
      <c r="F42" s="362"/>
      <c r="G42" s="362"/>
      <c r="H42" s="362"/>
      <c r="I42" s="362"/>
    </row>
    <row r="43" spans="2:9" ht="12.75">
      <c r="B43" s="29"/>
      <c r="C43" s="29"/>
      <c r="D43" s="29"/>
      <c r="E43" s="29"/>
      <c r="F43" s="29"/>
      <c r="G43" s="29"/>
      <c r="H43" s="29"/>
      <c r="I43" s="29"/>
    </row>
    <row r="44" spans="2:9" ht="20.25" customHeight="1">
      <c r="B44" s="412"/>
      <c r="C44" s="412"/>
      <c r="D44" s="412"/>
      <c r="E44" s="22"/>
      <c r="F44" s="413" t="s">
        <v>201</v>
      </c>
      <c r="G44" s="414"/>
      <c r="H44" s="413" t="s">
        <v>53</v>
      </c>
      <c r="I44" s="414"/>
    </row>
    <row r="45" spans="2:9" ht="12.75">
      <c r="B45" s="415" t="s">
        <v>85</v>
      </c>
      <c r="C45" s="416"/>
      <c r="D45" s="416"/>
      <c r="E45" s="417"/>
      <c r="F45" s="462">
        <v>0.6</v>
      </c>
      <c r="G45" s="463"/>
      <c r="H45" s="462">
        <v>0.5</v>
      </c>
      <c r="I45" s="463"/>
    </row>
    <row r="46" spans="2:9" ht="27" customHeight="1">
      <c r="B46" s="409" t="s">
        <v>86</v>
      </c>
      <c r="C46" s="410"/>
      <c r="D46" s="410"/>
      <c r="E46" s="411"/>
      <c r="F46" s="458">
        <v>2.6</v>
      </c>
      <c r="G46" s="459"/>
      <c r="H46" s="458">
        <v>3.4</v>
      </c>
      <c r="I46" s="459"/>
    </row>
    <row r="47" spans="2:9" ht="12.75">
      <c r="B47" s="406" t="s">
        <v>150</v>
      </c>
      <c r="C47" s="407"/>
      <c r="D47" s="407"/>
      <c r="E47" s="408"/>
      <c r="F47" s="458">
        <v>80.5</v>
      </c>
      <c r="G47" s="459"/>
      <c r="H47" s="458">
        <v>82</v>
      </c>
      <c r="I47" s="459"/>
    </row>
    <row r="48" spans="2:9" ht="12.75" customHeight="1">
      <c r="B48" s="406" t="s">
        <v>8</v>
      </c>
      <c r="C48" s="407"/>
      <c r="D48" s="407"/>
      <c r="E48" s="408"/>
      <c r="F48" s="458">
        <v>7.2</v>
      </c>
      <c r="G48" s="459"/>
      <c r="H48" s="458">
        <v>5.6</v>
      </c>
      <c r="I48" s="459"/>
    </row>
    <row r="49" spans="2:9" ht="25.5" customHeight="1">
      <c r="B49" s="409" t="s">
        <v>87</v>
      </c>
      <c r="C49" s="410"/>
      <c r="D49" s="410"/>
      <c r="E49" s="411"/>
      <c r="F49" s="458">
        <v>0.1</v>
      </c>
      <c r="G49" s="459"/>
      <c r="H49" s="458">
        <v>0.2</v>
      </c>
      <c r="I49" s="459"/>
    </row>
    <row r="50" spans="2:9" ht="12.75">
      <c r="B50" s="406" t="s">
        <v>9</v>
      </c>
      <c r="C50" s="407"/>
      <c r="D50" s="407"/>
      <c r="E50" s="408"/>
      <c r="F50" s="458">
        <v>6.6</v>
      </c>
      <c r="G50" s="459"/>
      <c r="H50" s="458">
        <v>5.6</v>
      </c>
      <c r="I50" s="459"/>
    </row>
    <row r="51" spans="2:9" ht="12.75" customHeight="1">
      <c r="B51" s="406" t="s">
        <v>58</v>
      </c>
      <c r="C51" s="407"/>
      <c r="D51" s="407"/>
      <c r="E51" s="408"/>
      <c r="F51" s="458">
        <v>0</v>
      </c>
      <c r="G51" s="459"/>
      <c r="H51" s="458">
        <v>0.1</v>
      </c>
      <c r="I51" s="459"/>
    </row>
    <row r="52" spans="2:9" ht="12.75">
      <c r="B52" s="406" t="s">
        <v>149</v>
      </c>
      <c r="C52" s="407"/>
      <c r="D52" s="407"/>
      <c r="E52" s="408"/>
      <c r="F52" s="458">
        <v>1.8</v>
      </c>
      <c r="G52" s="459"/>
      <c r="H52" s="458">
        <v>2.1</v>
      </c>
      <c r="I52" s="459"/>
    </row>
    <row r="53" spans="2:9" ht="12.75">
      <c r="B53" s="406" t="s">
        <v>10</v>
      </c>
      <c r="C53" s="407"/>
      <c r="D53" s="407"/>
      <c r="E53" s="408"/>
      <c r="F53" s="458">
        <v>0.4</v>
      </c>
      <c r="G53" s="459"/>
      <c r="H53" s="458">
        <v>0.3</v>
      </c>
      <c r="I53" s="459"/>
    </row>
    <row r="54" spans="2:9" ht="12.75">
      <c r="B54" s="402" t="s">
        <v>59</v>
      </c>
      <c r="C54" s="403"/>
      <c r="D54" s="403"/>
      <c r="E54" s="404"/>
      <c r="F54" s="464">
        <v>0.2</v>
      </c>
      <c r="G54" s="465"/>
      <c r="H54" s="464">
        <v>0.2</v>
      </c>
      <c r="I54" s="465"/>
    </row>
    <row r="55" spans="2:9" ht="12.75">
      <c r="B55" s="392" t="s">
        <v>0</v>
      </c>
      <c r="C55" s="393"/>
      <c r="D55" s="393"/>
      <c r="E55" s="394"/>
      <c r="F55" s="383">
        <v>100</v>
      </c>
      <c r="G55" s="384"/>
      <c r="H55" s="525">
        <v>100</v>
      </c>
      <c r="I55" s="526"/>
    </row>
    <row r="56" spans="2:9" ht="12.75">
      <c r="B56" s="397" t="s">
        <v>19</v>
      </c>
      <c r="C56" s="398"/>
      <c r="D56" s="398"/>
      <c r="E56" s="399"/>
      <c r="F56" s="500">
        <v>1416</v>
      </c>
      <c r="G56" s="501"/>
      <c r="H56" s="469">
        <v>2956</v>
      </c>
      <c r="I56" s="470"/>
    </row>
  </sheetData>
  <sheetProtection/>
  <mergeCells count="139">
    <mergeCell ref="B24:I24"/>
    <mergeCell ref="H26:I26"/>
    <mergeCell ref="B2:D2"/>
    <mergeCell ref="F38:G38"/>
    <mergeCell ref="H38:I38"/>
    <mergeCell ref="F18:G18"/>
    <mergeCell ref="H18:I18"/>
    <mergeCell ref="F19:G19"/>
    <mergeCell ref="H19:I19"/>
    <mergeCell ref="F20:G20"/>
    <mergeCell ref="H20:I20"/>
    <mergeCell ref="F15:G15"/>
    <mergeCell ref="H15:I15"/>
    <mergeCell ref="F16:G16"/>
    <mergeCell ref="H16:I16"/>
    <mergeCell ref="F17:G17"/>
    <mergeCell ref="H17:I17"/>
    <mergeCell ref="F12:G12"/>
    <mergeCell ref="H12:I12"/>
    <mergeCell ref="F13:G13"/>
    <mergeCell ref="H13:I13"/>
    <mergeCell ref="F14:G14"/>
    <mergeCell ref="H14:I14"/>
    <mergeCell ref="H8:I8"/>
    <mergeCell ref="F9:G9"/>
    <mergeCell ref="H9:I9"/>
    <mergeCell ref="F10:G10"/>
    <mergeCell ref="H10:I10"/>
    <mergeCell ref="F11:G11"/>
    <mergeCell ref="H11:I11"/>
    <mergeCell ref="B54:E54"/>
    <mergeCell ref="F54:G54"/>
    <mergeCell ref="H54:I54"/>
    <mergeCell ref="B56:E56"/>
    <mergeCell ref="F56:G56"/>
    <mergeCell ref="H56:I56"/>
    <mergeCell ref="B55:E55"/>
    <mergeCell ref="F55:G55"/>
    <mergeCell ref="H55:I55"/>
    <mergeCell ref="B52:E52"/>
    <mergeCell ref="F52:G52"/>
    <mergeCell ref="H52:I52"/>
    <mergeCell ref="B53:E53"/>
    <mergeCell ref="F53:G53"/>
    <mergeCell ref="H53:I53"/>
    <mergeCell ref="B50:E50"/>
    <mergeCell ref="F50:G50"/>
    <mergeCell ref="H50:I50"/>
    <mergeCell ref="B51:E51"/>
    <mergeCell ref="F51:G51"/>
    <mergeCell ref="H51:I51"/>
    <mergeCell ref="B47:E47"/>
    <mergeCell ref="F47:G47"/>
    <mergeCell ref="B48:E48"/>
    <mergeCell ref="F48:G48"/>
    <mergeCell ref="H48:I48"/>
    <mergeCell ref="B49:E49"/>
    <mergeCell ref="F49:G49"/>
    <mergeCell ref="H49:I49"/>
    <mergeCell ref="H47:I47"/>
    <mergeCell ref="B45:E45"/>
    <mergeCell ref="F45:G45"/>
    <mergeCell ref="H45:I45"/>
    <mergeCell ref="B46:E46"/>
    <mergeCell ref="F46:G46"/>
    <mergeCell ref="H46:I46"/>
    <mergeCell ref="B40:E40"/>
    <mergeCell ref="F40:G40"/>
    <mergeCell ref="H40:I40"/>
    <mergeCell ref="B42:I42"/>
    <mergeCell ref="B44:D44"/>
    <mergeCell ref="F44:G44"/>
    <mergeCell ref="H44:I44"/>
    <mergeCell ref="B36:E36"/>
    <mergeCell ref="F36:G36"/>
    <mergeCell ref="H36:I36"/>
    <mergeCell ref="B39:E39"/>
    <mergeCell ref="F39:G39"/>
    <mergeCell ref="H39:I39"/>
    <mergeCell ref="H37:I37"/>
    <mergeCell ref="F37:G37"/>
    <mergeCell ref="B37:E37"/>
    <mergeCell ref="B38:E38"/>
    <mergeCell ref="B34:E34"/>
    <mergeCell ref="F34:G34"/>
    <mergeCell ref="H34:I34"/>
    <mergeCell ref="B35:E35"/>
    <mergeCell ref="F35:G35"/>
    <mergeCell ref="H35:I35"/>
    <mergeCell ref="B32:E32"/>
    <mergeCell ref="F32:G32"/>
    <mergeCell ref="H32:I32"/>
    <mergeCell ref="B33:E33"/>
    <mergeCell ref="F33:G33"/>
    <mergeCell ref="H33:I33"/>
    <mergeCell ref="B30:E30"/>
    <mergeCell ref="F30:G30"/>
    <mergeCell ref="H30:I30"/>
    <mergeCell ref="B31:E31"/>
    <mergeCell ref="F31:G31"/>
    <mergeCell ref="H31:I31"/>
    <mergeCell ref="B28:E28"/>
    <mergeCell ref="F28:G28"/>
    <mergeCell ref="H28:I28"/>
    <mergeCell ref="B29:E29"/>
    <mergeCell ref="F29:G29"/>
    <mergeCell ref="H29:I29"/>
    <mergeCell ref="B27:E27"/>
    <mergeCell ref="F27:G27"/>
    <mergeCell ref="H27:I27"/>
    <mergeCell ref="B21:E21"/>
    <mergeCell ref="F21:G21"/>
    <mergeCell ref="H21:I21"/>
    <mergeCell ref="B22:E22"/>
    <mergeCell ref="F22:G22"/>
    <mergeCell ref="H22:I22"/>
    <mergeCell ref="F26:G26"/>
    <mergeCell ref="B15:E15"/>
    <mergeCell ref="B16:E16"/>
    <mergeCell ref="B17:E17"/>
    <mergeCell ref="B18:E18"/>
    <mergeCell ref="B19:E19"/>
    <mergeCell ref="B20:E20"/>
    <mergeCell ref="B9:E9"/>
    <mergeCell ref="B10:E10"/>
    <mergeCell ref="B11:E11"/>
    <mergeCell ref="B12:E12"/>
    <mergeCell ref="B13:E13"/>
    <mergeCell ref="B14:E14"/>
    <mergeCell ref="B8:E8"/>
    <mergeCell ref="A1:J1"/>
    <mergeCell ref="B4:I4"/>
    <mergeCell ref="B6:E6"/>
    <mergeCell ref="F6:G6"/>
    <mergeCell ref="H6:I6"/>
    <mergeCell ref="B7:E7"/>
    <mergeCell ref="F7:G7"/>
    <mergeCell ref="H7:I7"/>
    <mergeCell ref="F8:G8"/>
  </mergeCells>
  <printOptions/>
  <pageMargins left="0.25" right="0.25" top="0.75" bottom="0.75" header="0.3" footer="0.3"/>
  <pageSetup horizontalDpi="600" verticalDpi="600" orientation="portrait" paperSize="9" r:id="rId1"/>
</worksheet>
</file>

<file path=xl/worksheets/sheet46.xml><?xml version="1.0" encoding="utf-8"?>
<worksheet xmlns="http://schemas.openxmlformats.org/spreadsheetml/2006/main" xmlns:r="http://schemas.openxmlformats.org/officeDocument/2006/relationships">
  <dimension ref="A1:H30"/>
  <sheetViews>
    <sheetView zoomScalePageLayoutView="0" workbookViewId="0" topLeftCell="A1">
      <selection activeCell="A2" sqref="A2:IV2"/>
    </sheetView>
  </sheetViews>
  <sheetFormatPr defaultColWidth="11.421875" defaultRowHeight="12.75"/>
  <cols>
    <col min="1" max="1" width="2.140625" style="1" customWidth="1"/>
    <col min="2" max="2" width="40.28125" style="1" customWidth="1"/>
    <col min="3" max="4" width="13.57421875" style="1" customWidth="1"/>
    <col min="5" max="5" width="11.421875" style="1" customWidth="1"/>
    <col min="6" max="6" width="10.8515625" style="1" customWidth="1"/>
    <col min="7" max="7" width="2.57421875" style="1" customWidth="1"/>
    <col min="8" max="16384" width="11.421875" style="1" customWidth="1"/>
  </cols>
  <sheetData>
    <row r="1" spans="1:7" ht="16.5">
      <c r="A1" s="435" t="s">
        <v>216</v>
      </c>
      <c r="B1" s="435"/>
      <c r="C1" s="435"/>
      <c r="D1" s="435"/>
      <c r="E1" s="435"/>
      <c r="F1" s="435"/>
      <c r="G1" s="435"/>
    </row>
    <row r="2" spans="1:8" ht="16.5">
      <c r="A2" s="322"/>
      <c r="B2" s="357" t="s">
        <v>380</v>
      </c>
      <c r="C2" s="357"/>
      <c r="D2" s="357"/>
      <c r="E2" s="322"/>
      <c r="F2" s="322"/>
      <c r="G2" s="322"/>
      <c r="H2" s="322"/>
    </row>
    <row r="3" spans="2:6" ht="12.75">
      <c r="B3" s="38"/>
      <c r="C3" s="38"/>
      <c r="D3" s="38"/>
      <c r="E3" s="38"/>
      <c r="F3" s="38"/>
    </row>
    <row r="4" spans="2:7" ht="12.75">
      <c r="B4" s="362" t="s">
        <v>52</v>
      </c>
      <c r="C4" s="362"/>
      <c r="D4" s="362"/>
      <c r="E4" s="362"/>
      <c r="F4" s="362"/>
      <c r="G4" s="6"/>
    </row>
    <row r="5" spans="2:6" ht="12.75">
      <c r="B5" s="38"/>
      <c r="C5" s="38"/>
      <c r="D5" s="38"/>
      <c r="E5" s="38"/>
      <c r="F5" s="38"/>
    </row>
    <row r="6" spans="2:6" ht="16.5" customHeight="1">
      <c r="B6" s="38"/>
      <c r="C6" s="413" t="s">
        <v>201</v>
      </c>
      <c r="D6" s="414"/>
      <c r="E6" s="413" t="s">
        <v>53</v>
      </c>
      <c r="F6" s="414"/>
    </row>
    <row r="7" spans="2:6" ht="12.75">
      <c r="B7" s="38"/>
      <c r="C7" s="77" t="s">
        <v>11</v>
      </c>
      <c r="D7" s="77" t="s">
        <v>12</v>
      </c>
      <c r="E7" s="77" t="s">
        <v>11</v>
      </c>
      <c r="F7" s="77" t="s">
        <v>12</v>
      </c>
    </row>
    <row r="8" spans="2:6" ht="12.75">
      <c r="B8" s="73" t="s">
        <v>1</v>
      </c>
      <c r="C8" s="89">
        <v>4</v>
      </c>
      <c r="D8" s="89">
        <v>2.4</v>
      </c>
      <c r="E8" s="31">
        <v>4.7</v>
      </c>
      <c r="F8" s="117">
        <v>2.9</v>
      </c>
    </row>
    <row r="9" spans="2:6" ht="12.75">
      <c r="B9" s="114" t="s">
        <v>2</v>
      </c>
      <c r="C9" s="118">
        <v>15.4</v>
      </c>
      <c r="D9" s="118">
        <v>6.2</v>
      </c>
      <c r="E9" s="145">
        <v>14.1</v>
      </c>
      <c r="F9" s="118">
        <v>5.9</v>
      </c>
    </row>
    <row r="10" spans="2:6" ht="12.75">
      <c r="B10" s="114" t="s">
        <v>3</v>
      </c>
      <c r="C10" s="118">
        <v>20.5</v>
      </c>
      <c r="D10" s="118">
        <v>9.4</v>
      </c>
      <c r="E10" s="145">
        <v>20.6</v>
      </c>
      <c r="F10" s="118">
        <v>9.4</v>
      </c>
    </row>
    <row r="11" spans="2:6" ht="12.75">
      <c r="B11" s="114" t="s">
        <v>4</v>
      </c>
      <c r="C11" s="118">
        <v>11.7</v>
      </c>
      <c r="D11" s="118">
        <v>12.1</v>
      </c>
      <c r="E11" s="145">
        <v>11.8</v>
      </c>
      <c r="F11" s="117">
        <v>12.4</v>
      </c>
    </row>
    <row r="12" spans="2:6" ht="12.75">
      <c r="B12" s="114" t="s">
        <v>5</v>
      </c>
      <c r="C12" s="117">
        <v>24.3</v>
      </c>
      <c r="D12" s="117">
        <v>42.4</v>
      </c>
      <c r="E12" s="31">
        <v>24.3</v>
      </c>
      <c r="F12" s="118">
        <v>39.4</v>
      </c>
    </row>
    <row r="13" spans="2:6" ht="12.75">
      <c r="B13" s="114" t="s">
        <v>6</v>
      </c>
      <c r="C13" s="118">
        <v>23.1</v>
      </c>
      <c r="D13" s="118">
        <v>8.6</v>
      </c>
      <c r="E13" s="145">
        <v>23.5</v>
      </c>
      <c r="F13" s="118">
        <v>8.9</v>
      </c>
    </row>
    <row r="14" spans="2:6" ht="12.75">
      <c r="B14" s="75" t="s">
        <v>7</v>
      </c>
      <c r="C14" s="119">
        <v>1.1</v>
      </c>
      <c r="D14" s="119">
        <v>29</v>
      </c>
      <c r="E14" s="145">
        <v>1.1</v>
      </c>
      <c r="F14" s="119">
        <v>21</v>
      </c>
    </row>
    <row r="15" spans="2:6" ht="12.75">
      <c r="B15" s="122" t="s">
        <v>18</v>
      </c>
      <c r="C15" s="120">
        <v>100</v>
      </c>
      <c r="D15" s="120">
        <v>100</v>
      </c>
      <c r="E15" s="120">
        <v>100</v>
      </c>
      <c r="F15" s="120">
        <v>100</v>
      </c>
    </row>
    <row r="16" spans="2:6" ht="12.75">
      <c r="B16" s="123" t="s">
        <v>19</v>
      </c>
      <c r="C16" s="121">
        <v>1315</v>
      </c>
      <c r="D16" s="121">
        <v>1317</v>
      </c>
      <c r="E16" s="103">
        <v>2740</v>
      </c>
      <c r="F16" s="103">
        <v>2763</v>
      </c>
    </row>
    <row r="17" spans="2:6" ht="12.75">
      <c r="B17" s="38"/>
      <c r="C17" s="38"/>
      <c r="D17" s="38"/>
      <c r="E17" s="38"/>
      <c r="F17" s="38"/>
    </row>
    <row r="18" spans="2:7" ht="12.75">
      <c r="B18" s="362" t="s">
        <v>46</v>
      </c>
      <c r="C18" s="362"/>
      <c r="D18" s="362"/>
      <c r="E18" s="362"/>
      <c r="F18" s="362"/>
      <c r="G18" s="6"/>
    </row>
    <row r="19" spans="2:6" ht="12.75">
      <c r="B19" s="38"/>
      <c r="C19" s="38"/>
      <c r="D19" s="38"/>
      <c r="E19" s="38"/>
      <c r="F19" s="38"/>
    </row>
    <row r="20" spans="2:6" ht="14.25" customHeight="1">
      <c r="B20" s="38"/>
      <c r="C20" s="413" t="s">
        <v>201</v>
      </c>
      <c r="D20" s="414"/>
      <c r="E20" s="413" t="s">
        <v>54</v>
      </c>
      <c r="F20" s="414"/>
    </row>
    <row r="21" spans="2:6" ht="12.75">
      <c r="B21" s="73" t="s">
        <v>27</v>
      </c>
      <c r="C21" s="476">
        <v>12</v>
      </c>
      <c r="D21" s="477"/>
      <c r="E21" s="476">
        <v>12.2</v>
      </c>
      <c r="F21" s="477"/>
    </row>
    <row r="22" spans="2:6" ht="12.75">
      <c r="B22" s="74" t="s">
        <v>151</v>
      </c>
      <c r="C22" s="480">
        <v>0.1</v>
      </c>
      <c r="D22" s="481"/>
      <c r="E22" s="480">
        <v>0.9</v>
      </c>
      <c r="F22" s="481"/>
    </row>
    <row r="23" spans="2:6" ht="12.75">
      <c r="B23" s="74" t="s">
        <v>129</v>
      </c>
      <c r="C23" s="480">
        <v>0.5</v>
      </c>
      <c r="D23" s="481"/>
      <c r="E23" s="480">
        <v>0.6</v>
      </c>
      <c r="F23" s="481"/>
    </row>
    <row r="24" spans="2:6" ht="12.75">
      <c r="B24" s="74" t="s">
        <v>152</v>
      </c>
      <c r="C24" s="480">
        <v>0.4</v>
      </c>
      <c r="D24" s="481"/>
      <c r="E24" s="480">
        <v>0.6</v>
      </c>
      <c r="F24" s="481"/>
    </row>
    <row r="25" spans="2:6" ht="12.75">
      <c r="B25" s="74" t="s">
        <v>132</v>
      </c>
      <c r="C25" s="480">
        <v>3.9</v>
      </c>
      <c r="D25" s="481"/>
      <c r="E25" s="480">
        <v>3.8</v>
      </c>
      <c r="F25" s="481"/>
    </row>
    <row r="26" spans="2:6" ht="12.75">
      <c r="B26" s="74" t="s">
        <v>153</v>
      </c>
      <c r="C26" s="480">
        <v>68.1</v>
      </c>
      <c r="D26" s="481"/>
      <c r="E26" s="480">
        <v>67.2</v>
      </c>
      <c r="F26" s="481"/>
    </row>
    <row r="27" spans="2:6" ht="12.75">
      <c r="B27" s="74" t="s">
        <v>154</v>
      </c>
      <c r="C27" s="480">
        <v>8.2</v>
      </c>
      <c r="D27" s="481"/>
      <c r="E27" s="480">
        <v>7.5</v>
      </c>
      <c r="F27" s="481"/>
    </row>
    <row r="28" spans="2:6" ht="12.75">
      <c r="B28" s="75" t="s">
        <v>155</v>
      </c>
      <c r="C28" s="478">
        <v>6.9</v>
      </c>
      <c r="D28" s="479"/>
      <c r="E28" s="478">
        <v>7.1</v>
      </c>
      <c r="F28" s="479"/>
    </row>
    <row r="29" spans="2:6" ht="12.75">
      <c r="B29" s="122" t="s">
        <v>18</v>
      </c>
      <c r="C29" s="428">
        <v>100</v>
      </c>
      <c r="D29" s="429"/>
      <c r="E29" s="428">
        <v>100</v>
      </c>
      <c r="F29" s="429"/>
    </row>
    <row r="30" spans="2:6" ht="12.75">
      <c r="B30" s="123" t="s">
        <v>19</v>
      </c>
      <c r="C30" s="423">
        <v>1376</v>
      </c>
      <c r="D30" s="424"/>
      <c r="E30" s="423">
        <v>2887</v>
      </c>
      <c r="F30" s="424"/>
    </row>
  </sheetData>
  <sheetProtection/>
  <mergeCells count="28">
    <mergeCell ref="A1:G1"/>
    <mergeCell ref="B4:F4"/>
    <mergeCell ref="C6:D6"/>
    <mergeCell ref="E6:F6"/>
    <mergeCell ref="B18:F18"/>
    <mergeCell ref="C23:D23"/>
    <mergeCell ref="E23:F23"/>
    <mergeCell ref="B2:D2"/>
    <mergeCell ref="C30:D30"/>
    <mergeCell ref="E30:F30"/>
    <mergeCell ref="C29:D29"/>
    <mergeCell ref="E29:F29"/>
    <mergeCell ref="C20:D20"/>
    <mergeCell ref="E20:F20"/>
    <mergeCell ref="C21:D21"/>
    <mergeCell ref="E21:F21"/>
    <mergeCell ref="C22:D22"/>
    <mergeCell ref="E22:F22"/>
    <mergeCell ref="C27:D27"/>
    <mergeCell ref="E27:F27"/>
    <mergeCell ref="C28:D28"/>
    <mergeCell ref="E28:F28"/>
    <mergeCell ref="C24:D24"/>
    <mergeCell ref="E24:F24"/>
    <mergeCell ref="C25:D25"/>
    <mergeCell ref="E25:F25"/>
    <mergeCell ref="C26:D26"/>
    <mergeCell ref="E26:F26"/>
  </mergeCells>
  <printOptions/>
  <pageMargins left="0.25" right="0.25" top="0.75" bottom="0.75" header="0.3" footer="0.3"/>
  <pageSetup horizontalDpi="600" verticalDpi="600" orientation="portrait" paperSize="9" r:id="rId1"/>
</worksheet>
</file>

<file path=xl/worksheets/sheet47.xml><?xml version="1.0" encoding="utf-8"?>
<worksheet xmlns="http://schemas.openxmlformats.org/spreadsheetml/2006/main" xmlns:r="http://schemas.openxmlformats.org/officeDocument/2006/relationships">
  <dimension ref="A1:M41"/>
  <sheetViews>
    <sheetView zoomScalePageLayoutView="0" workbookViewId="0" topLeftCell="A1">
      <selection activeCell="J9" sqref="J9:M12"/>
    </sheetView>
  </sheetViews>
  <sheetFormatPr defaultColWidth="11.421875" defaultRowHeight="12.75"/>
  <cols>
    <col min="1" max="1" width="2.140625" style="1" customWidth="1"/>
    <col min="2" max="2" width="23.00390625" style="1" customWidth="1"/>
    <col min="3" max="3" width="19.00390625" style="1" customWidth="1"/>
    <col min="4" max="4" width="12.140625" style="1" customWidth="1"/>
    <col min="5" max="7" width="11.421875" style="1" customWidth="1"/>
    <col min="8" max="8" width="7.421875" style="1" customWidth="1"/>
    <col min="9" max="16384" width="11.421875" style="1" customWidth="1"/>
  </cols>
  <sheetData>
    <row r="1" spans="1:8" ht="16.5">
      <c r="A1" s="435" t="s">
        <v>217</v>
      </c>
      <c r="B1" s="435"/>
      <c r="C1" s="435"/>
      <c r="D1" s="435"/>
      <c r="E1" s="435"/>
      <c r="F1" s="435"/>
      <c r="G1" s="435"/>
      <c r="H1" s="435"/>
    </row>
    <row r="2" spans="1:8" ht="16.5">
      <c r="A2" s="322"/>
      <c r="B2" s="357" t="s">
        <v>380</v>
      </c>
      <c r="C2" s="357"/>
      <c r="D2" s="357"/>
      <c r="E2" s="322"/>
      <c r="F2" s="322"/>
      <c r="G2" s="322"/>
      <c r="H2" s="322"/>
    </row>
    <row r="3" spans="1:8" ht="12.75">
      <c r="A3" s="2"/>
      <c r="B3" s="12"/>
      <c r="C3" s="12"/>
      <c r="D3" s="12"/>
      <c r="E3" s="12"/>
      <c r="F3" s="12"/>
      <c r="G3" s="12"/>
      <c r="H3" s="12"/>
    </row>
    <row r="4" spans="1:7" ht="12.75">
      <c r="A4" s="2"/>
      <c r="B4" s="362" t="s">
        <v>51</v>
      </c>
      <c r="C4" s="362"/>
      <c r="D4" s="362"/>
      <c r="E4" s="362"/>
      <c r="F4" s="362"/>
      <c r="G4" s="362"/>
    </row>
    <row r="5" spans="1:7" ht="12.75">
      <c r="A5" s="2"/>
      <c r="B5" s="12"/>
      <c r="C5" s="12"/>
      <c r="D5" s="12"/>
      <c r="E5" s="12"/>
      <c r="F5" s="12"/>
      <c r="G5" s="12"/>
    </row>
    <row r="6" spans="1:7" ht="12.75">
      <c r="A6" s="2"/>
      <c r="B6" s="451" t="s">
        <v>28</v>
      </c>
      <c r="C6" s="482" t="s">
        <v>29</v>
      </c>
      <c r="D6" s="352" t="s">
        <v>28</v>
      </c>
      <c r="E6" s="353"/>
      <c r="F6" s="353"/>
      <c r="G6" s="354"/>
    </row>
    <row r="7" spans="1:7" ht="12.75">
      <c r="A7" s="2"/>
      <c r="B7" s="452"/>
      <c r="C7" s="483"/>
      <c r="D7" s="51" t="s">
        <v>30</v>
      </c>
      <c r="E7" s="132" t="s">
        <v>31</v>
      </c>
      <c r="F7" s="66" t="s">
        <v>0</v>
      </c>
      <c r="G7" s="79" t="s">
        <v>32</v>
      </c>
    </row>
    <row r="8" spans="1:7" ht="15">
      <c r="A8" s="2"/>
      <c r="B8" s="452"/>
      <c r="C8" s="14" t="s">
        <v>195</v>
      </c>
      <c r="D8" s="138">
        <v>226</v>
      </c>
      <c r="E8" s="141">
        <v>176</v>
      </c>
      <c r="F8" s="138">
        <v>402</v>
      </c>
      <c r="G8" s="89">
        <v>2</v>
      </c>
    </row>
    <row r="9" spans="1:7" ht="15">
      <c r="A9" s="2"/>
      <c r="B9" s="452"/>
      <c r="C9" s="14" t="s">
        <v>196</v>
      </c>
      <c r="D9" s="146">
        <v>216</v>
      </c>
      <c r="E9" s="141">
        <v>163</v>
      </c>
      <c r="F9" s="146">
        <v>379</v>
      </c>
      <c r="G9" s="146">
        <v>2</v>
      </c>
    </row>
    <row r="10" spans="1:7" ht="15">
      <c r="A10" s="2"/>
      <c r="B10" s="452"/>
      <c r="C10" s="14" t="s">
        <v>197</v>
      </c>
      <c r="D10" s="139">
        <v>71</v>
      </c>
      <c r="E10" s="141">
        <v>37</v>
      </c>
      <c r="F10" s="139">
        <v>108</v>
      </c>
      <c r="G10" s="90">
        <v>0</v>
      </c>
    </row>
    <row r="11" spans="1:7" ht="12.75">
      <c r="A11" s="2"/>
      <c r="B11" s="453"/>
      <c r="C11" s="76" t="s">
        <v>0</v>
      </c>
      <c r="D11" s="81">
        <v>513</v>
      </c>
      <c r="E11" s="81">
        <v>376</v>
      </c>
      <c r="F11" s="81">
        <v>889</v>
      </c>
      <c r="G11" s="80">
        <v>4</v>
      </c>
    </row>
    <row r="12" spans="1:13" ht="12.75">
      <c r="A12" s="2"/>
      <c r="B12" s="33"/>
      <c r="C12" s="33"/>
      <c r="D12" s="33"/>
      <c r="E12" s="33"/>
      <c r="F12" s="34"/>
      <c r="G12" s="34"/>
      <c r="J12" s="13"/>
      <c r="K12" s="13"/>
      <c r="L12" s="13"/>
      <c r="M12" s="13"/>
    </row>
    <row r="13" spans="1:7" ht="12.75">
      <c r="A13" s="2"/>
      <c r="B13" s="11"/>
      <c r="C13" s="11"/>
      <c r="D13" s="77" t="s">
        <v>30</v>
      </c>
      <c r="E13" s="77" t="s">
        <v>31</v>
      </c>
      <c r="F13" s="78" t="s">
        <v>0</v>
      </c>
      <c r="G13" s="10"/>
    </row>
    <row r="14" spans="1:7" ht="12.75">
      <c r="A14" s="2"/>
      <c r="B14" s="451" t="s">
        <v>33</v>
      </c>
      <c r="C14" s="91" t="s">
        <v>34</v>
      </c>
      <c r="D14" s="138">
        <v>18</v>
      </c>
      <c r="E14" s="138">
        <v>13</v>
      </c>
      <c r="F14" s="138">
        <v>31</v>
      </c>
      <c r="G14" s="35"/>
    </row>
    <row r="15" spans="1:7" ht="12.75">
      <c r="A15" s="2"/>
      <c r="B15" s="453"/>
      <c r="C15" s="75" t="s">
        <v>35</v>
      </c>
      <c r="D15" s="139">
        <v>71</v>
      </c>
      <c r="E15" s="139">
        <v>60</v>
      </c>
      <c r="F15" s="139">
        <v>131</v>
      </c>
      <c r="G15" s="12"/>
    </row>
    <row r="16" spans="1:7" ht="12.75">
      <c r="A16" s="2"/>
      <c r="B16" s="9"/>
      <c r="C16" s="9"/>
      <c r="D16" s="9"/>
      <c r="E16" s="9"/>
      <c r="F16" s="6"/>
      <c r="G16" s="12"/>
    </row>
    <row r="17" spans="1:7" ht="12.75">
      <c r="A17" s="2"/>
      <c r="B17" s="362" t="s">
        <v>47</v>
      </c>
      <c r="C17" s="362"/>
      <c r="D17" s="362"/>
      <c r="E17" s="362"/>
      <c r="F17" s="362"/>
      <c r="G17" s="362"/>
    </row>
    <row r="18" spans="1:7" ht="12.75">
      <c r="A18" s="2"/>
      <c r="B18" s="6"/>
      <c r="C18" s="9"/>
      <c r="D18" s="9"/>
      <c r="E18" s="9"/>
      <c r="F18" s="6"/>
      <c r="G18" s="12"/>
    </row>
    <row r="19" spans="1:7" ht="12.75">
      <c r="A19" s="2"/>
      <c r="B19" s="6"/>
      <c r="C19" s="9"/>
      <c r="D19" s="77" t="s">
        <v>30</v>
      </c>
      <c r="E19" s="77" t="s">
        <v>31</v>
      </c>
      <c r="F19" s="78" t="s">
        <v>0</v>
      </c>
      <c r="G19" s="12"/>
    </row>
    <row r="20" spans="1:7" ht="15">
      <c r="A20" s="2"/>
      <c r="B20" s="456" t="s">
        <v>198</v>
      </c>
      <c r="C20" s="457"/>
      <c r="D20" s="80">
        <v>225</v>
      </c>
      <c r="E20" s="80">
        <v>177</v>
      </c>
      <c r="F20" s="80">
        <v>402</v>
      </c>
      <c r="G20" s="12"/>
    </row>
    <row r="21" spans="1:7" ht="15">
      <c r="A21" s="2"/>
      <c r="B21" s="407" t="s">
        <v>199</v>
      </c>
      <c r="C21" s="407"/>
      <c r="D21" s="407"/>
      <c r="E21" s="407"/>
      <c r="F21" s="407"/>
      <c r="G21" s="12"/>
    </row>
    <row r="22" spans="1:7" ht="12.75">
      <c r="A22" s="2"/>
      <c r="B22" s="14"/>
      <c r="C22" s="15"/>
      <c r="D22" s="12"/>
      <c r="E22" s="12"/>
      <c r="F22" s="12"/>
      <c r="G22" s="12"/>
    </row>
    <row r="23" spans="1:7" ht="12.75">
      <c r="A23" s="2"/>
      <c r="B23" s="362" t="s">
        <v>48</v>
      </c>
      <c r="C23" s="362"/>
      <c r="D23" s="362"/>
      <c r="E23" s="362"/>
      <c r="F23" s="362"/>
      <c r="G23" s="362"/>
    </row>
    <row r="24" spans="1:7" ht="12.75">
      <c r="A24" s="2"/>
      <c r="B24" s="7"/>
      <c r="C24" s="9"/>
      <c r="D24" s="6"/>
      <c r="E24" s="4"/>
      <c r="F24" s="4"/>
      <c r="G24" s="12"/>
    </row>
    <row r="25" spans="1:7" ht="12.75">
      <c r="A25" s="2"/>
      <c r="B25" s="9"/>
      <c r="C25" s="9"/>
      <c r="D25" s="77" t="s">
        <v>30</v>
      </c>
      <c r="E25" s="77" t="s">
        <v>31</v>
      </c>
      <c r="F25" s="78" t="s">
        <v>0</v>
      </c>
      <c r="G25" s="12"/>
    </row>
    <row r="26" spans="1:7" ht="12.75">
      <c r="A26" s="2"/>
      <c r="B26" s="415" t="s">
        <v>36</v>
      </c>
      <c r="C26" s="417"/>
      <c r="D26" s="141">
        <v>235</v>
      </c>
      <c r="E26" s="138">
        <v>165</v>
      </c>
      <c r="F26" s="138">
        <v>400</v>
      </c>
      <c r="G26" s="12"/>
    </row>
    <row r="27" spans="1:7" ht="12.75">
      <c r="A27" s="2"/>
      <c r="B27" s="402" t="s">
        <v>37</v>
      </c>
      <c r="C27" s="404"/>
      <c r="D27" s="141">
        <v>177</v>
      </c>
      <c r="E27" s="139">
        <v>101</v>
      </c>
      <c r="F27" s="139">
        <v>278</v>
      </c>
      <c r="G27" s="9"/>
    </row>
    <row r="28" spans="1:7" ht="12.75" customHeight="1">
      <c r="A28" s="2"/>
      <c r="B28" s="437" t="s">
        <v>38</v>
      </c>
      <c r="C28" s="439"/>
      <c r="D28" s="138">
        <v>7</v>
      </c>
      <c r="E28" s="138">
        <v>4</v>
      </c>
      <c r="F28" s="138">
        <v>11</v>
      </c>
      <c r="G28" s="9"/>
    </row>
    <row r="29" spans="1:7" ht="12.75" customHeight="1">
      <c r="A29" s="2"/>
      <c r="B29" s="432" t="s">
        <v>39</v>
      </c>
      <c r="C29" s="434"/>
      <c r="D29" s="139">
        <v>6</v>
      </c>
      <c r="E29" s="139">
        <v>3</v>
      </c>
      <c r="F29" s="139">
        <v>9</v>
      </c>
      <c r="G29" s="28"/>
    </row>
    <row r="30" spans="1:7" ht="12.75">
      <c r="A30" s="2"/>
      <c r="B30" s="12"/>
      <c r="C30" s="12"/>
      <c r="D30" s="16"/>
      <c r="E30" s="16"/>
      <c r="F30" s="16"/>
      <c r="G30" s="9"/>
    </row>
    <row r="31" spans="1:7" ht="12.75">
      <c r="A31" s="2"/>
      <c r="B31" s="362" t="s">
        <v>294</v>
      </c>
      <c r="C31" s="362"/>
      <c r="D31" s="362"/>
      <c r="E31" s="362"/>
      <c r="F31" s="362"/>
      <c r="G31" s="362"/>
    </row>
    <row r="32" spans="1:7" ht="12.75">
      <c r="A32" s="2"/>
      <c r="B32" s="7"/>
      <c r="C32" s="9"/>
      <c r="D32" s="9"/>
      <c r="E32" s="9"/>
      <c r="F32" s="9"/>
      <c r="G32" s="9"/>
    </row>
    <row r="33" spans="1:7" ht="12.75">
      <c r="A33" s="2"/>
      <c r="B33" s="11"/>
      <c r="C33" s="11"/>
      <c r="D33" s="77" t="s">
        <v>30</v>
      </c>
      <c r="E33" s="77" t="s">
        <v>31</v>
      </c>
      <c r="F33" s="78" t="s">
        <v>0</v>
      </c>
      <c r="G33" s="9"/>
    </row>
    <row r="34" spans="1:7" ht="12.75" customHeight="1">
      <c r="A34" s="2"/>
      <c r="B34" s="437" t="s">
        <v>55</v>
      </c>
      <c r="C34" s="439"/>
      <c r="D34" s="138">
        <v>324</v>
      </c>
      <c r="E34" s="138">
        <v>263</v>
      </c>
      <c r="F34" s="138">
        <v>587</v>
      </c>
      <c r="G34" s="9"/>
    </row>
    <row r="35" spans="1:7" ht="12.75" customHeight="1">
      <c r="A35" s="2"/>
      <c r="B35" s="432" t="s">
        <v>40</v>
      </c>
      <c r="C35" s="434"/>
      <c r="D35" s="139">
        <v>241</v>
      </c>
      <c r="E35" s="139">
        <v>190</v>
      </c>
      <c r="F35" s="139">
        <v>431</v>
      </c>
      <c r="G35" s="9"/>
    </row>
    <row r="36" spans="1:7" ht="12.75">
      <c r="A36" s="2"/>
      <c r="B36" s="12" t="s">
        <v>56</v>
      </c>
      <c r="C36" s="12"/>
      <c r="D36" s="12"/>
      <c r="E36" s="12"/>
      <c r="F36" s="9"/>
      <c r="G36" s="9"/>
    </row>
    <row r="37" spans="1:7" ht="12.75">
      <c r="A37" s="2"/>
      <c r="B37" s="12"/>
      <c r="C37" s="12"/>
      <c r="D37" s="12"/>
      <c r="E37" s="12"/>
      <c r="F37" s="9"/>
      <c r="G37" s="9"/>
    </row>
    <row r="38" spans="1:7" ht="12.75">
      <c r="A38" s="2"/>
      <c r="B38" s="362" t="s">
        <v>50</v>
      </c>
      <c r="C38" s="362"/>
      <c r="D38" s="362"/>
      <c r="E38" s="362"/>
      <c r="F38" s="362"/>
      <c r="G38" s="362"/>
    </row>
    <row r="39" spans="1:7" ht="12.75">
      <c r="A39" s="2"/>
      <c r="B39" s="17"/>
      <c r="C39" s="6"/>
      <c r="D39" s="4"/>
      <c r="E39" s="4"/>
      <c r="F39" s="9"/>
      <c r="G39" s="9"/>
    </row>
    <row r="40" spans="1:7" ht="12.75">
      <c r="A40" s="2"/>
      <c r="B40" s="107" t="s">
        <v>41</v>
      </c>
      <c r="C40" s="107" t="s">
        <v>42</v>
      </c>
      <c r="D40" s="107" t="s">
        <v>43</v>
      </c>
      <c r="E40" s="78" t="s">
        <v>0</v>
      </c>
      <c r="F40" s="9"/>
      <c r="G40" s="9"/>
    </row>
    <row r="41" spans="1:7" ht="12.75">
      <c r="A41" s="2"/>
      <c r="B41" s="94">
        <v>1</v>
      </c>
      <c r="C41" s="94">
        <v>23</v>
      </c>
      <c r="D41" s="94">
        <v>0</v>
      </c>
      <c r="E41" s="108">
        <v>24</v>
      </c>
      <c r="F41" s="9"/>
      <c r="G41" s="9"/>
    </row>
  </sheetData>
  <sheetProtection/>
  <mergeCells count="19">
    <mergeCell ref="B28:C28"/>
    <mergeCell ref="B29:C29"/>
    <mergeCell ref="B31:G31"/>
    <mergeCell ref="B34:C34"/>
    <mergeCell ref="B35:C35"/>
    <mergeCell ref="B38:G38"/>
    <mergeCell ref="B17:G17"/>
    <mergeCell ref="B20:C20"/>
    <mergeCell ref="B21:F21"/>
    <mergeCell ref="B23:G23"/>
    <mergeCell ref="B26:C26"/>
    <mergeCell ref="B27:C27"/>
    <mergeCell ref="A1:H1"/>
    <mergeCell ref="B4:G4"/>
    <mergeCell ref="B6:B11"/>
    <mergeCell ref="C6:C7"/>
    <mergeCell ref="D6:G6"/>
    <mergeCell ref="B14:B15"/>
    <mergeCell ref="B2:D2"/>
  </mergeCells>
  <printOptions/>
  <pageMargins left="0.25" right="0.25" top="0.75" bottom="0.75" header="0.3" footer="0.3"/>
  <pageSetup horizontalDpi="600" verticalDpi="600" orientation="portrait" paperSize="9" r:id="rId1"/>
</worksheet>
</file>

<file path=xl/worksheets/sheet48.xml><?xml version="1.0" encoding="utf-8"?>
<worksheet xmlns="http://schemas.openxmlformats.org/spreadsheetml/2006/main" xmlns:r="http://schemas.openxmlformats.org/officeDocument/2006/relationships">
  <dimension ref="A1:J48"/>
  <sheetViews>
    <sheetView zoomScalePageLayoutView="0" workbookViewId="0" topLeftCell="A1">
      <selection activeCell="A2" sqref="A2:IV2"/>
    </sheetView>
  </sheetViews>
  <sheetFormatPr defaultColWidth="11.421875" defaultRowHeight="12.75"/>
  <cols>
    <col min="1" max="1" width="2.140625" style="1" customWidth="1"/>
    <col min="2" max="2" width="31.140625" style="1" customWidth="1"/>
    <col min="3" max="3" width="10.57421875" style="1" customWidth="1"/>
    <col min="4" max="4" width="10.28125" style="1" customWidth="1"/>
    <col min="5" max="5" width="9.7109375" style="1" customWidth="1"/>
    <col min="6" max="6" width="11.421875" style="1" customWidth="1"/>
    <col min="7" max="7" width="8.7109375" style="1" customWidth="1"/>
    <col min="8" max="8" width="7.421875" style="1" customWidth="1"/>
    <col min="9" max="9" width="5.57421875" style="1" customWidth="1"/>
    <col min="10" max="10" width="3.140625" style="1" customWidth="1"/>
    <col min="11" max="16384" width="11.421875" style="1" customWidth="1"/>
  </cols>
  <sheetData>
    <row r="1" spans="1:10" ht="16.5">
      <c r="A1" s="435" t="s">
        <v>217</v>
      </c>
      <c r="B1" s="435"/>
      <c r="C1" s="435"/>
      <c r="D1" s="435"/>
      <c r="E1" s="435"/>
      <c r="F1" s="435"/>
      <c r="G1" s="435"/>
      <c r="H1" s="435"/>
      <c r="I1" s="435"/>
      <c r="J1" s="435"/>
    </row>
    <row r="2" spans="1:8" ht="16.5">
      <c r="A2" s="322"/>
      <c r="B2" s="357" t="s">
        <v>380</v>
      </c>
      <c r="C2" s="357"/>
      <c r="D2" s="357"/>
      <c r="E2" s="322"/>
      <c r="F2" s="322"/>
      <c r="G2" s="322"/>
      <c r="H2" s="322"/>
    </row>
    <row r="3" spans="2:10" ht="12.75">
      <c r="B3" s="21"/>
      <c r="C3" s="21"/>
      <c r="D3" s="21"/>
      <c r="E3" s="21"/>
      <c r="F3" s="21"/>
      <c r="G3" s="21"/>
      <c r="H3" s="21"/>
      <c r="I3" s="21"/>
      <c r="J3" s="21"/>
    </row>
    <row r="4" spans="2:9" ht="12.75">
      <c r="B4" s="362" t="s">
        <v>44</v>
      </c>
      <c r="C4" s="362"/>
      <c r="D4" s="362"/>
      <c r="E4" s="362"/>
      <c r="F4" s="362"/>
      <c r="G4" s="362"/>
      <c r="H4" s="362"/>
      <c r="I4" s="362"/>
    </row>
    <row r="5" spans="2:9" ht="12.75">
      <c r="B5" s="20"/>
      <c r="C5" s="20"/>
      <c r="D5" s="20"/>
      <c r="E5" s="20"/>
      <c r="F5" s="20"/>
      <c r="G5" s="20"/>
      <c r="H5" s="20"/>
      <c r="I5" s="20"/>
    </row>
    <row r="6" spans="2:9" ht="12.75" customHeight="1">
      <c r="B6" s="21"/>
      <c r="C6" s="363" t="s">
        <v>61</v>
      </c>
      <c r="D6" s="363" t="s">
        <v>14</v>
      </c>
      <c r="E6" s="363" t="s">
        <v>15</v>
      </c>
      <c r="F6" s="363" t="s">
        <v>16</v>
      </c>
      <c r="G6" s="363" t="s">
        <v>17</v>
      </c>
      <c r="H6" s="373" t="s">
        <v>0</v>
      </c>
      <c r="I6" s="24"/>
    </row>
    <row r="7" spans="2:9" ht="12.75">
      <c r="B7" s="21"/>
      <c r="C7" s="364"/>
      <c r="D7" s="364"/>
      <c r="E7" s="364"/>
      <c r="F7" s="364"/>
      <c r="G7" s="364"/>
      <c r="H7" s="374"/>
      <c r="I7" s="24"/>
    </row>
    <row r="8" spans="2:9" ht="12.75">
      <c r="B8" s="21"/>
      <c r="C8" s="364"/>
      <c r="D8" s="364"/>
      <c r="E8" s="364"/>
      <c r="F8" s="364"/>
      <c r="G8" s="364"/>
      <c r="H8" s="374"/>
      <c r="I8" s="24"/>
    </row>
    <row r="9" spans="2:9" ht="12.75">
      <c r="B9" s="21"/>
      <c r="C9" s="364"/>
      <c r="D9" s="364"/>
      <c r="E9" s="364"/>
      <c r="F9" s="364"/>
      <c r="G9" s="364"/>
      <c r="H9" s="374"/>
      <c r="I9" s="24"/>
    </row>
    <row r="10" spans="2:9" ht="12.75">
      <c r="B10" s="21"/>
      <c r="C10" s="364"/>
      <c r="D10" s="364"/>
      <c r="E10" s="364"/>
      <c r="F10" s="364"/>
      <c r="G10" s="364"/>
      <c r="H10" s="374"/>
      <c r="I10" s="24"/>
    </row>
    <row r="11" spans="2:9" ht="12.75">
      <c r="B11" s="21"/>
      <c r="C11" s="364"/>
      <c r="D11" s="364"/>
      <c r="E11" s="364"/>
      <c r="F11" s="364"/>
      <c r="G11" s="364"/>
      <c r="H11" s="374"/>
      <c r="I11" s="24"/>
    </row>
    <row r="12" spans="2:9" ht="12.75">
      <c r="B12" s="21"/>
      <c r="C12" s="365"/>
      <c r="D12" s="365"/>
      <c r="E12" s="365"/>
      <c r="F12" s="365"/>
      <c r="G12" s="365"/>
      <c r="H12" s="375"/>
      <c r="I12" s="24"/>
    </row>
    <row r="13" spans="2:9" ht="15">
      <c r="B13" s="112" t="s">
        <v>201</v>
      </c>
      <c r="C13" s="142">
        <v>7.3</v>
      </c>
      <c r="D13" s="144">
        <v>0</v>
      </c>
      <c r="E13" s="142">
        <v>59.6</v>
      </c>
      <c r="F13" s="144">
        <v>13.1</v>
      </c>
      <c r="G13" s="142">
        <v>19.9</v>
      </c>
      <c r="H13" s="143">
        <v>100</v>
      </c>
      <c r="I13" s="24"/>
    </row>
    <row r="14" spans="2:9" ht="12.75">
      <c r="B14" s="113" t="s">
        <v>19</v>
      </c>
      <c r="C14" s="141">
        <v>24</v>
      </c>
      <c r="D14" s="139">
        <v>0</v>
      </c>
      <c r="E14" s="141">
        <v>195</v>
      </c>
      <c r="F14" s="139">
        <v>43</v>
      </c>
      <c r="G14" s="141">
        <v>65</v>
      </c>
      <c r="H14" s="103">
        <v>327</v>
      </c>
      <c r="I14" s="24"/>
    </row>
    <row r="15" spans="2:9" ht="12.75">
      <c r="B15" s="112" t="s">
        <v>53</v>
      </c>
      <c r="C15" s="144">
        <v>6.5</v>
      </c>
      <c r="D15" s="144">
        <v>0</v>
      </c>
      <c r="E15" s="144">
        <v>67.3</v>
      </c>
      <c r="F15" s="144">
        <v>9.9</v>
      </c>
      <c r="G15" s="144">
        <v>16.3</v>
      </c>
      <c r="H15" s="143">
        <v>100</v>
      </c>
      <c r="I15" s="24"/>
    </row>
    <row r="16" spans="2:9" ht="12.75">
      <c r="B16" s="113" t="s">
        <v>19</v>
      </c>
      <c r="C16" s="139">
        <v>51</v>
      </c>
      <c r="D16" s="139">
        <v>0</v>
      </c>
      <c r="E16" s="139">
        <v>525</v>
      </c>
      <c r="F16" s="139">
        <v>77</v>
      </c>
      <c r="G16" s="139">
        <v>127</v>
      </c>
      <c r="H16" s="103">
        <v>780</v>
      </c>
      <c r="I16" s="24"/>
    </row>
    <row r="17" spans="2:9" ht="12.75">
      <c r="B17" s="38"/>
      <c r="C17" s="38"/>
      <c r="D17" s="38"/>
      <c r="E17" s="38"/>
      <c r="F17" s="38"/>
      <c r="G17" s="38"/>
      <c r="H17" s="38"/>
      <c r="I17" s="38"/>
    </row>
    <row r="18" spans="2:9" ht="12.75">
      <c r="B18" s="362" t="s">
        <v>45</v>
      </c>
      <c r="C18" s="362"/>
      <c r="D18" s="362"/>
      <c r="E18" s="362"/>
      <c r="F18" s="362"/>
      <c r="G18" s="362"/>
      <c r="H18" s="362"/>
      <c r="I18" s="362"/>
    </row>
    <row r="19" spans="2:9" ht="12.75">
      <c r="B19" s="38"/>
      <c r="C19" s="38"/>
      <c r="D19" s="38"/>
      <c r="E19" s="38"/>
      <c r="F19" s="38"/>
      <c r="G19" s="38"/>
      <c r="H19" s="38"/>
      <c r="I19" s="38"/>
    </row>
    <row r="20" spans="2:9" ht="12.75" customHeight="1">
      <c r="B20" s="371" t="s">
        <v>13</v>
      </c>
      <c r="C20" s="358" t="s">
        <v>201</v>
      </c>
      <c r="D20" s="359"/>
      <c r="E20" s="358" t="s">
        <v>53</v>
      </c>
      <c r="F20" s="359"/>
      <c r="G20" s="23"/>
      <c r="H20" s="38"/>
      <c r="I20" s="24"/>
    </row>
    <row r="21" spans="2:9" ht="18.75" customHeight="1">
      <c r="B21" s="372"/>
      <c r="C21" s="360"/>
      <c r="D21" s="361"/>
      <c r="E21" s="360"/>
      <c r="F21" s="361"/>
      <c r="G21" s="23"/>
      <c r="H21" s="38"/>
      <c r="I21" s="24"/>
    </row>
    <row r="22" spans="2:9" ht="12.75">
      <c r="B22" s="91" t="s">
        <v>20</v>
      </c>
      <c r="C22" s="484">
        <v>0</v>
      </c>
      <c r="D22" s="484"/>
      <c r="E22" s="462">
        <v>0</v>
      </c>
      <c r="F22" s="463"/>
      <c r="G22" s="23"/>
      <c r="H22" s="38"/>
      <c r="I22" s="24"/>
    </row>
    <row r="23" spans="2:9" ht="12.75">
      <c r="B23" s="114" t="s">
        <v>21</v>
      </c>
      <c r="C23" s="484">
        <v>0.3</v>
      </c>
      <c r="D23" s="484"/>
      <c r="E23" s="458">
        <v>0.1</v>
      </c>
      <c r="F23" s="459"/>
      <c r="G23" s="23"/>
      <c r="H23" s="38"/>
      <c r="I23" s="24"/>
    </row>
    <row r="24" spans="2:9" ht="12.75">
      <c r="B24" s="114" t="s">
        <v>22</v>
      </c>
      <c r="C24" s="484">
        <v>0.9</v>
      </c>
      <c r="D24" s="484"/>
      <c r="E24" s="458">
        <v>0.4</v>
      </c>
      <c r="F24" s="459"/>
      <c r="G24" s="23"/>
      <c r="H24" s="38"/>
      <c r="I24" s="24"/>
    </row>
    <row r="25" spans="2:9" ht="12.75">
      <c r="B25" s="114" t="s">
        <v>23</v>
      </c>
      <c r="C25" s="484">
        <v>5.8</v>
      </c>
      <c r="D25" s="484"/>
      <c r="E25" s="458">
        <v>4.6</v>
      </c>
      <c r="F25" s="459"/>
      <c r="G25" s="23"/>
      <c r="H25" s="38"/>
      <c r="I25" s="24"/>
    </row>
    <row r="26" spans="2:9" ht="12.75">
      <c r="B26" s="114" t="s">
        <v>24</v>
      </c>
      <c r="C26" s="484">
        <v>11.9</v>
      </c>
      <c r="D26" s="484"/>
      <c r="E26" s="458">
        <v>10.4</v>
      </c>
      <c r="F26" s="459"/>
      <c r="G26" s="23"/>
      <c r="H26" s="38"/>
      <c r="I26" s="24"/>
    </row>
    <row r="27" spans="2:9" ht="12.75">
      <c r="B27" s="114" t="s">
        <v>25</v>
      </c>
      <c r="C27" s="484">
        <v>17.1</v>
      </c>
      <c r="D27" s="484"/>
      <c r="E27" s="458">
        <v>17.8</v>
      </c>
      <c r="F27" s="459"/>
      <c r="G27" s="23"/>
      <c r="H27" s="38"/>
      <c r="I27" s="24"/>
    </row>
    <row r="28" spans="2:9" ht="12.75">
      <c r="B28" s="114" t="s">
        <v>148</v>
      </c>
      <c r="C28" s="484">
        <v>50.8</v>
      </c>
      <c r="D28" s="484"/>
      <c r="E28" s="458">
        <v>50.3</v>
      </c>
      <c r="F28" s="459"/>
      <c r="G28" s="23"/>
      <c r="H28" s="38"/>
      <c r="I28" s="24"/>
    </row>
    <row r="29" spans="2:9" ht="12.75">
      <c r="B29" s="115" t="s">
        <v>26</v>
      </c>
      <c r="C29" s="484">
        <v>13.1</v>
      </c>
      <c r="D29" s="484"/>
      <c r="E29" s="464">
        <v>16.4</v>
      </c>
      <c r="F29" s="465"/>
      <c r="G29" s="23"/>
      <c r="H29" s="38"/>
      <c r="I29" s="24"/>
    </row>
    <row r="30" spans="2:9" ht="12.75">
      <c r="B30" s="112" t="s">
        <v>0</v>
      </c>
      <c r="C30" s="383">
        <v>100</v>
      </c>
      <c r="D30" s="384"/>
      <c r="E30" s="383">
        <v>100</v>
      </c>
      <c r="F30" s="384"/>
      <c r="G30" s="23"/>
      <c r="H30" s="38"/>
      <c r="I30" s="24"/>
    </row>
    <row r="31" spans="2:9" ht="12.75">
      <c r="B31" s="113" t="s">
        <v>19</v>
      </c>
      <c r="C31" s="469">
        <v>327</v>
      </c>
      <c r="D31" s="470"/>
      <c r="E31" s="515">
        <v>780</v>
      </c>
      <c r="F31" s="516"/>
      <c r="G31" s="23"/>
      <c r="H31" s="38"/>
      <c r="I31" s="24"/>
    </row>
    <row r="32" spans="2:9" ht="12.75">
      <c r="B32" s="22"/>
      <c r="C32" s="23"/>
      <c r="D32" s="23"/>
      <c r="E32" s="23"/>
      <c r="F32" s="23"/>
      <c r="G32" s="23"/>
      <c r="H32" s="38"/>
      <c r="I32" s="24"/>
    </row>
    <row r="33" spans="2:10" ht="12.75">
      <c r="B33" s="362" t="s">
        <v>293</v>
      </c>
      <c r="C33" s="362"/>
      <c r="D33" s="362"/>
      <c r="E33" s="362"/>
      <c r="F33" s="362"/>
      <c r="G33" s="362"/>
      <c r="H33" s="362"/>
      <c r="I33" s="362"/>
      <c r="J33" s="26"/>
    </row>
    <row r="34" spans="2:9" ht="12.75" customHeight="1">
      <c r="B34" s="38"/>
      <c r="C34" s="38"/>
      <c r="D34" s="38"/>
      <c r="E34" s="38"/>
      <c r="F34" s="38"/>
      <c r="G34" s="38"/>
      <c r="H34" s="38"/>
      <c r="I34" s="38"/>
    </row>
    <row r="35" spans="2:9" ht="24.75" customHeight="1">
      <c r="B35" s="38"/>
      <c r="C35" s="413" t="s">
        <v>166</v>
      </c>
      <c r="D35" s="414"/>
      <c r="E35" s="413" t="s">
        <v>163</v>
      </c>
      <c r="F35" s="414"/>
      <c r="G35" s="38"/>
      <c r="H35" s="38"/>
      <c r="I35" s="38"/>
    </row>
    <row r="36" spans="2:9" ht="12.75">
      <c r="B36" s="91" t="s">
        <v>161</v>
      </c>
      <c r="C36" s="466">
        <v>2</v>
      </c>
      <c r="D36" s="466"/>
      <c r="E36" s="467">
        <v>7</v>
      </c>
      <c r="F36" s="468"/>
      <c r="G36" s="38"/>
      <c r="H36" s="38"/>
      <c r="I36" s="38"/>
    </row>
    <row r="37" spans="2:9" ht="41.25" customHeight="1">
      <c r="B37" s="114" t="s">
        <v>162</v>
      </c>
      <c r="C37" s="466">
        <v>0</v>
      </c>
      <c r="D37" s="466"/>
      <c r="E37" s="471">
        <v>3</v>
      </c>
      <c r="F37" s="472"/>
      <c r="G37" s="38"/>
      <c r="H37" s="38"/>
      <c r="I37" s="38"/>
    </row>
    <row r="38" spans="2:9" ht="15.75" customHeight="1">
      <c r="B38" s="114" t="s">
        <v>156</v>
      </c>
      <c r="C38" s="466">
        <v>1</v>
      </c>
      <c r="D38" s="466"/>
      <c r="E38" s="471">
        <v>1</v>
      </c>
      <c r="F38" s="472"/>
      <c r="G38" s="38"/>
      <c r="H38" s="38"/>
      <c r="I38" s="38"/>
    </row>
    <row r="39" spans="2:9" ht="12.75">
      <c r="B39" s="114" t="s">
        <v>157</v>
      </c>
      <c r="C39" s="466">
        <v>23</v>
      </c>
      <c r="D39" s="466"/>
      <c r="E39" s="471">
        <v>52</v>
      </c>
      <c r="F39" s="472"/>
      <c r="G39" s="38"/>
      <c r="H39" s="38"/>
      <c r="I39" s="38"/>
    </row>
    <row r="40" spans="2:9" ht="25.5">
      <c r="B40" s="114" t="s">
        <v>158</v>
      </c>
      <c r="C40" s="466">
        <v>0</v>
      </c>
      <c r="D40" s="466"/>
      <c r="E40" s="471">
        <v>4</v>
      </c>
      <c r="F40" s="472"/>
      <c r="G40" s="38"/>
      <c r="H40" s="38"/>
      <c r="I40" s="38"/>
    </row>
    <row r="41" spans="2:9" ht="25.5">
      <c r="B41" s="114" t="s">
        <v>159</v>
      </c>
      <c r="C41" s="466">
        <v>103</v>
      </c>
      <c r="D41" s="466"/>
      <c r="E41" s="471">
        <v>268</v>
      </c>
      <c r="F41" s="472"/>
      <c r="G41" s="38"/>
      <c r="H41" s="38"/>
      <c r="I41" s="38"/>
    </row>
    <row r="42" spans="2:9" ht="25.5">
      <c r="B42" s="114" t="s">
        <v>160</v>
      </c>
      <c r="C42" s="466">
        <v>67</v>
      </c>
      <c r="D42" s="466"/>
      <c r="E42" s="471">
        <v>186</v>
      </c>
      <c r="F42" s="472"/>
      <c r="G42" s="38"/>
      <c r="H42" s="38"/>
      <c r="I42" s="38"/>
    </row>
    <row r="43" spans="2:9" ht="25.5">
      <c r="B43" s="295" t="s">
        <v>291</v>
      </c>
      <c r="C43" s="466">
        <v>24</v>
      </c>
      <c r="D43" s="466"/>
      <c r="E43" s="471">
        <v>63</v>
      </c>
      <c r="F43" s="472"/>
      <c r="G43" s="38"/>
      <c r="H43" s="38"/>
      <c r="I43" s="38"/>
    </row>
    <row r="44" spans="2:9" ht="27.75" customHeight="1">
      <c r="B44" s="114" t="s">
        <v>57</v>
      </c>
      <c r="C44" s="466">
        <v>57</v>
      </c>
      <c r="D44" s="466"/>
      <c r="E44" s="471">
        <v>75</v>
      </c>
      <c r="F44" s="472"/>
      <c r="G44" s="38"/>
      <c r="H44" s="38"/>
      <c r="I44" s="38"/>
    </row>
    <row r="45" spans="2:9" ht="12.75">
      <c r="B45" s="296" t="s">
        <v>290</v>
      </c>
      <c r="C45" s="466">
        <v>58</v>
      </c>
      <c r="D45" s="466"/>
      <c r="E45" s="473">
        <v>133</v>
      </c>
      <c r="F45" s="474"/>
      <c r="G45" s="38"/>
      <c r="H45" s="38"/>
      <c r="I45" s="38"/>
    </row>
    <row r="46" spans="2:9" ht="12.75">
      <c r="B46" s="116" t="s">
        <v>19</v>
      </c>
      <c r="C46" s="521">
        <v>327</v>
      </c>
      <c r="D46" s="522"/>
      <c r="E46" s="521">
        <v>780</v>
      </c>
      <c r="F46" s="522"/>
      <c r="G46" s="38"/>
      <c r="H46" s="38"/>
      <c r="I46" s="38"/>
    </row>
    <row r="47" spans="7:9" ht="12.75">
      <c r="G47" s="38"/>
      <c r="H47" s="38"/>
      <c r="I47" s="38"/>
    </row>
    <row r="48" spans="7:9" ht="12.75">
      <c r="G48" s="38"/>
      <c r="H48" s="38"/>
      <c r="I48" s="38"/>
    </row>
  </sheetData>
  <sheetProtection/>
  <mergeCells count="58">
    <mergeCell ref="C46:D46"/>
    <mergeCell ref="E46:F46"/>
    <mergeCell ref="C45:D45"/>
    <mergeCell ref="E45:F45"/>
    <mergeCell ref="C42:D42"/>
    <mergeCell ref="E42:F42"/>
    <mergeCell ref="C43:D43"/>
    <mergeCell ref="E43:F43"/>
    <mergeCell ref="C44:D44"/>
    <mergeCell ref="E44:F44"/>
    <mergeCell ref="C39:D39"/>
    <mergeCell ref="E39:F39"/>
    <mergeCell ref="C40:D40"/>
    <mergeCell ref="E40:F40"/>
    <mergeCell ref="C41:D41"/>
    <mergeCell ref="E41:F41"/>
    <mergeCell ref="C36:D36"/>
    <mergeCell ref="E36:F36"/>
    <mergeCell ref="C37:D37"/>
    <mergeCell ref="E37:F37"/>
    <mergeCell ref="C38:D38"/>
    <mergeCell ref="E38:F38"/>
    <mergeCell ref="C30:D30"/>
    <mergeCell ref="E30:F30"/>
    <mergeCell ref="C31:D31"/>
    <mergeCell ref="E31:F31"/>
    <mergeCell ref="C35:D35"/>
    <mergeCell ref="E35:F35"/>
    <mergeCell ref="B33:I33"/>
    <mergeCell ref="C27:D27"/>
    <mergeCell ref="E27:F27"/>
    <mergeCell ref="C28:D28"/>
    <mergeCell ref="E28:F28"/>
    <mergeCell ref="C29:D29"/>
    <mergeCell ref="E29:F29"/>
    <mergeCell ref="E23:F23"/>
    <mergeCell ref="C24:D24"/>
    <mergeCell ref="E24:F24"/>
    <mergeCell ref="C25:D25"/>
    <mergeCell ref="E25:F25"/>
    <mergeCell ref="C26:D26"/>
    <mergeCell ref="E26:F26"/>
    <mergeCell ref="C23:D23"/>
    <mergeCell ref="A1:J1"/>
    <mergeCell ref="B4:I4"/>
    <mergeCell ref="C6:C12"/>
    <mergeCell ref="D6:D12"/>
    <mergeCell ref="E6:E12"/>
    <mergeCell ref="F6:F12"/>
    <mergeCell ref="G6:G12"/>
    <mergeCell ref="H6:H12"/>
    <mergeCell ref="B2:D2"/>
    <mergeCell ref="B18:I18"/>
    <mergeCell ref="B20:B21"/>
    <mergeCell ref="C20:D21"/>
    <mergeCell ref="E20:F21"/>
    <mergeCell ref="C22:D22"/>
    <mergeCell ref="E22:F22"/>
  </mergeCells>
  <printOptions/>
  <pageMargins left="0.25" right="0.25" top="0.75" bottom="0.75" header="0.3" footer="0.3"/>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dimension ref="A1:L60"/>
  <sheetViews>
    <sheetView zoomScalePageLayoutView="0" workbookViewId="0" topLeftCell="A1">
      <selection activeCell="A2" sqref="A2:IV2"/>
    </sheetView>
  </sheetViews>
  <sheetFormatPr defaultColWidth="11.421875" defaultRowHeight="12.75"/>
  <cols>
    <col min="1" max="1" width="2.140625" style="1" customWidth="1"/>
    <col min="2" max="4" width="11.421875" style="1" customWidth="1"/>
    <col min="5" max="5" width="9.57421875" style="1" customWidth="1"/>
    <col min="6" max="6" width="11.421875" style="1" customWidth="1"/>
    <col min="7" max="7" width="14.28125" style="1" customWidth="1"/>
    <col min="8" max="8" width="12.28125" style="1" customWidth="1"/>
    <col min="9" max="9" width="11.7109375" style="1" customWidth="1"/>
    <col min="10" max="10" width="4.00390625" style="1" customWidth="1"/>
    <col min="11" max="16384" width="11.421875" style="1" customWidth="1"/>
  </cols>
  <sheetData>
    <row r="1" spans="1:10" ht="16.5">
      <c r="A1" s="435" t="s">
        <v>217</v>
      </c>
      <c r="B1" s="435"/>
      <c r="C1" s="435"/>
      <c r="D1" s="435"/>
      <c r="E1" s="435"/>
      <c r="F1" s="435"/>
      <c r="G1" s="435"/>
      <c r="H1" s="435"/>
      <c r="I1" s="435"/>
      <c r="J1" s="435"/>
    </row>
    <row r="2" spans="1:8" ht="16.5">
      <c r="A2" s="322"/>
      <c r="B2" s="357" t="s">
        <v>380</v>
      </c>
      <c r="C2" s="357"/>
      <c r="D2" s="357"/>
      <c r="E2" s="322"/>
      <c r="F2" s="322"/>
      <c r="G2" s="322"/>
      <c r="H2" s="322"/>
    </row>
    <row r="3" spans="2:9" ht="12.75">
      <c r="B3" s="24"/>
      <c r="C3" s="24"/>
      <c r="D3" s="24"/>
      <c r="E3" s="24"/>
      <c r="F3" s="24"/>
      <c r="G3" s="24"/>
      <c r="H3" s="24"/>
      <c r="I3" s="24"/>
    </row>
    <row r="4" spans="2:9" ht="12.75">
      <c r="B4" s="362" t="s">
        <v>62</v>
      </c>
      <c r="C4" s="362"/>
      <c r="D4" s="362"/>
      <c r="E4" s="362"/>
      <c r="F4" s="362"/>
      <c r="G4" s="362"/>
      <c r="H4" s="362"/>
      <c r="I4" s="362"/>
    </row>
    <row r="5" spans="2:9" ht="12.75">
      <c r="B5" s="20"/>
      <c r="C5" s="20"/>
      <c r="D5" s="20"/>
      <c r="E5" s="20"/>
      <c r="F5" s="24"/>
      <c r="G5" s="24"/>
      <c r="H5" s="24"/>
      <c r="I5" s="24"/>
    </row>
    <row r="6" spans="2:9" ht="15" customHeight="1">
      <c r="B6" s="436"/>
      <c r="C6" s="436"/>
      <c r="D6" s="436"/>
      <c r="E6" s="436"/>
      <c r="F6" s="413" t="s">
        <v>201</v>
      </c>
      <c r="G6" s="414"/>
      <c r="H6" s="413" t="s">
        <v>53</v>
      </c>
      <c r="I6" s="414"/>
    </row>
    <row r="7" spans="2:9" ht="12.75">
      <c r="B7" s="437" t="s">
        <v>63</v>
      </c>
      <c r="C7" s="438"/>
      <c r="D7" s="438"/>
      <c r="E7" s="439"/>
      <c r="F7" s="484">
        <v>0</v>
      </c>
      <c r="G7" s="484"/>
      <c r="H7" s="462">
        <v>0</v>
      </c>
      <c r="I7" s="463"/>
    </row>
    <row r="8" spans="2:12" ht="12.75">
      <c r="B8" s="409" t="s">
        <v>64</v>
      </c>
      <c r="C8" s="410"/>
      <c r="D8" s="410"/>
      <c r="E8" s="411"/>
      <c r="F8" s="484">
        <v>0</v>
      </c>
      <c r="G8" s="484"/>
      <c r="H8" s="458">
        <v>0.1</v>
      </c>
      <c r="I8" s="459"/>
      <c r="K8" s="27"/>
      <c r="L8" s="27"/>
    </row>
    <row r="9" spans="2:9" ht="12.75">
      <c r="B9" s="409" t="s">
        <v>65</v>
      </c>
      <c r="C9" s="410"/>
      <c r="D9" s="410"/>
      <c r="E9" s="411"/>
      <c r="F9" s="484">
        <v>0</v>
      </c>
      <c r="G9" s="484"/>
      <c r="H9" s="458">
        <v>0</v>
      </c>
      <c r="I9" s="459"/>
    </row>
    <row r="10" spans="2:9" ht="15.75" customHeight="1">
      <c r="B10" s="409" t="s">
        <v>202</v>
      </c>
      <c r="C10" s="410"/>
      <c r="D10" s="410"/>
      <c r="E10" s="411"/>
      <c r="F10" s="484">
        <v>0.3</v>
      </c>
      <c r="G10" s="484"/>
      <c r="H10" s="458">
        <v>1.3</v>
      </c>
      <c r="I10" s="459"/>
    </row>
    <row r="11" spans="2:9" ht="12.75">
      <c r="B11" s="409" t="s">
        <v>66</v>
      </c>
      <c r="C11" s="410"/>
      <c r="D11" s="410"/>
      <c r="E11" s="411"/>
      <c r="F11" s="484">
        <v>1.3</v>
      </c>
      <c r="G11" s="484"/>
      <c r="H11" s="458">
        <v>1.3</v>
      </c>
      <c r="I11" s="459"/>
    </row>
    <row r="12" spans="2:9" ht="12.75">
      <c r="B12" s="409" t="s">
        <v>67</v>
      </c>
      <c r="C12" s="410"/>
      <c r="D12" s="410"/>
      <c r="E12" s="411"/>
      <c r="F12" s="484">
        <v>6.8</v>
      </c>
      <c r="G12" s="484"/>
      <c r="H12" s="458">
        <v>6.4</v>
      </c>
      <c r="I12" s="459"/>
    </row>
    <row r="13" spans="2:9" ht="12.75">
      <c r="B13" s="409" t="s">
        <v>68</v>
      </c>
      <c r="C13" s="410"/>
      <c r="D13" s="410"/>
      <c r="E13" s="411"/>
      <c r="F13" s="484">
        <v>1.6</v>
      </c>
      <c r="G13" s="484"/>
      <c r="H13" s="458">
        <v>1.3</v>
      </c>
      <c r="I13" s="459"/>
    </row>
    <row r="14" spans="2:9" ht="12.75">
      <c r="B14" s="409" t="s">
        <v>69</v>
      </c>
      <c r="C14" s="410"/>
      <c r="D14" s="410"/>
      <c r="E14" s="411"/>
      <c r="F14" s="484">
        <v>2.9</v>
      </c>
      <c r="G14" s="484"/>
      <c r="H14" s="458">
        <v>3.8</v>
      </c>
      <c r="I14" s="459"/>
    </row>
    <row r="15" spans="2:9" ht="12.75">
      <c r="B15" s="409" t="s">
        <v>70</v>
      </c>
      <c r="C15" s="410"/>
      <c r="D15" s="410"/>
      <c r="E15" s="411"/>
      <c r="F15" s="484">
        <v>4.5</v>
      </c>
      <c r="G15" s="484"/>
      <c r="H15" s="458">
        <v>3.4</v>
      </c>
      <c r="I15" s="459"/>
    </row>
    <row r="16" spans="2:9" ht="12.75">
      <c r="B16" s="409" t="s">
        <v>292</v>
      </c>
      <c r="C16" s="410"/>
      <c r="D16" s="410"/>
      <c r="E16" s="411"/>
      <c r="F16" s="484">
        <v>3.2</v>
      </c>
      <c r="G16" s="484"/>
      <c r="H16" s="458">
        <v>5.3</v>
      </c>
      <c r="I16" s="459"/>
    </row>
    <row r="17" spans="2:9" ht="12.75">
      <c r="B17" s="409" t="s">
        <v>71</v>
      </c>
      <c r="C17" s="410"/>
      <c r="D17" s="410"/>
      <c r="E17" s="411"/>
      <c r="F17" s="484">
        <v>24.4</v>
      </c>
      <c r="G17" s="484"/>
      <c r="H17" s="458">
        <v>23.2</v>
      </c>
      <c r="I17" s="459"/>
    </row>
    <row r="18" spans="2:9" ht="12.75">
      <c r="B18" s="409" t="s">
        <v>72</v>
      </c>
      <c r="C18" s="410"/>
      <c r="D18" s="410"/>
      <c r="E18" s="411"/>
      <c r="F18" s="484">
        <v>19.5</v>
      </c>
      <c r="G18" s="484"/>
      <c r="H18" s="458">
        <v>20.8</v>
      </c>
      <c r="I18" s="459"/>
    </row>
    <row r="19" spans="2:9" ht="12.75">
      <c r="B19" s="409" t="s">
        <v>73</v>
      </c>
      <c r="C19" s="410"/>
      <c r="D19" s="410"/>
      <c r="E19" s="411"/>
      <c r="F19" s="484">
        <v>32.8</v>
      </c>
      <c r="G19" s="484"/>
      <c r="H19" s="458">
        <v>30.2</v>
      </c>
      <c r="I19" s="459"/>
    </row>
    <row r="20" spans="2:9" ht="12.75">
      <c r="B20" s="432" t="s">
        <v>74</v>
      </c>
      <c r="C20" s="433"/>
      <c r="D20" s="433"/>
      <c r="E20" s="434"/>
      <c r="F20" s="484">
        <v>2.6</v>
      </c>
      <c r="G20" s="484"/>
      <c r="H20" s="464">
        <v>2.8</v>
      </c>
      <c r="I20" s="465"/>
    </row>
    <row r="21" spans="2:9" ht="12.75">
      <c r="B21" s="425" t="s">
        <v>0</v>
      </c>
      <c r="C21" s="426"/>
      <c r="D21" s="426"/>
      <c r="E21" s="427"/>
      <c r="F21" s="428">
        <v>100</v>
      </c>
      <c r="G21" s="429"/>
      <c r="H21" s="428">
        <v>100</v>
      </c>
      <c r="I21" s="429"/>
    </row>
    <row r="22" spans="2:9" ht="12.75">
      <c r="B22" s="420" t="s">
        <v>19</v>
      </c>
      <c r="C22" s="421"/>
      <c r="D22" s="421"/>
      <c r="E22" s="422"/>
      <c r="F22" s="509">
        <v>308</v>
      </c>
      <c r="G22" s="510"/>
      <c r="H22" s="509">
        <v>702</v>
      </c>
      <c r="I22" s="510"/>
    </row>
    <row r="23" spans="2:9" ht="12.75">
      <c r="B23" s="24"/>
      <c r="C23" s="24"/>
      <c r="D23" s="24"/>
      <c r="E23" s="24"/>
      <c r="F23" s="24"/>
      <c r="G23" s="24"/>
      <c r="H23" s="24"/>
      <c r="I23" s="24"/>
    </row>
    <row r="24" spans="2:9" ht="12.75">
      <c r="B24" s="362" t="s">
        <v>75</v>
      </c>
      <c r="C24" s="362"/>
      <c r="D24" s="362"/>
      <c r="E24" s="362"/>
      <c r="F24" s="362"/>
      <c r="G24" s="362"/>
      <c r="H24" s="362"/>
      <c r="I24" s="362"/>
    </row>
    <row r="25" spans="2:9" ht="12.75">
      <c r="B25" s="24"/>
      <c r="C25" s="24"/>
      <c r="D25" s="24"/>
      <c r="E25" s="24"/>
      <c r="F25" s="24"/>
      <c r="G25" s="24"/>
      <c r="H25" s="24"/>
      <c r="I25" s="24"/>
    </row>
    <row r="26" spans="2:9" ht="15" customHeight="1">
      <c r="B26" s="24"/>
      <c r="C26" s="24"/>
      <c r="D26" s="24"/>
      <c r="E26" s="24"/>
      <c r="F26" s="413" t="s">
        <v>201</v>
      </c>
      <c r="G26" s="414"/>
      <c r="H26" s="413" t="s">
        <v>53</v>
      </c>
      <c r="I26" s="414"/>
    </row>
    <row r="27" spans="2:9" ht="12.75">
      <c r="B27" s="415" t="s">
        <v>76</v>
      </c>
      <c r="C27" s="416"/>
      <c r="D27" s="416"/>
      <c r="E27" s="417"/>
      <c r="F27" s="475">
        <v>20</v>
      </c>
      <c r="G27" s="475"/>
      <c r="H27" s="476">
        <v>20.1</v>
      </c>
      <c r="I27" s="477"/>
    </row>
    <row r="28" spans="2:9" ht="12.75">
      <c r="B28" s="406" t="s">
        <v>77</v>
      </c>
      <c r="C28" s="407"/>
      <c r="D28" s="407"/>
      <c r="E28" s="408"/>
      <c r="F28" s="475">
        <v>30</v>
      </c>
      <c r="G28" s="475"/>
      <c r="H28" s="480">
        <v>27.1</v>
      </c>
      <c r="I28" s="481"/>
    </row>
    <row r="29" spans="2:9" ht="12.75">
      <c r="B29" s="406" t="s">
        <v>78</v>
      </c>
      <c r="C29" s="407"/>
      <c r="D29" s="407"/>
      <c r="E29" s="408"/>
      <c r="F29" s="475">
        <v>28.6</v>
      </c>
      <c r="G29" s="475"/>
      <c r="H29" s="480">
        <v>30.1</v>
      </c>
      <c r="I29" s="481"/>
    </row>
    <row r="30" spans="2:9" ht="12.75">
      <c r="B30" s="406" t="s">
        <v>79</v>
      </c>
      <c r="C30" s="407"/>
      <c r="D30" s="407"/>
      <c r="E30" s="408"/>
      <c r="F30" s="475">
        <v>3.1</v>
      </c>
      <c r="G30" s="475"/>
      <c r="H30" s="480">
        <v>3.5</v>
      </c>
      <c r="I30" s="481"/>
    </row>
    <row r="31" spans="2:9" ht="12.75">
      <c r="B31" s="406" t="s">
        <v>80</v>
      </c>
      <c r="C31" s="407"/>
      <c r="D31" s="407"/>
      <c r="E31" s="408"/>
      <c r="F31" s="475">
        <v>2.4</v>
      </c>
      <c r="G31" s="475"/>
      <c r="H31" s="480">
        <v>1.7</v>
      </c>
      <c r="I31" s="481"/>
    </row>
    <row r="32" spans="2:9" ht="12.75">
      <c r="B32" s="406" t="s">
        <v>81</v>
      </c>
      <c r="C32" s="407"/>
      <c r="D32" s="407"/>
      <c r="E32" s="408"/>
      <c r="F32" s="475">
        <v>7.6</v>
      </c>
      <c r="G32" s="475"/>
      <c r="H32" s="480">
        <v>9.7</v>
      </c>
      <c r="I32" s="481"/>
    </row>
    <row r="33" spans="2:9" ht="12.75">
      <c r="B33" s="406" t="s">
        <v>82</v>
      </c>
      <c r="C33" s="407"/>
      <c r="D33" s="407"/>
      <c r="E33" s="408"/>
      <c r="F33" s="475">
        <v>0</v>
      </c>
      <c r="G33" s="475"/>
      <c r="H33" s="480">
        <v>0.2</v>
      </c>
      <c r="I33" s="481"/>
    </row>
    <row r="34" spans="2:9" ht="12.75">
      <c r="B34" s="406" t="s">
        <v>167</v>
      </c>
      <c r="C34" s="407"/>
      <c r="D34" s="407"/>
      <c r="E34" s="408"/>
      <c r="F34" s="475">
        <v>4.1</v>
      </c>
      <c r="G34" s="475"/>
      <c r="H34" s="480">
        <v>3.4</v>
      </c>
      <c r="I34" s="481"/>
    </row>
    <row r="35" spans="2:9" ht="12.75">
      <c r="B35" s="406" t="s">
        <v>83</v>
      </c>
      <c r="C35" s="407"/>
      <c r="D35" s="407"/>
      <c r="E35" s="408"/>
      <c r="F35" s="475">
        <v>0.3</v>
      </c>
      <c r="G35" s="475"/>
      <c r="H35" s="480">
        <v>0.5</v>
      </c>
      <c r="I35" s="481"/>
    </row>
    <row r="36" spans="2:9" ht="12.75">
      <c r="B36" s="406" t="s">
        <v>168</v>
      </c>
      <c r="C36" s="407"/>
      <c r="D36" s="407"/>
      <c r="E36" s="408"/>
      <c r="F36" s="475">
        <v>0</v>
      </c>
      <c r="G36" s="475"/>
      <c r="H36" s="480">
        <v>0.2</v>
      </c>
      <c r="I36" s="481"/>
    </row>
    <row r="37" spans="2:9" ht="12.75">
      <c r="B37" s="406" t="s">
        <v>84</v>
      </c>
      <c r="C37" s="407"/>
      <c r="D37" s="407"/>
      <c r="E37" s="408"/>
      <c r="F37" s="475">
        <v>3.4</v>
      </c>
      <c r="G37" s="475"/>
      <c r="H37" s="480">
        <v>3.5</v>
      </c>
      <c r="I37" s="481"/>
    </row>
    <row r="38" spans="2:9" ht="12.75">
      <c r="B38" s="402" t="s">
        <v>179</v>
      </c>
      <c r="C38" s="403"/>
      <c r="D38" s="403"/>
      <c r="E38" s="404"/>
      <c r="F38" s="440">
        <f>100-SUM(F27:G37)</f>
        <v>0.5000000000000142</v>
      </c>
      <c r="G38" s="366"/>
      <c r="H38" s="381">
        <f>100-SUM(H27:I37)</f>
        <v>0</v>
      </c>
      <c r="I38" s="382"/>
    </row>
    <row r="39" spans="2:9" ht="12.75">
      <c r="B39" s="392" t="s">
        <v>0</v>
      </c>
      <c r="C39" s="393"/>
      <c r="D39" s="393"/>
      <c r="E39" s="394"/>
      <c r="F39" s="428">
        <v>100</v>
      </c>
      <c r="G39" s="429"/>
      <c r="H39" s="428">
        <v>100</v>
      </c>
      <c r="I39" s="429"/>
    </row>
    <row r="40" spans="2:9" ht="12.75">
      <c r="B40" s="397" t="s">
        <v>19</v>
      </c>
      <c r="C40" s="398"/>
      <c r="D40" s="398"/>
      <c r="E40" s="399"/>
      <c r="F40" s="423">
        <v>290</v>
      </c>
      <c r="G40" s="424"/>
      <c r="H40" s="423">
        <v>652</v>
      </c>
      <c r="I40" s="424"/>
    </row>
    <row r="41" spans="2:9" ht="12.75">
      <c r="B41" s="24"/>
      <c r="C41" s="24"/>
      <c r="D41" s="24"/>
      <c r="E41" s="24"/>
      <c r="F41" s="24"/>
      <c r="G41" s="24"/>
      <c r="H41" s="24"/>
      <c r="I41" s="24"/>
    </row>
    <row r="42" spans="2:9" ht="12.75">
      <c r="B42" s="362" t="s">
        <v>60</v>
      </c>
      <c r="C42" s="362"/>
      <c r="D42" s="362"/>
      <c r="E42" s="362"/>
      <c r="F42" s="362"/>
      <c r="G42" s="362"/>
      <c r="H42" s="362"/>
      <c r="I42" s="362"/>
    </row>
    <row r="43" spans="2:9" ht="12.75">
      <c r="B43" s="29"/>
      <c r="C43" s="29"/>
      <c r="D43" s="29"/>
      <c r="E43" s="29"/>
      <c r="F43" s="29"/>
      <c r="G43" s="29"/>
      <c r="H43" s="29"/>
      <c r="I43" s="29"/>
    </row>
    <row r="44" spans="2:9" ht="15.75" customHeight="1">
      <c r="B44" s="412"/>
      <c r="C44" s="412"/>
      <c r="D44" s="412"/>
      <c r="E44" s="22"/>
      <c r="F44" s="413" t="s">
        <v>201</v>
      </c>
      <c r="G44" s="414"/>
      <c r="H44" s="413" t="s">
        <v>53</v>
      </c>
      <c r="I44" s="414"/>
    </row>
    <row r="45" spans="2:9" ht="15.75" customHeight="1">
      <c r="B45" s="415" t="s">
        <v>85</v>
      </c>
      <c r="C45" s="416"/>
      <c r="D45" s="416"/>
      <c r="E45" s="417"/>
      <c r="F45" s="527">
        <v>0</v>
      </c>
      <c r="G45" s="527"/>
      <c r="H45" s="462">
        <v>0</v>
      </c>
      <c r="I45" s="463"/>
    </row>
    <row r="46" spans="2:9" ht="27" customHeight="1">
      <c r="B46" s="409" t="s">
        <v>86</v>
      </c>
      <c r="C46" s="410"/>
      <c r="D46" s="410"/>
      <c r="E46" s="411"/>
      <c r="F46" s="484">
        <v>2.9</v>
      </c>
      <c r="G46" s="484"/>
      <c r="H46" s="458">
        <v>3.7</v>
      </c>
      <c r="I46" s="459"/>
    </row>
    <row r="47" spans="2:9" ht="12.75">
      <c r="B47" s="406" t="s">
        <v>150</v>
      </c>
      <c r="C47" s="407"/>
      <c r="D47" s="407"/>
      <c r="E47" s="408"/>
      <c r="F47" s="484">
        <v>66.2</v>
      </c>
      <c r="G47" s="484"/>
      <c r="H47" s="458">
        <v>69.6</v>
      </c>
      <c r="I47" s="459"/>
    </row>
    <row r="48" spans="2:9" ht="12.75" customHeight="1">
      <c r="B48" s="406" t="s">
        <v>8</v>
      </c>
      <c r="C48" s="407"/>
      <c r="D48" s="407"/>
      <c r="E48" s="408"/>
      <c r="F48" s="484">
        <v>15.6</v>
      </c>
      <c r="G48" s="484"/>
      <c r="H48" s="458">
        <v>15</v>
      </c>
      <c r="I48" s="459"/>
    </row>
    <row r="49" spans="2:9" ht="26.25" customHeight="1">
      <c r="B49" s="409" t="s">
        <v>87</v>
      </c>
      <c r="C49" s="410"/>
      <c r="D49" s="410"/>
      <c r="E49" s="411"/>
      <c r="F49" s="484">
        <v>0.3</v>
      </c>
      <c r="G49" s="484"/>
      <c r="H49" s="458">
        <v>0.1</v>
      </c>
      <c r="I49" s="459"/>
    </row>
    <row r="50" spans="2:9" ht="12.75">
      <c r="B50" s="406" t="s">
        <v>9</v>
      </c>
      <c r="C50" s="407"/>
      <c r="D50" s="407"/>
      <c r="E50" s="408"/>
      <c r="F50" s="484">
        <v>11.5</v>
      </c>
      <c r="G50" s="484"/>
      <c r="H50" s="458">
        <v>9.3</v>
      </c>
      <c r="I50" s="459"/>
    </row>
    <row r="51" spans="2:9" ht="12.75" customHeight="1">
      <c r="B51" s="406" t="s">
        <v>58</v>
      </c>
      <c r="C51" s="407"/>
      <c r="D51" s="407"/>
      <c r="E51" s="408"/>
      <c r="F51" s="484">
        <v>0</v>
      </c>
      <c r="G51" s="484"/>
      <c r="H51" s="458">
        <v>0.1</v>
      </c>
      <c r="I51" s="459"/>
    </row>
    <row r="52" spans="2:9" ht="12.75">
      <c r="B52" s="406" t="s">
        <v>149</v>
      </c>
      <c r="C52" s="407"/>
      <c r="D52" s="407"/>
      <c r="E52" s="408"/>
      <c r="F52" s="484">
        <v>1.6</v>
      </c>
      <c r="G52" s="484"/>
      <c r="H52" s="458">
        <v>1.3</v>
      </c>
      <c r="I52" s="459"/>
    </row>
    <row r="53" spans="2:9" ht="12.75">
      <c r="B53" s="406" t="s">
        <v>10</v>
      </c>
      <c r="C53" s="407"/>
      <c r="D53" s="407"/>
      <c r="E53" s="408"/>
      <c r="F53" s="484">
        <v>0.6</v>
      </c>
      <c r="G53" s="484"/>
      <c r="H53" s="458">
        <v>0.3</v>
      </c>
      <c r="I53" s="459"/>
    </row>
    <row r="54" spans="2:9" ht="12.75">
      <c r="B54" s="402" t="s">
        <v>59</v>
      </c>
      <c r="C54" s="403"/>
      <c r="D54" s="403"/>
      <c r="E54" s="404"/>
      <c r="F54" s="484">
        <v>1.3</v>
      </c>
      <c r="G54" s="484"/>
      <c r="H54" s="464">
        <v>0.6</v>
      </c>
      <c r="I54" s="465"/>
    </row>
    <row r="55" spans="2:9" ht="12.75">
      <c r="B55" s="392" t="s">
        <v>0</v>
      </c>
      <c r="C55" s="393"/>
      <c r="D55" s="393"/>
      <c r="E55" s="394"/>
      <c r="F55" s="383">
        <v>100</v>
      </c>
      <c r="G55" s="384"/>
      <c r="H55" s="383">
        <v>100</v>
      </c>
      <c r="I55" s="384"/>
    </row>
    <row r="56" spans="2:9" ht="12.75">
      <c r="B56" s="397" t="s">
        <v>19</v>
      </c>
      <c r="C56" s="398"/>
      <c r="D56" s="398"/>
      <c r="E56" s="399"/>
      <c r="F56" s="500">
        <v>314</v>
      </c>
      <c r="G56" s="501"/>
      <c r="H56" s="469">
        <v>707</v>
      </c>
      <c r="I56" s="470"/>
    </row>
    <row r="57" spans="2:9" ht="12.75">
      <c r="B57" s="24"/>
      <c r="C57" s="24"/>
      <c r="D57" s="24"/>
      <c r="E57" s="24"/>
      <c r="F57" s="24"/>
      <c r="G57" s="24"/>
      <c r="H57" s="24"/>
      <c r="I57" s="24"/>
    </row>
    <row r="58" spans="2:9" ht="12.75">
      <c r="B58" s="24"/>
      <c r="C58" s="24"/>
      <c r="D58" s="24"/>
      <c r="E58" s="24"/>
      <c r="F58" s="24"/>
      <c r="G58" s="24"/>
      <c r="H58" s="24"/>
      <c r="I58" s="24"/>
    </row>
    <row r="59" spans="2:9" ht="12.75">
      <c r="B59" s="24"/>
      <c r="C59" s="24"/>
      <c r="D59" s="24"/>
      <c r="E59" s="24"/>
      <c r="F59" s="24"/>
      <c r="G59" s="24"/>
      <c r="H59" s="24"/>
      <c r="I59" s="24"/>
    </row>
    <row r="60" spans="2:9" ht="12.75">
      <c r="B60" s="24"/>
      <c r="C60" s="24"/>
      <c r="D60" s="24"/>
      <c r="E60" s="24"/>
      <c r="F60" s="24"/>
      <c r="G60" s="24"/>
      <c r="H60" s="24"/>
      <c r="I60" s="24"/>
    </row>
  </sheetData>
  <sheetProtection/>
  <mergeCells count="139">
    <mergeCell ref="F20:G20"/>
    <mergeCell ref="H20:I20"/>
    <mergeCell ref="F17:G17"/>
    <mergeCell ref="H17:I17"/>
    <mergeCell ref="F18:G18"/>
    <mergeCell ref="H18:I18"/>
    <mergeCell ref="F19:G19"/>
    <mergeCell ref="H19:I19"/>
    <mergeCell ref="F14:G14"/>
    <mergeCell ref="H14:I14"/>
    <mergeCell ref="F15:G15"/>
    <mergeCell ref="H15:I15"/>
    <mergeCell ref="F16:G16"/>
    <mergeCell ref="H16:I16"/>
    <mergeCell ref="F11:G11"/>
    <mergeCell ref="H11:I11"/>
    <mergeCell ref="F12:G12"/>
    <mergeCell ref="H12:I12"/>
    <mergeCell ref="F13:G13"/>
    <mergeCell ref="H13:I13"/>
    <mergeCell ref="F8:G8"/>
    <mergeCell ref="H8:I8"/>
    <mergeCell ref="F9:G9"/>
    <mergeCell ref="H9:I9"/>
    <mergeCell ref="F10:G10"/>
    <mergeCell ref="H10:I10"/>
    <mergeCell ref="B55:E55"/>
    <mergeCell ref="F55:G55"/>
    <mergeCell ref="H55:I55"/>
    <mergeCell ref="B56:E56"/>
    <mergeCell ref="F56:G56"/>
    <mergeCell ref="H56:I56"/>
    <mergeCell ref="B53:E53"/>
    <mergeCell ref="F53:G53"/>
    <mergeCell ref="H53:I53"/>
    <mergeCell ref="B54:E54"/>
    <mergeCell ref="F54:G54"/>
    <mergeCell ref="H54:I54"/>
    <mergeCell ref="B51:E51"/>
    <mergeCell ref="F51:G51"/>
    <mergeCell ref="H51:I51"/>
    <mergeCell ref="B52:E52"/>
    <mergeCell ref="F52:G52"/>
    <mergeCell ref="H52:I52"/>
    <mergeCell ref="B49:E49"/>
    <mergeCell ref="F49:G49"/>
    <mergeCell ref="H49:I49"/>
    <mergeCell ref="B50:E50"/>
    <mergeCell ref="F50:G50"/>
    <mergeCell ref="H50:I50"/>
    <mergeCell ref="B47:E47"/>
    <mergeCell ref="F47:G47"/>
    <mergeCell ref="H47:I47"/>
    <mergeCell ref="B48:E48"/>
    <mergeCell ref="F48:G48"/>
    <mergeCell ref="H48:I48"/>
    <mergeCell ref="B45:E45"/>
    <mergeCell ref="F45:G45"/>
    <mergeCell ref="H45:I45"/>
    <mergeCell ref="B46:E46"/>
    <mergeCell ref="F46:G46"/>
    <mergeCell ref="H46:I46"/>
    <mergeCell ref="B40:E40"/>
    <mergeCell ref="F40:G40"/>
    <mergeCell ref="H40:I40"/>
    <mergeCell ref="B42:I42"/>
    <mergeCell ref="B44:D44"/>
    <mergeCell ref="F44:G44"/>
    <mergeCell ref="H44:I44"/>
    <mergeCell ref="B37:E37"/>
    <mergeCell ref="F37:G37"/>
    <mergeCell ref="H37:I37"/>
    <mergeCell ref="B39:E39"/>
    <mergeCell ref="F39:G39"/>
    <mergeCell ref="H39:I39"/>
    <mergeCell ref="B38:E38"/>
    <mergeCell ref="F38:G38"/>
    <mergeCell ref="H38:I38"/>
    <mergeCell ref="B35:E35"/>
    <mergeCell ref="F35:G35"/>
    <mergeCell ref="H35:I35"/>
    <mergeCell ref="B36:E36"/>
    <mergeCell ref="F36:G36"/>
    <mergeCell ref="H36:I36"/>
    <mergeCell ref="B33:E33"/>
    <mergeCell ref="F33:G33"/>
    <mergeCell ref="H33:I33"/>
    <mergeCell ref="B34:E34"/>
    <mergeCell ref="F34:G34"/>
    <mergeCell ref="H34:I34"/>
    <mergeCell ref="B31:E31"/>
    <mergeCell ref="F31:G31"/>
    <mergeCell ref="H31:I31"/>
    <mergeCell ref="B32:E32"/>
    <mergeCell ref="F32:G32"/>
    <mergeCell ref="H32:I32"/>
    <mergeCell ref="B29:E29"/>
    <mergeCell ref="F29:G29"/>
    <mergeCell ref="H29:I29"/>
    <mergeCell ref="B30:E30"/>
    <mergeCell ref="F30:G30"/>
    <mergeCell ref="H30:I30"/>
    <mergeCell ref="F26:G26"/>
    <mergeCell ref="H26:I26"/>
    <mergeCell ref="B27:E27"/>
    <mergeCell ref="F27:G27"/>
    <mergeCell ref="H27:I27"/>
    <mergeCell ref="B28:E28"/>
    <mergeCell ref="F28:G28"/>
    <mergeCell ref="H28:I28"/>
    <mergeCell ref="F21:G21"/>
    <mergeCell ref="H21:I21"/>
    <mergeCell ref="B22:E22"/>
    <mergeCell ref="F22:G22"/>
    <mergeCell ref="H22:I22"/>
    <mergeCell ref="B24:I24"/>
    <mergeCell ref="B18:E18"/>
    <mergeCell ref="B19:E19"/>
    <mergeCell ref="B16:E16"/>
    <mergeCell ref="B17:E17"/>
    <mergeCell ref="B20:E20"/>
    <mergeCell ref="B21:E21"/>
    <mergeCell ref="B10:E10"/>
    <mergeCell ref="B11:E11"/>
    <mergeCell ref="B8:E8"/>
    <mergeCell ref="B9:E9"/>
    <mergeCell ref="B14:E14"/>
    <mergeCell ref="B15:E15"/>
    <mergeCell ref="B12:E12"/>
    <mergeCell ref="B13:E13"/>
    <mergeCell ref="A1:J1"/>
    <mergeCell ref="B4:I4"/>
    <mergeCell ref="B6:E6"/>
    <mergeCell ref="F6:G6"/>
    <mergeCell ref="H6:I6"/>
    <mergeCell ref="B7:E7"/>
    <mergeCell ref="F7:G7"/>
    <mergeCell ref="H7:I7"/>
    <mergeCell ref="B2:D2"/>
  </mergeCells>
  <printOptions/>
  <pageMargins left="0.25" right="0.25"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56"/>
  <sheetViews>
    <sheetView showGridLines="0" zoomScalePageLayoutView="0" workbookViewId="0" topLeftCell="A1">
      <selection activeCell="A2" sqref="A2:IV2"/>
    </sheetView>
  </sheetViews>
  <sheetFormatPr defaultColWidth="11.421875" defaultRowHeight="12.75"/>
  <cols>
    <col min="1" max="1" width="2.140625" style="1" customWidth="1"/>
    <col min="2" max="4" width="11.421875" style="1" customWidth="1"/>
    <col min="5" max="5" width="11.28125" style="1" customWidth="1"/>
    <col min="6" max="6" width="11.421875" style="1" customWidth="1"/>
    <col min="7" max="7" width="14.28125" style="1" customWidth="1"/>
    <col min="8" max="8" width="12.28125" style="1" customWidth="1"/>
    <col min="9" max="9" width="11.7109375" style="1" customWidth="1"/>
    <col min="10" max="10" width="4.00390625" style="1" customWidth="1"/>
    <col min="11" max="16384" width="11.421875" style="1" customWidth="1"/>
  </cols>
  <sheetData>
    <row r="1" spans="1:10" ht="16.5">
      <c r="A1" s="435" t="s">
        <v>206</v>
      </c>
      <c r="B1" s="435"/>
      <c r="C1" s="435"/>
      <c r="D1" s="435"/>
      <c r="E1" s="435"/>
      <c r="F1" s="435"/>
      <c r="G1" s="435"/>
      <c r="H1" s="435"/>
      <c r="I1" s="435"/>
      <c r="J1" s="435"/>
    </row>
    <row r="2" spans="1:8" ht="16.5">
      <c r="A2" s="322"/>
      <c r="B2" s="357" t="s">
        <v>380</v>
      </c>
      <c r="C2" s="357"/>
      <c r="D2" s="357"/>
      <c r="E2" s="322"/>
      <c r="F2" s="322"/>
      <c r="G2" s="322"/>
      <c r="H2" s="322"/>
    </row>
    <row r="4" spans="2:9" ht="12.75" customHeight="1">
      <c r="B4" s="362" t="s">
        <v>62</v>
      </c>
      <c r="C4" s="362"/>
      <c r="D4" s="362"/>
      <c r="E4" s="362"/>
      <c r="F4" s="362"/>
      <c r="G4" s="362"/>
      <c r="H4" s="362"/>
      <c r="I4" s="362"/>
    </row>
    <row r="5" spans="2:5" ht="8.25" customHeight="1">
      <c r="B5" s="20"/>
      <c r="C5" s="20"/>
      <c r="D5" s="20"/>
      <c r="E5" s="20"/>
    </row>
    <row r="6" spans="2:9" ht="19.5" customHeight="1">
      <c r="B6" s="436"/>
      <c r="C6" s="436"/>
      <c r="D6" s="436"/>
      <c r="E6" s="436"/>
      <c r="F6" s="413" t="s">
        <v>201</v>
      </c>
      <c r="G6" s="414"/>
      <c r="H6" s="413" t="s">
        <v>53</v>
      </c>
      <c r="I6" s="414"/>
    </row>
    <row r="7" spans="2:9" ht="12.75">
      <c r="B7" s="437" t="s">
        <v>63</v>
      </c>
      <c r="C7" s="438"/>
      <c r="D7" s="438"/>
      <c r="E7" s="439"/>
      <c r="F7" s="367">
        <v>3.1</v>
      </c>
      <c r="G7" s="368"/>
      <c r="H7" s="367">
        <v>2.5</v>
      </c>
      <c r="I7" s="368"/>
    </row>
    <row r="8" spans="2:12" ht="12.75">
      <c r="B8" s="409" t="s">
        <v>64</v>
      </c>
      <c r="C8" s="410"/>
      <c r="D8" s="410"/>
      <c r="E8" s="411"/>
      <c r="F8" s="369">
        <v>4.3</v>
      </c>
      <c r="G8" s="370"/>
      <c r="H8" s="369">
        <v>3.3</v>
      </c>
      <c r="I8" s="370"/>
      <c r="K8" s="27"/>
      <c r="L8" s="27"/>
    </row>
    <row r="9" spans="2:9" ht="12.75" customHeight="1">
      <c r="B9" s="409" t="s">
        <v>65</v>
      </c>
      <c r="C9" s="410"/>
      <c r="D9" s="410"/>
      <c r="E9" s="411"/>
      <c r="F9" s="369">
        <v>1.6</v>
      </c>
      <c r="G9" s="370"/>
      <c r="H9" s="369">
        <v>1.2</v>
      </c>
      <c r="I9" s="370"/>
    </row>
    <row r="10" spans="2:9" ht="16.5" customHeight="1">
      <c r="B10" s="409" t="s">
        <v>202</v>
      </c>
      <c r="C10" s="410"/>
      <c r="D10" s="410"/>
      <c r="E10" s="411"/>
      <c r="F10" s="369">
        <v>18.3</v>
      </c>
      <c r="G10" s="370"/>
      <c r="H10" s="369">
        <v>13.5</v>
      </c>
      <c r="I10" s="370"/>
    </row>
    <row r="11" spans="2:9" ht="12.75">
      <c r="B11" s="409" t="s">
        <v>66</v>
      </c>
      <c r="C11" s="410"/>
      <c r="D11" s="410"/>
      <c r="E11" s="411"/>
      <c r="F11" s="369">
        <v>4.7</v>
      </c>
      <c r="G11" s="370"/>
      <c r="H11" s="369">
        <v>4.4</v>
      </c>
      <c r="I11" s="370"/>
    </row>
    <row r="12" spans="2:9" ht="13.5" customHeight="1">
      <c r="B12" s="409" t="s">
        <v>67</v>
      </c>
      <c r="C12" s="410"/>
      <c r="D12" s="410"/>
      <c r="E12" s="411"/>
      <c r="F12" s="369">
        <v>38.2</v>
      </c>
      <c r="G12" s="370"/>
      <c r="H12" s="369">
        <v>43.2</v>
      </c>
      <c r="I12" s="370"/>
    </row>
    <row r="13" spans="2:9" ht="13.5" customHeight="1">
      <c r="B13" s="409" t="s">
        <v>68</v>
      </c>
      <c r="C13" s="410"/>
      <c r="D13" s="410"/>
      <c r="E13" s="411"/>
      <c r="F13" s="369">
        <v>3.1</v>
      </c>
      <c r="G13" s="370"/>
      <c r="H13" s="369">
        <v>3.1</v>
      </c>
      <c r="I13" s="370"/>
    </row>
    <row r="14" spans="2:9" ht="12.75">
      <c r="B14" s="409" t="s">
        <v>69</v>
      </c>
      <c r="C14" s="410"/>
      <c r="D14" s="410"/>
      <c r="E14" s="411"/>
      <c r="F14" s="369">
        <v>11.1</v>
      </c>
      <c r="G14" s="370"/>
      <c r="H14" s="369">
        <v>9.6</v>
      </c>
      <c r="I14" s="370"/>
    </row>
    <row r="15" spans="2:9" ht="15" customHeight="1">
      <c r="B15" s="409" t="s">
        <v>70</v>
      </c>
      <c r="C15" s="410"/>
      <c r="D15" s="410"/>
      <c r="E15" s="411"/>
      <c r="F15" s="369">
        <v>2.3</v>
      </c>
      <c r="G15" s="370"/>
      <c r="H15" s="369">
        <v>2.2</v>
      </c>
      <c r="I15" s="370"/>
    </row>
    <row r="16" spans="2:9" ht="15" customHeight="1">
      <c r="B16" s="409" t="s">
        <v>292</v>
      </c>
      <c r="C16" s="410"/>
      <c r="D16" s="410"/>
      <c r="E16" s="411"/>
      <c r="F16" s="369">
        <v>2.8</v>
      </c>
      <c r="G16" s="370"/>
      <c r="H16" s="369">
        <v>3.7</v>
      </c>
      <c r="I16" s="370"/>
    </row>
    <row r="17" spans="2:9" ht="15" customHeight="1">
      <c r="B17" s="409" t="s">
        <v>71</v>
      </c>
      <c r="C17" s="410"/>
      <c r="D17" s="410"/>
      <c r="E17" s="411"/>
      <c r="F17" s="369">
        <v>6.9</v>
      </c>
      <c r="G17" s="370"/>
      <c r="H17" s="369">
        <v>8.9</v>
      </c>
      <c r="I17" s="370"/>
    </row>
    <row r="18" spans="2:9" ht="15" customHeight="1">
      <c r="B18" s="409" t="s">
        <v>72</v>
      </c>
      <c r="C18" s="410"/>
      <c r="D18" s="410"/>
      <c r="E18" s="411"/>
      <c r="F18" s="369">
        <v>2</v>
      </c>
      <c r="G18" s="370"/>
      <c r="H18" s="369">
        <v>2.5</v>
      </c>
      <c r="I18" s="370"/>
    </row>
    <row r="19" spans="2:9" ht="15" customHeight="1">
      <c r="B19" s="409" t="s">
        <v>73</v>
      </c>
      <c r="C19" s="410"/>
      <c r="D19" s="410"/>
      <c r="E19" s="411"/>
      <c r="F19" s="369">
        <v>1.6</v>
      </c>
      <c r="G19" s="370"/>
      <c r="H19" s="369">
        <v>1.9</v>
      </c>
      <c r="I19" s="370"/>
    </row>
    <row r="20" spans="2:9" ht="12.75">
      <c r="B20" s="432" t="s">
        <v>74</v>
      </c>
      <c r="C20" s="433"/>
      <c r="D20" s="433"/>
      <c r="E20" s="434"/>
      <c r="F20" s="381">
        <v>0.1</v>
      </c>
      <c r="G20" s="382"/>
      <c r="H20" s="381">
        <v>0.1</v>
      </c>
      <c r="I20" s="382"/>
    </row>
    <row r="21" spans="2:9" ht="12.75">
      <c r="B21" s="425" t="s">
        <v>0</v>
      </c>
      <c r="C21" s="426"/>
      <c r="D21" s="426"/>
      <c r="E21" s="427"/>
      <c r="F21" s="428">
        <v>100</v>
      </c>
      <c r="G21" s="429"/>
      <c r="H21" s="428">
        <v>100</v>
      </c>
      <c r="I21" s="429"/>
    </row>
    <row r="22" spans="2:9" ht="12.75">
      <c r="B22" s="420" t="s">
        <v>19</v>
      </c>
      <c r="C22" s="421"/>
      <c r="D22" s="421"/>
      <c r="E22" s="422"/>
      <c r="F22" s="423">
        <v>26820</v>
      </c>
      <c r="G22" s="424"/>
      <c r="H22" s="423">
        <v>56117</v>
      </c>
      <c r="I22" s="424"/>
    </row>
    <row r="23" ht="16.5" customHeight="1"/>
    <row r="24" spans="2:9" ht="12.75" customHeight="1">
      <c r="B24" s="362" t="s">
        <v>75</v>
      </c>
      <c r="C24" s="362"/>
      <c r="D24" s="362"/>
      <c r="E24" s="362"/>
      <c r="F24" s="362"/>
      <c r="G24" s="362"/>
      <c r="H24" s="362"/>
      <c r="I24" s="362"/>
    </row>
    <row r="25" ht="8.25" customHeight="1"/>
    <row r="26" spans="2:9" ht="19.5" customHeight="1">
      <c r="B26" s="28"/>
      <c r="C26" s="28"/>
      <c r="F26" s="413" t="s">
        <v>201</v>
      </c>
      <c r="G26" s="414"/>
      <c r="H26" s="413" t="s">
        <v>53</v>
      </c>
      <c r="I26" s="414"/>
    </row>
    <row r="27" spans="2:9" ht="12.75">
      <c r="B27" s="415" t="s">
        <v>76</v>
      </c>
      <c r="C27" s="416"/>
      <c r="D27" s="416"/>
      <c r="E27" s="417"/>
      <c r="F27" s="440">
        <v>18.5</v>
      </c>
      <c r="G27" s="440"/>
      <c r="H27" s="367">
        <v>20.4</v>
      </c>
      <c r="I27" s="368"/>
    </row>
    <row r="28" spans="2:9" ht="12.75">
      <c r="B28" s="406" t="s">
        <v>77</v>
      </c>
      <c r="C28" s="407"/>
      <c r="D28" s="407"/>
      <c r="E28" s="408"/>
      <c r="F28" s="366">
        <v>21.9</v>
      </c>
      <c r="G28" s="366"/>
      <c r="H28" s="369">
        <v>24.7</v>
      </c>
      <c r="I28" s="370"/>
    </row>
    <row r="29" spans="2:9" ht="12.75">
      <c r="B29" s="406" t="s">
        <v>78</v>
      </c>
      <c r="C29" s="407"/>
      <c r="D29" s="407"/>
      <c r="E29" s="408"/>
      <c r="F29" s="366">
        <v>8.7</v>
      </c>
      <c r="G29" s="366"/>
      <c r="H29" s="369">
        <v>9.6</v>
      </c>
      <c r="I29" s="370"/>
    </row>
    <row r="30" spans="2:9" ht="12.75">
      <c r="B30" s="406" t="s">
        <v>79</v>
      </c>
      <c r="C30" s="407"/>
      <c r="D30" s="407"/>
      <c r="E30" s="408"/>
      <c r="F30" s="366">
        <v>1.5</v>
      </c>
      <c r="G30" s="366"/>
      <c r="H30" s="369">
        <v>1.7</v>
      </c>
      <c r="I30" s="370"/>
    </row>
    <row r="31" spans="2:9" ht="12.75">
      <c r="B31" s="406" t="s">
        <v>80</v>
      </c>
      <c r="C31" s="407"/>
      <c r="D31" s="407"/>
      <c r="E31" s="408"/>
      <c r="F31" s="366">
        <v>0.9</v>
      </c>
      <c r="G31" s="366"/>
      <c r="H31" s="369">
        <v>0.8</v>
      </c>
      <c r="I31" s="370"/>
    </row>
    <row r="32" spans="2:9" ht="12.75">
      <c r="B32" s="406" t="s">
        <v>81</v>
      </c>
      <c r="C32" s="407"/>
      <c r="D32" s="407"/>
      <c r="E32" s="408"/>
      <c r="F32" s="366">
        <v>12.9</v>
      </c>
      <c r="G32" s="366"/>
      <c r="H32" s="369">
        <v>13</v>
      </c>
      <c r="I32" s="370"/>
    </row>
    <row r="33" spans="2:9" ht="12.75">
      <c r="B33" s="406" t="s">
        <v>82</v>
      </c>
      <c r="C33" s="407"/>
      <c r="D33" s="407"/>
      <c r="E33" s="408"/>
      <c r="F33" s="366">
        <v>0.8</v>
      </c>
      <c r="G33" s="366"/>
      <c r="H33" s="369">
        <v>0.8</v>
      </c>
      <c r="I33" s="370"/>
    </row>
    <row r="34" spans="2:9" ht="12.75">
      <c r="B34" s="406" t="s">
        <v>167</v>
      </c>
      <c r="C34" s="407"/>
      <c r="D34" s="407"/>
      <c r="E34" s="408"/>
      <c r="F34" s="366">
        <v>14.7</v>
      </c>
      <c r="G34" s="366"/>
      <c r="H34" s="369">
        <v>14.1</v>
      </c>
      <c r="I34" s="370"/>
    </row>
    <row r="35" spans="2:9" ht="12.75">
      <c r="B35" s="406" t="s">
        <v>83</v>
      </c>
      <c r="C35" s="407"/>
      <c r="D35" s="407"/>
      <c r="E35" s="408"/>
      <c r="F35" s="366">
        <v>0.5</v>
      </c>
      <c r="G35" s="366"/>
      <c r="H35" s="369">
        <v>0.4</v>
      </c>
      <c r="I35" s="370"/>
    </row>
    <row r="36" spans="2:9" ht="12.75">
      <c r="B36" s="406" t="s">
        <v>168</v>
      </c>
      <c r="C36" s="407"/>
      <c r="D36" s="407"/>
      <c r="E36" s="408"/>
      <c r="F36" s="366">
        <v>0.1</v>
      </c>
      <c r="G36" s="366"/>
      <c r="H36" s="369">
        <v>0.1</v>
      </c>
      <c r="I36" s="370"/>
    </row>
    <row r="37" spans="2:10" ht="12.75">
      <c r="B37" s="406" t="s">
        <v>84</v>
      </c>
      <c r="C37" s="407"/>
      <c r="D37" s="407"/>
      <c r="E37" s="408"/>
      <c r="F37" s="366">
        <v>17.9</v>
      </c>
      <c r="G37" s="366"/>
      <c r="H37" s="369">
        <v>13.7</v>
      </c>
      <c r="I37" s="370"/>
      <c r="J37" s="39"/>
    </row>
    <row r="38" spans="2:9" ht="12.75">
      <c r="B38" s="402" t="s">
        <v>179</v>
      </c>
      <c r="C38" s="403"/>
      <c r="D38" s="403"/>
      <c r="E38" s="404"/>
      <c r="F38" s="440">
        <f>100-SUM(F27:G37)</f>
        <v>1.6000000000000227</v>
      </c>
      <c r="G38" s="366"/>
      <c r="H38" s="381">
        <f>100-SUM(H27:I37)</f>
        <v>0.700000000000017</v>
      </c>
      <c r="I38" s="382"/>
    </row>
    <row r="39" spans="2:9" ht="12.75">
      <c r="B39" s="392" t="s">
        <v>0</v>
      </c>
      <c r="C39" s="393"/>
      <c r="D39" s="393"/>
      <c r="E39" s="394"/>
      <c r="F39" s="430">
        <v>100</v>
      </c>
      <c r="G39" s="431"/>
      <c r="H39" s="430">
        <v>100</v>
      </c>
      <c r="I39" s="431"/>
    </row>
    <row r="40" spans="2:9" ht="12.75">
      <c r="B40" s="397" t="s">
        <v>19</v>
      </c>
      <c r="C40" s="398"/>
      <c r="D40" s="398"/>
      <c r="E40" s="399"/>
      <c r="F40" s="385">
        <v>18421</v>
      </c>
      <c r="G40" s="386"/>
      <c r="H40" s="385">
        <v>42525</v>
      </c>
      <c r="I40" s="386"/>
    </row>
    <row r="41" ht="16.5" customHeight="1"/>
    <row r="42" spans="2:9" ht="12.75" customHeight="1">
      <c r="B42" s="362" t="s">
        <v>60</v>
      </c>
      <c r="C42" s="362"/>
      <c r="D42" s="362"/>
      <c r="E42" s="362"/>
      <c r="F42" s="362"/>
      <c r="G42" s="362"/>
      <c r="H42" s="362"/>
      <c r="I42" s="362"/>
    </row>
    <row r="43" spans="2:9" ht="8.25" customHeight="1">
      <c r="B43" s="29"/>
      <c r="C43" s="29"/>
      <c r="D43" s="29"/>
      <c r="E43" s="29"/>
      <c r="F43" s="29"/>
      <c r="G43" s="29"/>
      <c r="H43" s="29"/>
      <c r="I43" s="29"/>
    </row>
    <row r="44" spans="2:9" ht="19.5" customHeight="1">
      <c r="B44" s="412"/>
      <c r="C44" s="412"/>
      <c r="D44" s="412"/>
      <c r="E44" s="22"/>
      <c r="F44" s="413" t="s">
        <v>201</v>
      </c>
      <c r="G44" s="414"/>
      <c r="H44" s="413" t="s">
        <v>53</v>
      </c>
      <c r="I44" s="414"/>
    </row>
    <row r="45" spans="2:9" ht="12.75">
      <c r="B45" s="415" t="s">
        <v>85</v>
      </c>
      <c r="C45" s="416"/>
      <c r="D45" s="416"/>
      <c r="E45" s="417"/>
      <c r="F45" s="405">
        <v>10.8</v>
      </c>
      <c r="G45" s="405"/>
      <c r="H45" s="418">
        <v>11.5</v>
      </c>
      <c r="I45" s="419"/>
    </row>
    <row r="46" spans="2:14" ht="25.5" customHeight="1">
      <c r="B46" s="409" t="s">
        <v>86</v>
      </c>
      <c r="C46" s="410"/>
      <c r="D46" s="410"/>
      <c r="E46" s="411"/>
      <c r="F46" s="405">
        <v>13.3</v>
      </c>
      <c r="G46" s="405"/>
      <c r="H46" s="441">
        <v>16.3</v>
      </c>
      <c r="I46" s="442"/>
      <c r="N46" s="27"/>
    </row>
    <row r="47" spans="2:14" ht="12.75">
      <c r="B47" s="406" t="s">
        <v>150</v>
      </c>
      <c r="C47" s="407"/>
      <c r="D47" s="407"/>
      <c r="E47" s="408"/>
      <c r="F47" s="405">
        <v>35.2</v>
      </c>
      <c r="G47" s="405"/>
      <c r="H47" s="441">
        <v>34.3</v>
      </c>
      <c r="I47" s="442"/>
      <c r="N47" s="27"/>
    </row>
    <row r="48" spans="2:9" ht="12.75" customHeight="1">
      <c r="B48" s="406" t="s">
        <v>8</v>
      </c>
      <c r="C48" s="407"/>
      <c r="D48" s="407"/>
      <c r="E48" s="408"/>
      <c r="F48" s="405">
        <v>14.4</v>
      </c>
      <c r="G48" s="405"/>
      <c r="H48" s="441">
        <v>15.2</v>
      </c>
      <c r="I48" s="442"/>
    </row>
    <row r="49" spans="2:9" ht="27" customHeight="1">
      <c r="B49" s="409" t="s">
        <v>87</v>
      </c>
      <c r="C49" s="410"/>
      <c r="D49" s="410"/>
      <c r="E49" s="411"/>
      <c r="F49" s="405">
        <v>1.8</v>
      </c>
      <c r="G49" s="405"/>
      <c r="H49" s="441">
        <v>1.7</v>
      </c>
      <c r="I49" s="442"/>
    </row>
    <row r="50" spans="2:9" ht="12.75">
      <c r="B50" s="406" t="s">
        <v>9</v>
      </c>
      <c r="C50" s="407"/>
      <c r="D50" s="407"/>
      <c r="E50" s="408"/>
      <c r="F50" s="405">
        <v>17.6</v>
      </c>
      <c r="G50" s="405"/>
      <c r="H50" s="441">
        <v>13.7</v>
      </c>
      <c r="I50" s="442"/>
    </row>
    <row r="51" spans="2:9" ht="18" customHeight="1">
      <c r="B51" s="406" t="s">
        <v>58</v>
      </c>
      <c r="C51" s="407"/>
      <c r="D51" s="407"/>
      <c r="E51" s="408"/>
      <c r="F51" s="405">
        <v>0.1</v>
      </c>
      <c r="G51" s="405"/>
      <c r="H51" s="441">
        <v>0.3</v>
      </c>
      <c r="I51" s="442"/>
    </row>
    <row r="52" spans="2:9" ht="12.75">
      <c r="B52" s="406" t="s">
        <v>149</v>
      </c>
      <c r="C52" s="407"/>
      <c r="D52" s="407"/>
      <c r="E52" s="408"/>
      <c r="F52" s="405">
        <v>3.9</v>
      </c>
      <c r="G52" s="405"/>
      <c r="H52" s="441">
        <v>4.4</v>
      </c>
      <c r="I52" s="442"/>
    </row>
    <row r="53" spans="2:9" ht="12.75">
      <c r="B53" s="406" t="s">
        <v>10</v>
      </c>
      <c r="C53" s="407"/>
      <c r="D53" s="407"/>
      <c r="E53" s="408"/>
      <c r="F53" s="405">
        <v>0.7</v>
      </c>
      <c r="G53" s="405"/>
      <c r="H53" s="441">
        <v>0.6</v>
      </c>
      <c r="I53" s="442"/>
    </row>
    <row r="54" spans="2:9" ht="12.75">
      <c r="B54" s="402" t="s">
        <v>59</v>
      </c>
      <c r="C54" s="403"/>
      <c r="D54" s="403"/>
      <c r="E54" s="404"/>
      <c r="F54" s="405">
        <v>2.2</v>
      </c>
      <c r="G54" s="405"/>
      <c r="H54" s="443">
        <v>1.9</v>
      </c>
      <c r="I54" s="444"/>
    </row>
    <row r="55" spans="2:9" ht="12.75">
      <c r="B55" s="392" t="s">
        <v>0</v>
      </c>
      <c r="C55" s="393"/>
      <c r="D55" s="393"/>
      <c r="E55" s="394"/>
      <c r="F55" s="395">
        <v>100</v>
      </c>
      <c r="G55" s="396"/>
      <c r="H55" s="395">
        <v>100</v>
      </c>
      <c r="I55" s="396"/>
    </row>
    <row r="56" spans="2:9" ht="12.75">
      <c r="B56" s="397" t="s">
        <v>19</v>
      </c>
      <c r="C56" s="398"/>
      <c r="D56" s="398"/>
      <c r="E56" s="399"/>
      <c r="F56" s="400">
        <v>27099</v>
      </c>
      <c r="G56" s="401"/>
      <c r="H56" s="400">
        <v>56032</v>
      </c>
      <c r="I56" s="401"/>
    </row>
  </sheetData>
  <sheetProtection/>
  <mergeCells count="139">
    <mergeCell ref="B38:E38"/>
    <mergeCell ref="F38:G38"/>
    <mergeCell ref="H38:I38"/>
    <mergeCell ref="H56:I56"/>
    <mergeCell ref="H46:I46"/>
    <mergeCell ref="H47:I47"/>
    <mergeCell ref="H48:I48"/>
    <mergeCell ref="H49:I49"/>
    <mergeCell ref="H50:I50"/>
    <mergeCell ref="H51:I51"/>
    <mergeCell ref="H52:I52"/>
    <mergeCell ref="H53:I53"/>
    <mergeCell ref="H54:I54"/>
    <mergeCell ref="F36:G36"/>
    <mergeCell ref="H36:I36"/>
    <mergeCell ref="F37:G37"/>
    <mergeCell ref="H37:I37"/>
    <mergeCell ref="H39:I39"/>
    <mergeCell ref="F40:G40"/>
    <mergeCell ref="H40:I40"/>
    <mergeCell ref="F33:G33"/>
    <mergeCell ref="H33:I33"/>
    <mergeCell ref="F34:G34"/>
    <mergeCell ref="H34:I34"/>
    <mergeCell ref="F35:G35"/>
    <mergeCell ref="H35:I35"/>
    <mergeCell ref="H29:I29"/>
    <mergeCell ref="F30:G30"/>
    <mergeCell ref="H30:I30"/>
    <mergeCell ref="F31:G31"/>
    <mergeCell ref="H31:I31"/>
    <mergeCell ref="F32:G32"/>
    <mergeCell ref="H32:I32"/>
    <mergeCell ref="H19:I19"/>
    <mergeCell ref="H20:I20"/>
    <mergeCell ref="F27:G27"/>
    <mergeCell ref="H27:I27"/>
    <mergeCell ref="F28:G28"/>
    <mergeCell ref="H28:I28"/>
    <mergeCell ref="A1:J1"/>
    <mergeCell ref="B4:I4"/>
    <mergeCell ref="B6:E6"/>
    <mergeCell ref="F6:G6"/>
    <mergeCell ref="H6:I6"/>
    <mergeCell ref="B7:E7"/>
    <mergeCell ref="F7:G7"/>
    <mergeCell ref="H7:I7"/>
    <mergeCell ref="B2:D2"/>
    <mergeCell ref="B11:E11"/>
    <mergeCell ref="B12:E12"/>
    <mergeCell ref="B39:E39"/>
    <mergeCell ref="F39:G39"/>
    <mergeCell ref="B8:E8"/>
    <mergeCell ref="B9:E9"/>
    <mergeCell ref="B10:E10"/>
    <mergeCell ref="B20:E20"/>
    <mergeCell ref="B19:E19"/>
    <mergeCell ref="F8:G8"/>
    <mergeCell ref="B17:E17"/>
    <mergeCell ref="B18:E18"/>
    <mergeCell ref="B15:E15"/>
    <mergeCell ref="B16:E16"/>
    <mergeCell ref="B13:E13"/>
    <mergeCell ref="B14:E14"/>
    <mergeCell ref="B21:E21"/>
    <mergeCell ref="F21:G21"/>
    <mergeCell ref="H21:I21"/>
    <mergeCell ref="H22:I22"/>
    <mergeCell ref="B24:I24"/>
    <mergeCell ref="F26:G26"/>
    <mergeCell ref="H26:I26"/>
    <mergeCell ref="B31:E31"/>
    <mergeCell ref="B29:E29"/>
    <mergeCell ref="B30:E30"/>
    <mergeCell ref="B27:E27"/>
    <mergeCell ref="B22:E22"/>
    <mergeCell ref="F22:G22"/>
    <mergeCell ref="B28:E28"/>
    <mergeCell ref="F29:G29"/>
    <mergeCell ref="B36:E36"/>
    <mergeCell ref="B37:E37"/>
    <mergeCell ref="B34:E34"/>
    <mergeCell ref="B35:E35"/>
    <mergeCell ref="B32:E32"/>
    <mergeCell ref="B33:E33"/>
    <mergeCell ref="B40:E40"/>
    <mergeCell ref="B42:I42"/>
    <mergeCell ref="F45:G45"/>
    <mergeCell ref="B44:D44"/>
    <mergeCell ref="F44:G44"/>
    <mergeCell ref="H44:I44"/>
    <mergeCell ref="B45:E45"/>
    <mergeCell ref="H45:I45"/>
    <mergeCell ref="B46:E46"/>
    <mergeCell ref="F46:G46"/>
    <mergeCell ref="B47:E47"/>
    <mergeCell ref="F47:G47"/>
    <mergeCell ref="F9:G9"/>
    <mergeCell ref="F10:G10"/>
    <mergeCell ref="F11:G11"/>
    <mergeCell ref="F12:G12"/>
    <mergeCell ref="F13:G13"/>
    <mergeCell ref="F14:G14"/>
    <mergeCell ref="B48:E48"/>
    <mergeCell ref="F48:G48"/>
    <mergeCell ref="B49:E49"/>
    <mergeCell ref="F49:G49"/>
    <mergeCell ref="F15:G15"/>
    <mergeCell ref="F16:G16"/>
    <mergeCell ref="F17:G17"/>
    <mergeCell ref="F18:G18"/>
    <mergeCell ref="F19:G19"/>
    <mergeCell ref="F20:G20"/>
    <mergeCell ref="B50:E50"/>
    <mergeCell ref="F50:G50"/>
    <mergeCell ref="B51:E51"/>
    <mergeCell ref="F51:G51"/>
    <mergeCell ref="H8:I8"/>
    <mergeCell ref="H9:I9"/>
    <mergeCell ref="H10:I10"/>
    <mergeCell ref="H11:I11"/>
    <mergeCell ref="H12:I12"/>
    <mergeCell ref="H13:I13"/>
    <mergeCell ref="B54:E54"/>
    <mergeCell ref="F54:G54"/>
    <mergeCell ref="B52:E52"/>
    <mergeCell ref="F52:G52"/>
    <mergeCell ref="B53:E53"/>
    <mergeCell ref="F53:G53"/>
    <mergeCell ref="B55:E55"/>
    <mergeCell ref="F55:G55"/>
    <mergeCell ref="H55:I55"/>
    <mergeCell ref="B56:E56"/>
    <mergeCell ref="F56:G56"/>
    <mergeCell ref="H14:I14"/>
    <mergeCell ref="H15:I15"/>
    <mergeCell ref="H16:I16"/>
    <mergeCell ref="H17:I17"/>
    <mergeCell ref="H18:I18"/>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50.xml><?xml version="1.0" encoding="utf-8"?>
<worksheet xmlns="http://schemas.openxmlformats.org/spreadsheetml/2006/main" xmlns:r="http://schemas.openxmlformats.org/officeDocument/2006/relationships">
  <dimension ref="A1:H30"/>
  <sheetViews>
    <sheetView zoomScalePageLayoutView="0" workbookViewId="0" topLeftCell="A1">
      <selection activeCell="A2" sqref="A2:IV2"/>
    </sheetView>
  </sheetViews>
  <sheetFormatPr defaultColWidth="11.421875" defaultRowHeight="12.75"/>
  <cols>
    <col min="1" max="1" width="2.140625" style="1" customWidth="1"/>
    <col min="2" max="2" width="40.28125" style="1" customWidth="1"/>
    <col min="3" max="4" width="13.57421875" style="1" customWidth="1"/>
    <col min="5" max="5" width="11.421875" style="1" customWidth="1"/>
    <col min="6" max="6" width="10.8515625" style="1" customWidth="1"/>
    <col min="7" max="7" width="2.57421875" style="1" customWidth="1"/>
    <col min="8" max="16384" width="11.421875" style="1" customWidth="1"/>
  </cols>
  <sheetData>
    <row r="1" spans="1:7" ht="16.5">
      <c r="A1" s="435" t="s">
        <v>217</v>
      </c>
      <c r="B1" s="435"/>
      <c r="C1" s="435"/>
      <c r="D1" s="435"/>
      <c r="E1" s="435"/>
      <c r="F1" s="435"/>
      <c r="G1" s="435"/>
    </row>
    <row r="2" spans="1:8" ht="16.5">
      <c r="A2" s="322"/>
      <c r="B2" s="357" t="s">
        <v>380</v>
      </c>
      <c r="C2" s="357"/>
      <c r="D2" s="357"/>
      <c r="E2" s="322"/>
      <c r="F2" s="322"/>
      <c r="G2" s="322"/>
      <c r="H2" s="322"/>
    </row>
    <row r="3" spans="2:6" ht="12.75">
      <c r="B3" s="24"/>
      <c r="C3" s="24"/>
      <c r="D3" s="24"/>
      <c r="E3" s="24"/>
      <c r="F3" s="24"/>
    </row>
    <row r="4" spans="2:7" ht="12.75">
      <c r="B4" s="362" t="s">
        <v>52</v>
      </c>
      <c r="C4" s="362"/>
      <c r="D4" s="362"/>
      <c r="E4" s="362"/>
      <c r="F4" s="362"/>
      <c r="G4" s="6"/>
    </row>
    <row r="5" spans="2:6" ht="12.75">
      <c r="B5" s="24"/>
      <c r="C5" s="24"/>
      <c r="D5" s="24"/>
      <c r="E5" s="24"/>
      <c r="F5" s="24"/>
    </row>
    <row r="6" spans="2:6" ht="16.5" customHeight="1">
      <c r="B6" s="24"/>
      <c r="C6" s="413" t="s">
        <v>201</v>
      </c>
      <c r="D6" s="414"/>
      <c r="E6" s="413" t="s">
        <v>53</v>
      </c>
      <c r="F6" s="414"/>
    </row>
    <row r="7" spans="2:6" ht="12.75">
      <c r="B7" s="24"/>
      <c r="C7" s="77" t="s">
        <v>11</v>
      </c>
      <c r="D7" s="77" t="s">
        <v>12</v>
      </c>
      <c r="E7" s="77" t="s">
        <v>11</v>
      </c>
      <c r="F7" s="77" t="s">
        <v>12</v>
      </c>
    </row>
    <row r="8" spans="2:6" ht="12.75">
      <c r="B8" s="73" t="s">
        <v>1</v>
      </c>
      <c r="C8" s="31">
        <v>5.3</v>
      </c>
      <c r="D8" s="89">
        <v>3.9</v>
      </c>
      <c r="E8" s="89">
        <v>4.5</v>
      </c>
      <c r="F8" s="89">
        <v>3.7</v>
      </c>
    </row>
    <row r="9" spans="2:6" ht="12.75">
      <c r="B9" s="114" t="s">
        <v>2</v>
      </c>
      <c r="C9" s="145">
        <v>13.2</v>
      </c>
      <c r="D9" s="118">
        <v>7.4</v>
      </c>
      <c r="E9" s="118">
        <v>13.8</v>
      </c>
      <c r="F9" s="118">
        <v>4.9</v>
      </c>
    </row>
    <row r="10" spans="2:6" ht="12.75">
      <c r="B10" s="114" t="s">
        <v>3</v>
      </c>
      <c r="C10" s="145">
        <v>30.2</v>
      </c>
      <c r="D10" s="118">
        <v>11.6</v>
      </c>
      <c r="E10" s="118">
        <v>30.2</v>
      </c>
      <c r="F10" s="118">
        <v>11.8</v>
      </c>
    </row>
    <row r="11" spans="2:6" ht="12.75">
      <c r="B11" s="114" t="s">
        <v>4</v>
      </c>
      <c r="C11" s="145">
        <v>12.8</v>
      </c>
      <c r="D11" s="118">
        <v>12.3</v>
      </c>
      <c r="E11" s="118">
        <v>13.3</v>
      </c>
      <c r="F11" s="118">
        <v>13.4</v>
      </c>
    </row>
    <row r="12" spans="2:6" ht="12.75">
      <c r="B12" s="114" t="s">
        <v>5</v>
      </c>
      <c r="C12" s="31">
        <v>20.6</v>
      </c>
      <c r="D12" s="117">
        <v>34.2</v>
      </c>
      <c r="E12" s="117">
        <v>20.5</v>
      </c>
      <c r="F12" s="117">
        <v>34.7</v>
      </c>
    </row>
    <row r="13" spans="2:6" ht="12.75">
      <c r="B13" s="114" t="s">
        <v>6</v>
      </c>
      <c r="C13" s="145">
        <v>15.7</v>
      </c>
      <c r="D13" s="118">
        <v>6.3</v>
      </c>
      <c r="E13" s="118">
        <v>16.1</v>
      </c>
      <c r="F13" s="118">
        <v>7.3</v>
      </c>
    </row>
    <row r="14" spans="2:6" ht="12.75">
      <c r="B14" s="75" t="s">
        <v>7</v>
      </c>
      <c r="C14" s="145">
        <v>2.1</v>
      </c>
      <c r="D14" s="119">
        <v>24.3</v>
      </c>
      <c r="E14" s="119">
        <v>1.6</v>
      </c>
      <c r="F14" s="119">
        <v>24.2</v>
      </c>
    </row>
    <row r="15" spans="2:6" ht="12.75">
      <c r="B15" s="122" t="s">
        <v>18</v>
      </c>
      <c r="C15" s="120">
        <v>100</v>
      </c>
      <c r="D15" s="120">
        <v>100</v>
      </c>
      <c r="E15" s="120">
        <v>100</v>
      </c>
      <c r="F15" s="120">
        <v>100</v>
      </c>
    </row>
    <row r="16" spans="2:6" ht="12.75">
      <c r="B16" s="123" t="s">
        <v>19</v>
      </c>
      <c r="C16" s="121">
        <v>281</v>
      </c>
      <c r="D16" s="121">
        <v>284</v>
      </c>
      <c r="E16" s="121">
        <v>623</v>
      </c>
      <c r="F16" s="121">
        <v>628</v>
      </c>
    </row>
    <row r="17" spans="3:6" ht="12.75">
      <c r="C17" s="24"/>
      <c r="D17" s="24"/>
      <c r="E17" s="24"/>
      <c r="F17" s="24"/>
    </row>
    <row r="18" spans="2:7" ht="12.75">
      <c r="B18" s="362" t="s">
        <v>46</v>
      </c>
      <c r="C18" s="362"/>
      <c r="D18" s="362"/>
      <c r="E18" s="362"/>
      <c r="F18" s="362"/>
      <c r="G18" s="6"/>
    </row>
    <row r="19" spans="2:6" ht="12.75">
      <c r="B19" s="24"/>
      <c r="C19" s="24"/>
      <c r="D19" s="24"/>
      <c r="E19" s="24"/>
      <c r="F19" s="24"/>
    </row>
    <row r="20" spans="2:6" ht="14.25" customHeight="1">
      <c r="B20" s="24"/>
      <c r="C20" s="413" t="s">
        <v>201</v>
      </c>
      <c r="D20" s="414"/>
      <c r="E20" s="413" t="s">
        <v>54</v>
      </c>
      <c r="F20" s="414"/>
    </row>
    <row r="21" spans="2:6" ht="12.75">
      <c r="B21" s="73" t="s">
        <v>27</v>
      </c>
      <c r="C21" s="476">
        <v>37.9</v>
      </c>
      <c r="D21" s="477"/>
      <c r="E21" s="476">
        <v>35.3</v>
      </c>
      <c r="F21" s="477"/>
    </row>
    <row r="22" spans="2:6" ht="12.75">
      <c r="B22" s="74" t="s">
        <v>151</v>
      </c>
      <c r="C22" s="480">
        <v>0</v>
      </c>
      <c r="D22" s="481"/>
      <c r="E22" s="480">
        <v>0.5</v>
      </c>
      <c r="F22" s="481"/>
    </row>
    <row r="23" spans="2:6" ht="12.75">
      <c r="B23" s="74" t="s">
        <v>129</v>
      </c>
      <c r="C23" s="480">
        <v>0</v>
      </c>
      <c r="D23" s="481"/>
      <c r="E23" s="480">
        <v>0</v>
      </c>
      <c r="F23" s="481"/>
    </row>
    <row r="24" spans="2:6" ht="12.75">
      <c r="B24" s="74" t="s">
        <v>152</v>
      </c>
      <c r="C24" s="480">
        <v>0.4</v>
      </c>
      <c r="D24" s="481"/>
      <c r="E24" s="480">
        <v>0.3</v>
      </c>
      <c r="F24" s="481"/>
    </row>
    <row r="25" spans="2:6" ht="12.75">
      <c r="B25" s="74" t="s">
        <v>132</v>
      </c>
      <c r="C25" s="480">
        <v>0.4</v>
      </c>
      <c r="D25" s="481"/>
      <c r="E25" s="480">
        <v>0.3</v>
      </c>
      <c r="F25" s="481"/>
    </row>
    <row r="26" spans="2:6" ht="12.75">
      <c r="B26" s="74" t="s">
        <v>153</v>
      </c>
      <c r="C26" s="480">
        <v>30.1</v>
      </c>
      <c r="D26" s="481"/>
      <c r="E26" s="480">
        <v>29.6</v>
      </c>
      <c r="F26" s="481"/>
    </row>
    <row r="27" spans="2:6" ht="12.75">
      <c r="B27" s="74" t="s">
        <v>154</v>
      </c>
      <c r="C27" s="480">
        <v>19.9</v>
      </c>
      <c r="D27" s="481"/>
      <c r="E27" s="480">
        <v>21</v>
      </c>
      <c r="F27" s="481"/>
    </row>
    <row r="28" spans="2:6" ht="12.75">
      <c r="B28" s="75" t="s">
        <v>155</v>
      </c>
      <c r="C28" s="478">
        <v>11.3</v>
      </c>
      <c r="D28" s="479"/>
      <c r="E28" s="478">
        <v>13</v>
      </c>
      <c r="F28" s="479"/>
    </row>
    <row r="29" spans="2:6" ht="12.75">
      <c r="B29" s="122" t="s">
        <v>18</v>
      </c>
      <c r="C29" s="428">
        <v>100</v>
      </c>
      <c r="D29" s="429"/>
      <c r="E29" s="428">
        <v>100</v>
      </c>
      <c r="F29" s="429"/>
    </row>
    <row r="30" spans="2:6" ht="12.75">
      <c r="B30" s="123" t="s">
        <v>19</v>
      </c>
      <c r="C30" s="423">
        <v>282</v>
      </c>
      <c r="D30" s="424"/>
      <c r="E30" s="423">
        <v>648</v>
      </c>
      <c r="F30" s="424"/>
    </row>
  </sheetData>
  <sheetProtection/>
  <mergeCells count="28">
    <mergeCell ref="A1:G1"/>
    <mergeCell ref="B4:F4"/>
    <mergeCell ref="C6:D6"/>
    <mergeCell ref="E6:F6"/>
    <mergeCell ref="B18:F18"/>
    <mergeCell ref="C23:D23"/>
    <mergeCell ref="E23:F23"/>
    <mergeCell ref="B2:D2"/>
    <mergeCell ref="C30:D30"/>
    <mergeCell ref="E30:F30"/>
    <mergeCell ref="C29:D29"/>
    <mergeCell ref="E29:F29"/>
    <mergeCell ref="C20:D20"/>
    <mergeCell ref="E20:F20"/>
    <mergeCell ref="C21:D21"/>
    <mergeCell ref="E21:F21"/>
    <mergeCell ref="C22:D22"/>
    <mergeCell ref="E22:F22"/>
    <mergeCell ref="C27:D27"/>
    <mergeCell ref="E27:F27"/>
    <mergeCell ref="C28:D28"/>
    <mergeCell ref="E28:F28"/>
    <mergeCell ref="C24:D24"/>
    <mergeCell ref="E24:F24"/>
    <mergeCell ref="C25:D25"/>
    <mergeCell ref="E25:F25"/>
    <mergeCell ref="C26:D26"/>
    <mergeCell ref="E26:F26"/>
  </mergeCells>
  <printOptions/>
  <pageMargins left="0.25" right="0.25" top="0.75" bottom="0.75" header="0.3" footer="0.3"/>
  <pageSetup horizontalDpi="600" verticalDpi="600" orientation="portrait" paperSize="9" r:id="rId1"/>
</worksheet>
</file>

<file path=xl/worksheets/sheet51.xml><?xml version="1.0" encoding="utf-8"?>
<worksheet xmlns="http://schemas.openxmlformats.org/spreadsheetml/2006/main" xmlns:r="http://schemas.openxmlformats.org/officeDocument/2006/relationships">
  <dimension ref="A1:H41"/>
  <sheetViews>
    <sheetView zoomScalePageLayoutView="0" workbookViewId="0" topLeftCell="A1">
      <selection activeCell="A2" sqref="A2:IV2"/>
    </sheetView>
  </sheetViews>
  <sheetFormatPr defaultColWidth="11.421875" defaultRowHeight="12.75"/>
  <cols>
    <col min="1" max="1" width="2.140625" style="1" customWidth="1"/>
    <col min="2" max="2" width="23.00390625" style="1" customWidth="1"/>
    <col min="3" max="3" width="19.00390625" style="1" customWidth="1"/>
    <col min="4" max="4" width="12.140625" style="1" customWidth="1"/>
    <col min="5" max="7" width="11.421875" style="1" customWidth="1"/>
    <col min="8" max="8" width="8.28125" style="1" customWidth="1"/>
    <col min="9" max="16384" width="11.421875" style="1" customWidth="1"/>
  </cols>
  <sheetData>
    <row r="1" spans="1:8" ht="16.5">
      <c r="A1" s="435" t="s">
        <v>218</v>
      </c>
      <c r="B1" s="435"/>
      <c r="C1" s="435"/>
      <c r="D1" s="435"/>
      <c r="E1" s="435"/>
      <c r="F1" s="435"/>
      <c r="G1" s="435"/>
      <c r="H1" s="435"/>
    </row>
    <row r="2" spans="1:8" ht="16.5">
      <c r="A2" s="322"/>
      <c r="B2" s="357" t="s">
        <v>380</v>
      </c>
      <c r="C2" s="357"/>
      <c r="D2" s="357"/>
      <c r="E2" s="322"/>
      <c r="F2" s="322"/>
      <c r="G2" s="322"/>
      <c r="H2" s="322"/>
    </row>
    <row r="3" spans="1:7" ht="12.75">
      <c r="A3" s="2"/>
      <c r="B3" s="6"/>
      <c r="C3" s="6"/>
      <c r="D3" s="6"/>
      <c r="E3" s="6"/>
      <c r="F3" s="6"/>
      <c r="G3" s="6"/>
    </row>
    <row r="4" spans="1:7" ht="12.75">
      <c r="A4" s="2"/>
      <c r="B4" s="362" t="s">
        <v>51</v>
      </c>
      <c r="C4" s="362"/>
      <c r="D4" s="362"/>
      <c r="E4" s="362"/>
      <c r="F4" s="362"/>
      <c r="G4" s="362"/>
    </row>
    <row r="5" spans="1:7" ht="13.5">
      <c r="A5" s="2"/>
      <c r="B5" s="3"/>
      <c r="C5" s="4"/>
      <c r="D5" s="5"/>
      <c r="E5" s="6"/>
      <c r="F5" s="4"/>
      <c r="G5" s="7"/>
    </row>
    <row r="6" spans="1:7" ht="12.75">
      <c r="A6" s="2"/>
      <c r="B6" s="451" t="s">
        <v>28</v>
      </c>
      <c r="C6" s="482" t="s">
        <v>29</v>
      </c>
      <c r="D6" s="352" t="s">
        <v>28</v>
      </c>
      <c r="E6" s="353"/>
      <c r="F6" s="353"/>
      <c r="G6" s="354"/>
    </row>
    <row r="7" spans="1:7" ht="12.75">
      <c r="A7" s="2"/>
      <c r="B7" s="452"/>
      <c r="C7" s="483"/>
      <c r="D7" s="77" t="s">
        <v>30</v>
      </c>
      <c r="E7" s="77" t="s">
        <v>31</v>
      </c>
      <c r="F7" s="78" t="s">
        <v>0</v>
      </c>
      <c r="G7" s="79" t="s">
        <v>32</v>
      </c>
    </row>
    <row r="8" spans="1:7" ht="15">
      <c r="A8" s="2"/>
      <c r="B8" s="452"/>
      <c r="C8" s="73" t="s">
        <v>195</v>
      </c>
      <c r="D8" s="141">
        <v>4042</v>
      </c>
      <c r="E8" s="138">
        <v>264</v>
      </c>
      <c r="F8" s="141">
        <v>4306</v>
      </c>
      <c r="G8" s="89">
        <v>299</v>
      </c>
    </row>
    <row r="9" spans="1:7" ht="15">
      <c r="A9" s="2"/>
      <c r="B9" s="452"/>
      <c r="C9" s="74" t="s">
        <v>196</v>
      </c>
      <c r="D9" s="216" t="s">
        <v>177</v>
      </c>
      <c r="E9" s="220" t="s">
        <v>177</v>
      </c>
      <c r="F9" s="216" t="s">
        <v>177</v>
      </c>
      <c r="G9" s="220" t="s">
        <v>177</v>
      </c>
    </row>
    <row r="10" spans="1:7" ht="15">
      <c r="A10" s="2"/>
      <c r="B10" s="452"/>
      <c r="C10" s="75" t="s">
        <v>197</v>
      </c>
      <c r="D10" s="216" t="s">
        <v>177</v>
      </c>
      <c r="E10" s="218">
        <v>0</v>
      </c>
      <c r="F10" s="216" t="s">
        <v>177</v>
      </c>
      <c r="G10" s="218">
        <v>0</v>
      </c>
    </row>
    <row r="11" spans="1:7" ht="12.75">
      <c r="A11" s="2"/>
      <c r="B11" s="453"/>
      <c r="C11" s="76" t="s">
        <v>0</v>
      </c>
      <c r="D11" s="81">
        <v>4042</v>
      </c>
      <c r="E11" s="81">
        <v>264</v>
      </c>
      <c r="F11" s="81">
        <v>4306</v>
      </c>
      <c r="G11" s="80">
        <v>299</v>
      </c>
    </row>
    <row r="12" spans="1:7" ht="12.75">
      <c r="A12" s="2"/>
      <c r="B12" s="33"/>
      <c r="C12" s="33"/>
      <c r="D12" s="33"/>
      <c r="E12" s="33"/>
      <c r="F12" s="34"/>
      <c r="G12" s="34"/>
    </row>
    <row r="13" spans="1:7" ht="12.75">
      <c r="A13" s="2"/>
      <c r="B13" s="11"/>
      <c r="C13" s="11"/>
      <c r="D13" s="77" t="s">
        <v>30</v>
      </c>
      <c r="E13" s="77" t="s">
        <v>31</v>
      </c>
      <c r="F13" s="78" t="s">
        <v>0</v>
      </c>
      <c r="G13" s="10"/>
    </row>
    <row r="14" spans="1:7" ht="12.75">
      <c r="A14" s="2"/>
      <c r="B14" s="451" t="s">
        <v>33</v>
      </c>
      <c r="C14" s="91" t="s">
        <v>34</v>
      </c>
      <c r="D14" s="138">
        <v>78</v>
      </c>
      <c r="E14" s="138">
        <v>1</v>
      </c>
      <c r="F14" s="138">
        <v>79</v>
      </c>
      <c r="G14" s="35"/>
    </row>
    <row r="15" spans="1:7" ht="12.75">
      <c r="A15" s="2"/>
      <c r="B15" s="453"/>
      <c r="C15" s="75" t="s">
        <v>35</v>
      </c>
      <c r="D15" s="139">
        <v>238</v>
      </c>
      <c r="E15" s="139">
        <v>5</v>
      </c>
      <c r="F15" s="139">
        <v>243</v>
      </c>
      <c r="G15" s="12"/>
    </row>
    <row r="16" spans="1:7" ht="12.75">
      <c r="A16" s="2"/>
      <c r="B16" s="9"/>
      <c r="C16" s="9"/>
      <c r="D16" s="9"/>
      <c r="E16" s="9"/>
      <c r="F16" s="6"/>
      <c r="G16" s="12"/>
    </row>
    <row r="17" spans="1:7" ht="12.75">
      <c r="A17" s="2"/>
      <c r="B17" s="362" t="s">
        <v>47</v>
      </c>
      <c r="C17" s="362"/>
      <c r="D17" s="362"/>
      <c r="E17" s="362"/>
      <c r="F17" s="362"/>
      <c r="G17" s="362"/>
    </row>
    <row r="18" spans="1:7" ht="12.75">
      <c r="A18" s="2"/>
      <c r="B18" s="6"/>
      <c r="C18" s="9"/>
      <c r="D18" s="9"/>
      <c r="E18" s="9"/>
      <c r="F18" s="6"/>
      <c r="G18" s="12"/>
    </row>
    <row r="19" spans="1:7" ht="12.75">
      <c r="A19" s="2"/>
      <c r="B19" s="6"/>
      <c r="C19" s="9"/>
      <c r="D19" s="77" t="s">
        <v>30</v>
      </c>
      <c r="E19" s="77" t="s">
        <v>31</v>
      </c>
      <c r="F19" s="78" t="s">
        <v>0</v>
      </c>
      <c r="G19" s="12"/>
    </row>
    <row r="20" spans="1:7" ht="15">
      <c r="A20" s="2"/>
      <c r="B20" s="456" t="s">
        <v>198</v>
      </c>
      <c r="C20" s="457"/>
      <c r="D20" s="80">
        <v>3604</v>
      </c>
      <c r="E20" s="80">
        <v>228</v>
      </c>
      <c r="F20" s="80">
        <v>3832</v>
      </c>
      <c r="G20" s="12"/>
    </row>
    <row r="21" spans="1:7" ht="15">
      <c r="A21" s="2"/>
      <c r="B21" s="407" t="s">
        <v>199</v>
      </c>
      <c r="C21" s="407"/>
      <c r="D21" s="407"/>
      <c r="E21" s="407"/>
      <c r="F21" s="407"/>
      <c r="G21" s="12"/>
    </row>
    <row r="22" spans="1:7" ht="12.75">
      <c r="A22" s="2"/>
      <c r="B22" s="14"/>
      <c r="C22" s="15"/>
      <c r="D22" s="12"/>
      <c r="E22" s="12"/>
      <c r="F22" s="12"/>
      <c r="G22" s="12"/>
    </row>
    <row r="23" spans="1:7" ht="12.75">
      <c r="A23" s="2"/>
      <c r="B23" s="362" t="s">
        <v>48</v>
      </c>
      <c r="C23" s="362"/>
      <c r="D23" s="362"/>
      <c r="E23" s="362"/>
      <c r="F23" s="362"/>
      <c r="G23" s="362"/>
    </row>
    <row r="24" spans="1:7" ht="12.75">
      <c r="A24" s="2"/>
      <c r="B24" s="7"/>
      <c r="C24" s="9"/>
      <c r="D24" s="6"/>
      <c r="E24" s="4"/>
      <c r="F24" s="4"/>
      <c r="G24" s="12"/>
    </row>
    <row r="25" spans="1:7" ht="12.75">
      <c r="A25" s="2"/>
      <c r="B25" s="9"/>
      <c r="C25" s="9"/>
      <c r="D25" s="77" t="s">
        <v>30</v>
      </c>
      <c r="E25" s="77" t="s">
        <v>31</v>
      </c>
      <c r="F25" s="78" t="s">
        <v>0</v>
      </c>
      <c r="G25" s="12"/>
    </row>
    <row r="26" spans="1:7" ht="12.75">
      <c r="A26" s="2"/>
      <c r="B26" s="415" t="s">
        <v>36</v>
      </c>
      <c r="C26" s="417"/>
      <c r="D26" s="141">
        <v>3633</v>
      </c>
      <c r="E26" s="138">
        <v>210</v>
      </c>
      <c r="F26" s="138">
        <v>3843</v>
      </c>
      <c r="G26" s="12"/>
    </row>
    <row r="27" spans="1:7" ht="12.75">
      <c r="A27" s="2"/>
      <c r="B27" s="402" t="s">
        <v>37</v>
      </c>
      <c r="C27" s="404"/>
      <c r="D27" s="141">
        <v>2775</v>
      </c>
      <c r="E27" s="139">
        <v>150</v>
      </c>
      <c r="F27" s="139">
        <v>2925</v>
      </c>
      <c r="G27" s="9"/>
    </row>
    <row r="28" spans="1:7" ht="12.75" customHeight="1">
      <c r="A28" s="2"/>
      <c r="B28" s="437" t="s">
        <v>38</v>
      </c>
      <c r="C28" s="439"/>
      <c r="D28" s="138">
        <v>169</v>
      </c>
      <c r="E28" s="138">
        <v>3</v>
      </c>
      <c r="F28" s="138">
        <v>172</v>
      </c>
      <c r="G28" s="9"/>
    </row>
    <row r="29" spans="1:7" ht="12.75" customHeight="1">
      <c r="A29" s="2"/>
      <c r="B29" s="432" t="s">
        <v>39</v>
      </c>
      <c r="C29" s="434"/>
      <c r="D29" s="139">
        <v>82</v>
      </c>
      <c r="E29" s="139">
        <v>1</v>
      </c>
      <c r="F29" s="139">
        <v>83</v>
      </c>
      <c r="G29" s="28"/>
    </row>
    <row r="30" spans="1:7" ht="12.75">
      <c r="A30" s="2"/>
      <c r="B30" s="12"/>
      <c r="C30" s="12"/>
      <c r="D30" s="16"/>
      <c r="E30" s="16"/>
      <c r="F30" s="16"/>
      <c r="G30" s="9"/>
    </row>
    <row r="31" spans="1:7" ht="12.75">
      <c r="A31" s="2"/>
      <c r="B31" s="362" t="s">
        <v>294</v>
      </c>
      <c r="C31" s="362"/>
      <c r="D31" s="362"/>
      <c r="E31" s="362"/>
      <c r="F31" s="362"/>
      <c r="G31" s="362"/>
    </row>
    <row r="32" spans="1:7" ht="12.75">
      <c r="A32" s="2"/>
      <c r="B32" s="7"/>
      <c r="C32" s="9"/>
      <c r="D32" s="9"/>
      <c r="E32" s="9"/>
      <c r="F32" s="9"/>
      <c r="G32" s="9"/>
    </row>
    <row r="33" spans="1:7" ht="12.75">
      <c r="A33" s="2"/>
      <c r="B33" s="11"/>
      <c r="C33" s="11"/>
      <c r="D33" s="77" t="s">
        <v>30</v>
      </c>
      <c r="E33" s="77" t="s">
        <v>31</v>
      </c>
      <c r="F33" s="78" t="s">
        <v>0</v>
      </c>
      <c r="G33" s="9"/>
    </row>
    <row r="34" spans="1:7" ht="12.75" customHeight="1">
      <c r="A34" s="2"/>
      <c r="B34" s="437" t="s">
        <v>55</v>
      </c>
      <c r="C34" s="439"/>
      <c r="D34" s="138">
        <v>9109</v>
      </c>
      <c r="E34" s="138">
        <v>632</v>
      </c>
      <c r="F34" s="138">
        <v>9741</v>
      </c>
      <c r="G34" s="9"/>
    </row>
    <row r="35" spans="1:7" ht="12.75" customHeight="1">
      <c r="A35" s="2"/>
      <c r="B35" s="432" t="s">
        <v>40</v>
      </c>
      <c r="C35" s="434"/>
      <c r="D35" s="139">
        <v>4185</v>
      </c>
      <c r="E35" s="139">
        <v>268</v>
      </c>
      <c r="F35" s="139">
        <v>4453</v>
      </c>
      <c r="G35" s="9"/>
    </row>
    <row r="36" spans="1:7" ht="12.75">
      <c r="A36" s="2"/>
      <c r="B36" s="12" t="s">
        <v>56</v>
      </c>
      <c r="C36" s="12"/>
      <c r="D36" s="12"/>
      <c r="E36" s="12"/>
      <c r="F36" s="9"/>
      <c r="G36" s="9"/>
    </row>
    <row r="37" spans="1:7" ht="12.75">
      <c r="A37" s="2"/>
      <c r="B37" s="12"/>
      <c r="C37" s="12"/>
      <c r="D37" s="12"/>
      <c r="E37" s="12"/>
      <c r="F37" s="9"/>
      <c r="G37" s="9"/>
    </row>
    <row r="38" spans="1:7" ht="12.75">
      <c r="A38" s="2"/>
      <c r="B38" s="362" t="s">
        <v>50</v>
      </c>
      <c r="C38" s="362"/>
      <c r="D38" s="362"/>
      <c r="E38" s="362"/>
      <c r="F38" s="362"/>
      <c r="G38" s="362"/>
    </row>
    <row r="39" spans="1:7" ht="12.75">
      <c r="A39" s="2"/>
      <c r="B39" s="17"/>
      <c r="C39" s="6"/>
      <c r="D39" s="4"/>
      <c r="E39" s="4"/>
      <c r="F39" s="9"/>
      <c r="G39" s="9"/>
    </row>
    <row r="40" spans="1:7" ht="12.75">
      <c r="A40" s="2"/>
      <c r="B40" s="107" t="s">
        <v>41</v>
      </c>
      <c r="C40" s="107" t="s">
        <v>42</v>
      </c>
      <c r="D40" s="107" t="s">
        <v>43</v>
      </c>
      <c r="E40" s="78" t="s">
        <v>0</v>
      </c>
      <c r="F40" s="9"/>
      <c r="G40" s="9"/>
    </row>
    <row r="41" spans="1:7" ht="12.75">
      <c r="A41" s="2"/>
      <c r="B41" s="94">
        <v>61</v>
      </c>
      <c r="C41" s="94">
        <v>154</v>
      </c>
      <c r="D41" s="94">
        <v>3</v>
      </c>
      <c r="E41" s="108">
        <v>218</v>
      </c>
      <c r="F41" s="9"/>
      <c r="G41" s="9"/>
    </row>
  </sheetData>
  <sheetProtection/>
  <mergeCells count="19">
    <mergeCell ref="B28:C28"/>
    <mergeCell ref="B29:C29"/>
    <mergeCell ref="B31:G31"/>
    <mergeCell ref="B34:C34"/>
    <mergeCell ref="B35:C35"/>
    <mergeCell ref="B38:G38"/>
    <mergeCell ref="B17:G17"/>
    <mergeCell ref="B20:C20"/>
    <mergeCell ref="B21:F21"/>
    <mergeCell ref="B23:G23"/>
    <mergeCell ref="B26:C26"/>
    <mergeCell ref="B27:C27"/>
    <mergeCell ref="A1:H1"/>
    <mergeCell ref="B4:G4"/>
    <mergeCell ref="B6:B11"/>
    <mergeCell ref="C6:C7"/>
    <mergeCell ref="D6:G6"/>
    <mergeCell ref="B14:B15"/>
    <mergeCell ref="B2:D2"/>
  </mergeCells>
  <printOptions/>
  <pageMargins left="0.25" right="0.25" top="0.75" bottom="0.75" header="0.3" footer="0.3"/>
  <pageSetup horizontalDpi="600" verticalDpi="600" orientation="portrait" paperSize="9" r:id="rId1"/>
</worksheet>
</file>

<file path=xl/worksheets/sheet52.xml><?xml version="1.0" encoding="utf-8"?>
<worksheet xmlns="http://schemas.openxmlformats.org/spreadsheetml/2006/main" xmlns:r="http://schemas.openxmlformats.org/officeDocument/2006/relationships">
  <dimension ref="A1:K50"/>
  <sheetViews>
    <sheetView zoomScalePageLayoutView="0" workbookViewId="0" topLeftCell="A1">
      <selection activeCell="A2" sqref="A2:IV2"/>
    </sheetView>
  </sheetViews>
  <sheetFormatPr defaultColWidth="11.421875" defaultRowHeight="12.75"/>
  <cols>
    <col min="1" max="1" width="2.140625" style="1" customWidth="1"/>
    <col min="2" max="2" width="31.140625" style="1" customWidth="1"/>
    <col min="3" max="3" width="10.57421875" style="1" customWidth="1"/>
    <col min="4" max="4" width="10.28125" style="1" customWidth="1"/>
    <col min="5" max="5" width="9.7109375" style="1" customWidth="1"/>
    <col min="6" max="6" width="11.421875" style="1" customWidth="1"/>
    <col min="7" max="7" width="8.7109375" style="1" customWidth="1"/>
    <col min="8" max="8" width="7.421875" style="1" customWidth="1"/>
    <col min="9" max="9" width="5.57421875" style="1" customWidth="1"/>
    <col min="10" max="10" width="3.140625" style="1" customWidth="1"/>
    <col min="11" max="16384" width="11.421875" style="1" customWidth="1"/>
  </cols>
  <sheetData>
    <row r="1" spans="1:10" ht="16.5">
      <c r="A1" s="435" t="s">
        <v>218</v>
      </c>
      <c r="B1" s="435"/>
      <c r="C1" s="435"/>
      <c r="D1" s="435"/>
      <c r="E1" s="435"/>
      <c r="F1" s="435"/>
      <c r="G1" s="435"/>
      <c r="H1" s="435"/>
      <c r="I1" s="435"/>
      <c r="J1" s="435"/>
    </row>
    <row r="2" spans="1:8" ht="16.5">
      <c r="A2" s="322"/>
      <c r="B2" s="357" t="s">
        <v>380</v>
      </c>
      <c r="C2" s="357"/>
      <c r="D2" s="357"/>
      <c r="E2" s="322"/>
      <c r="F2" s="322"/>
      <c r="G2" s="322"/>
      <c r="H2" s="322"/>
    </row>
    <row r="3" spans="2:9" ht="12.75">
      <c r="B3" s="21"/>
      <c r="C3" s="21"/>
      <c r="D3" s="21"/>
      <c r="E3" s="21"/>
      <c r="F3" s="21"/>
      <c r="G3" s="21"/>
      <c r="H3" s="21"/>
      <c r="I3" s="21"/>
    </row>
    <row r="4" spans="2:9" ht="12.75">
      <c r="B4" s="362" t="s">
        <v>44</v>
      </c>
      <c r="C4" s="362"/>
      <c r="D4" s="362"/>
      <c r="E4" s="362"/>
      <c r="F4" s="362"/>
      <c r="G4" s="362"/>
      <c r="H4" s="362"/>
      <c r="I4" s="362"/>
    </row>
    <row r="5" spans="2:9" ht="12.75">
      <c r="B5" s="20"/>
      <c r="C5" s="20"/>
      <c r="D5" s="20"/>
      <c r="E5" s="20"/>
      <c r="F5" s="20"/>
      <c r="G5" s="20"/>
      <c r="H5" s="20"/>
      <c r="I5" s="20"/>
    </row>
    <row r="6" spans="2:9" ht="12.75" customHeight="1">
      <c r="B6" s="21"/>
      <c r="C6" s="363" t="s">
        <v>61</v>
      </c>
      <c r="D6" s="363" t="s">
        <v>14</v>
      </c>
      <c r="E6" s="363" t="s">
        <v>15</v>
      </c>
      <c r="F6" s="363" t="s">
        <v>16</v>
      </c>
      <c r="G6" s="363" t="s">
        <v>17</v>
      </c>
      <c r="H6" s="373" t="s">
        <v>0</v>
      </c>
      <c r="I6" s="24"/>
    </row>
    <row r="7" spans="2:9" ht="12.75">
      <c r="B7" s="21"/>
      <c r="C7" s="364"/>
      <c r="D7" s="364"/>
      <c r="E7" s="364"/>
      <c r="F7" s="364"/>
      <c r="G7" s="364"/>
      <c r="H7" s="374"/>
      <c r="I7" s="24"/>
    </row>
    <row r="8" spans="2:9" ht="12.75">
      <c r="B8" s="21"/>
      <c r="C8" s="364"/>
      <c r="D8" s="364"/>
      <c r="E8" s="364"/>
      <c r="F8" s="364"/>
      <c r="G8" s="364"/>
      <c r="H8" s="374"/>
      <c r="I8" s="24"/>
    </row>
    <row r="9" spans="2:9" ht="12.75">
      <c r="B9" s="21"/>
      <c r="C9" s="364"/>
      <c r="D9" s="364"/>
      <c r="E9" s="364"/>
      <c r="F9" s="364"/>
      <c r="G9" s="364"/>
      <c r="H9" s="374"/>
      <c r="I9" s="24"/>
    </row>
    <row r="10" spans="2:9" ht="12.75">
      <c r="B10" s="21"/>
      <c r="C10" s="364"/>
      <c r="D10" s="364"/>
      <c r="E10" s="364"/>
      <c r="F10" s="364"/>
      <c r="G10" s="364"/>
      <c r="H10" s="374"/>
      <c r="I10" s="24"/>
    </row>
    <row r="11" spans="2:9" ht="12.75">
      <c r="B11" s="21"/>
      <c r="C11" s="364"/>
      <c r="D11" s="364"/>
      <c r="E11" s="364"/>
      <c r="F11" s="364"/>
      <c r="G11" s="364"/>
      <c r="H11" s="374"/>
      <c r="I11" s="24"/>
    </row>
    <row r="12" spans="2:9" ht="12.75">
      <c r="B12" s="21"/>
      <c r="C12" s="365"/>
      <c r="D12" s="365"/>
      <c r="E12" s="365"/>
      <c r="F12" s="365"/>
      <c r="G12" s="365"/>
      <c r="H12" s="375"/>
      <c r="I12" s="24"/>
    </row>
    <row r="13" spans="2:9" ht="15">
      <c r="B13" s="112" t="s">
        <v>201</v>
      </c>
      <c r="C13" s="144">
        <v>6.2</v>
      </c>
      <c r="D13" s="142">
        <v>0.4</v>
      </c>
      <c r="E13" s="144">
        <v>11.5</v>
      </c>
      <c r="F13" s="142">
        <v>1.7</v>
      </c>
      <c r="G13" s="144">
        <v>80.1</v>
      </c>
      <c r="H13" s="144">
        <v>100</v>
      </c>
      <c r="I13" s="24"/>
    </row>
    <row r="14" spans="2:9" ht="12.75">
      <c r="B14" s="113" t="s">
        <v>19</v>
      </c>
      <c r="C14" s="139">
        <v>227</v>
      </c>
      <c r="D14" s="141">
        <v>14</v>
      </c>
      <c r="E14" s="139">
        <v>422</v>
      </c>
      <c r="F14" s="141">
        <v>63</v>
      </c>
      <c r="G14" s="139">
        <v>2928</v>
      </c>
      <c r="H14" s="139">
        <v>3654</v>
      </c>
      <c r="I14" s="24"/>
    </row>
    <row r="15" spans="2:9" ht="12.75">
      <c r="B15" s="112" t="s">
        <v>53</v>
      </c>
      <c r="C15" s="144">
        <v>6.5</v>
      </c>
      <c r="D15" s="144">
        <v>0.4</v>
      </c>
      <c r="E15" s="144">
        <v>12.7</v>
      </c>
      <c r="F15" s="144">
        <v>1.6</v>
      </c>
      <c r="G15" s="144">
        <v>78.8</v>
      </c>
      <c r="H15" s="144">
        <v>100</v>
      </c>
      <c r="I15" s="24"/>
    </row>
    <row r="16" spans="2:9" ht="12.75">
      <c r="B16" s="113" t="s">
        <v>19</v>
      </c>
      <c r="C16" s="139">
        <v>266</v>
      </c>
      <c r="D16" s="139">
        <v>16</v>
      </c>
      <c r="E16" s="139">
        <v>518</v>
      </c>
      <c r="F16" s="139">
        <v>67</v>
      </c>
      <c r="G16" s="139">
        <v>3217</v>
      </c>
      <c r="H16" s="139">
        <v>4084</v>
      </c>
      <c r="I16" s="24"/>
    </row>
    <row r="17" spans="2:9" ht="12.75">
      <c r="B17" s="38"/>
      <c r="C17" s="38"/>
      <c r="D17" s="38"/>
      <c r="E17" s="38"/>
      <c r="F17" s="38"/>
      <c r="G17" s="38"/>
      <c r="H17" s="38"/>
      <c r="I17" s="38"/>
    </row>
    <row r="18" spans="2:9" ht="12.75">
      <c r="B18" s="362" t="s">
        <v>45</v>
      </c>
      <c r="C18" s="362"/>
      <c r="D18" s="362"/>
      <c r="E18" s="362"/>
      <c r="F18" s="362"/>
      <c r="G18" s="362"/>
      <c r="H18" s="362"/>
      <c r="I18" s="362"/>
    </row>
    <row r="19" spans="2:9" ht="12.75">
      <c r="B19" s="38"/>
      <c r="C19" s="38"/>
      <c r="D19" s="38"/>
      <c r="E19" s="38"/>
      <c r="F19" s="38"/>
      <c r="G19" s="38"/>
      <c r="H19" s="38"/>
      <c r="I19" s="38"/>
    </row>
    <row r="20" spans="2:9" ht="12.75" customHeight="1">
      <c r="B20" s="371" t="s">
        <v>13</v>
      </c>
      <c r="C20" s="358" t="s">
        <v>201</v>
      </c>
      <c r="D20" s="359"/>
      <c r="E20" s="358" t="s">
        <v>53</v>
      </c>
      <c r="F20" s="359"/>
      <c r="G20" s="23"/>
      <c r="H20" s="38"/>
      <c r="I20" s="24"/>
    </row>
    <row r="21" spans="2:9" ht="16.5" customHeight="1">
      <c r="B21" s="372"/>
      <c r="C21" s="360"/>
      <c r="D21" s="361"/>
      <c r="E21" s="360"/>
      <c r="F21" s="361"/>
      <c r="G21" s="23"/>
      <c r="H21" s="38"/>
      <c r="I21" s="24"/>
    </row>
    <row r="22" spans="2:9" ht="12.75">
      <c r="B22" s="91" t="s">
        <v>20</v>
      </c>
      <c r="C22" s="462">
        <v>3.4</v>
      </c>
      <c r="D22" s="463"/>
      <c r="E22" s="462">
        <v>3.2</v>
      </c>
      <c r="F22" s="463"/>
      <c r="G22" s="23"/>
      <c r="H22" s="38"/>
      <c r="I22" s="24"/>
    </row>
    <row r="23" spans="2:9" ht="12.75">
      <c r="B23" s="114" t="s">
        <v>21</v>
      </c>
      <c r="C23" s="458">
        <v>10</v>
      </c>
      <c r="D23" s="459"/>
      <c r="E23" s="458">
        <v>9.9</v>
      </c>
      <c r="F23" s="459"/>
      <c r="G23" s="23"/>
      <c r="H23" s="38"/>
      <c r="I23" s="24"/>
    </row>
    <row r="24" spans="2:9" ht="12.75">
      <c r="B24" s="114" t="s">
        <v>22</v>
      </c>
      <c r="C24" s="458">
        <v>9.8</v>
      </c>
      <c r="D24" s="459"/>
      <c r="E24" s="458">
        <v>9.8</v>
      </c>
      <c r="F24" s="459"/>
      <c r="G24" s="23"/>
      <c r="H24" s="38"/>
      <c r="I24" s="24"/>
    </row>
    <row r="25" spans="2:9" ht="12.75">
      <c r="B25" s="114" t="s">
        <v>23</v>
      </c>
      <c r="C25" s="458">
        <v>13.9</v>
      </c>
      <c r="D25" s="459"/>
      <c r="E25" s="458">
        <v>13.9</v>
      </c>
      <c r="F25" s="459"/>
      <c r="G25" s="23"/>
      <c r="H25" s="38"/>
      <c r="I25" s="24"/>
    </row>
    <row r="26" spans="2:9" ht="12.75">
      <c r="B26" s="114" t="s">
        <v>24</v>
      </c>
      <c r="C26" s="458">
        <v>13.8</v>
      </c>
      <c r="D26" s="459"/>
      <c r="E26" s="458">
        <v>13.8</v>
      </c>
      <c r="F26" s="459"/>
      <c r="G26" s="23"/>
      <c r="H26" s="38"/>
      <c r="I26" s="24"/>
    </row>
    <row r="27" spans="2:9" ht="12.75">
      <c r="B27" s="114" t="s">
        <v>25</v>
      </c>
      <c r="C27" s="458">
        <v>12.5</v>
      </c>
      <c r="D27" s="459"/>
      <c r="E27" s="458">
        <v>12.8</v>
      </c>
      <c r="F27" s="459"/>
      <c r="G27" s="23"/>
      <c r="H27" s="38"/>
      <c r="I27" s="24"/>
    </row>
    <row r="28" spans="2:9" ht="12.75">
      <c r="B28" s="114" t="s">
        <v>148</v>
      </c>
      <c r="C28" s="458">
        <v>27.1</v>
      </c>
      <c r="D28" s="459"/>
      <c r="E28" s="458">
        <v>26.7</v>
      </c>
      <c r="F28" s="459"/>
      <c r="G28" s="23"/>
      <c r="H28" s="38"/>
      <c r="I28" s="24"/>
    </row>
    <row r="29" spans="2:9" ht="12.75">
      <c r="B29" s="115" t="s">
        <v>26</v>
      </c>
      <c r="C29" s="464">
        <v>9.5</v>
      </c>
      <c r="D29" s="465"/>
      <c r="E29" s="464">
        <v>9.8</v>
      </c>
      <c r="F29" s="465"/>
      <c r="G29" s="23"/>
      <c r="H29" s="38"/>
      <c r="I29" s="24"/>
    </row>
    <row r="30" spans="2:9" ht="12.75">
      <c r="B30" s="112" t="s">
        <v>0</v>
      </c>
      <c r="C30" s="383">
        <v>100</v>
      </c>
      <c r="D30" s="384"/>
      <c r="E30" s="383">
        <v>100</v>
      </c>
      <c r="F30" s="384"/>
      <c r="G30" s="23"/>
      <c r="H30" s="38"/>
      <c r="I30" s="24"/>
    </row>
    <row r="31" spans="2:9" ht="12.75">
      <c r="B31" s="113" t="s">
        <v>19</v>
      </c>
      <c r="C31" s="469">
        <v>3645</v>
      </c>
      <c r="D31" s="470"/>
      <c r="E31" s="385">
        <v>4074</v>
      </c>
      <c r="F31" s="386"/>
      <c r="G31" s="23"/>
      <c r="H31" s="38"/>
      <c r="I31" s="24"/>
    </row>
    <row r="32" spans="2:9" ht="12.75">
      <c r="B32" s="22"/>
      <c r="C32" s="23"/>
      <c r="D32" s="23"/>
      <c r="E32" s="23"/>
      <c r="F32" s="23"/>
      <c r="G32" s="23"/>
      <c r="H32" s="38"/>
      <c r="I32" s="24"/>
    </row>
    <row r="33" spans="2:10" ht="12.75">
      <c r="B33" s="362" t="s">
        <v>293</v>
      </c>
      <c r="C33" s="362"/>
      <c r="D33" s="362"/>
      <c r="E33" s="362"/>
      <c r="F33" s="362"/>
      <c r="G33" s="362"/>
      <c r="H33" s="362"/>
      <c r="I33" s="362"/>
      <c r="J33" s="26"/>
    </row>
    <row r="34" spans="2:11" ht="12.75" customHeight="1">
      <c r="B34" s="38"/>
      <c r="C34" s="38"/>
      <c r="D34" s="38"/>
      <c r="E34" s="38"/>
      <c r="F34" s="38"/>
      <c r="G34" s="38"/>
      <c r="H34" s="38"/>
      <c r="I34" s="38"/>
      <c r="J34" s="38"/>
      <c r="K34" s="38"/>
    </row>
    <row r="35" spans="2:11" ht="24.75" customHeight="1">
      <c r="B35" s="38"/>
      <c r="C35" s="413" t="s">
        <v>166</v>
      </c>
      <c r="D35" s="414"/>
      <c r="E35" s="413" t="s">
        <v>163</v>
      </c>
      <c r="F35" s="414"/>
      <c r="G35" s="38"/>
      <c r="H35" s="38"/>
      <c r="I35" s="38"/>
      <c r="J35" s="38"/>
      <c r="K35" s="38"/>
    </row>
    <row r="36" spans="2:11" ht="12.75">
      <c r="B36" s="91" t="s">
        <v>161</v>
      </c>
      <c r="C36" s="489">
        <v>412</v>
      </c>
      <c r="D36" s="490"/>
      <c r="E36" s="489">
        <v>455</v>
      </c>
      <c r="F36" s="490"/>
      <c r="G36" s="38"/>
      <c r="H36" s="38"/>
      <c r="I36" s="38"/>
      <c r="J36" s="38"/>
      <c r="K36" s="38"/>
    </row>
    <row r="37" spans="2:11" ht="38.25">
      <c r="B37" s="114" t="s">
        <v>162</v>
      </c>
      <c r="C37" s="491">
        <v>24</v>
      </c>
      <c r="D37" s="492"/>
      <c r="E37" s="491">
        <v>46</v>
      </c>
      <c r="F37" s="492"/>
      <c r="G37" s="38"/>
      <c r="H37" s="38"/>
      <c r="I37" s="38"/>
      <c r="J37" s="38"/>
      <c r="K37" s="38"/>
    </row>
    <row r="38" spans="2:11" ht="14.25" customHeight="1">
      <c r="B38" s="114" t="s">
        <v>156</v>
      </c>
      <c r="C38" s="491">
        <v>8</v>
      </c>
      <c r="D38" s="492"/>
      <c r="E38" s="491">
        <v>10</v>
      </c>
      <c r="F38" s="492"/>
      <c r="G38" s="38"/>
      <c r="H38" s="38"/>
      <c r="I38" s="38"/>
      <c r="J38" s="38"/>
      <c r="K38" s="38"/>
    </row>
    <row r="39" spans="2:11" ht="12.75">
      <c r="B39" s="114" t="s">
        <v>157</v>
      </c>
      <c r="C39" s="491">
        <v>57</v>
      </c>
      <c r="D39" s="492"/>
      <c r="E39" s="491">
        <v>71</v>
      </c>
      <c r="F39" s="492"/>
      <c r="G39" s="38"/>
      <c r="H39" s="38"/>
      <c r="I39" s="38"/>
      <c r="J39" s="38"/>
      <c r="K39" s="38"/>
    </row>
    <row r="40" spans="2:11" ht="25.5">
      <c r="B40" s="114" t="s">
        <v>158</v>
      </c>
      <c r="C40" s="491">
        <v>91</v>
      </c>
      <c r="D40" s="492"/>
      <c r="E40" s="491">
        <v>115</v>
      </c>
      <c r="F40" s="492"/>
      <c r="G40" s="38"/>
      <c r="H40" s="38"/>
      <c r="I40" s="38"/>
      <c r="J40" s="38"/>
      <c r="K40" s="38"/>
    </row>
    <row r="41" spans="2:11" ht="25.5">
      <c r="B41" s="114" t="s">
        <v>159</v>
      </c>
      <c r="C41" s="491">
        <v>152</v>
      </c>
      <c r="D41" s="492"/>
      <c r="E41" s="491">
        <v>177</v>
      </c>
      <c r="F41" s="492"/>
      <c r="G41" s="38"/>
      <c r="H41" s="38"/>
      <c r="I41" s="38"/>
      <c r="J41" s="38"/>
      <c r="K41" s="38"/>
    </row>
    <row r="42" spans="2:11" ht="25.5">
      <c r="B42" s="114" t="s">
        <v>160</v>
      </c>
      <c r="C42" s="491">
        <v>186</v>
      </c>
      <c r="D42" s="492"/>
      <c r="E42" s="491">
        <v>204</v>
      </c>
      <c r="F42" s="492"/>
      <c r="G42" s="38"/>
      <c r="H42" s="38"/>
      <c r="I42" s="38"/>
      <c r="J42" s="38"/>
      <c r="K42" s="38"/>
    </row>
    <row r="43" spans="2:11" ht="25.5">
      <c r="B43" s="295" t="s">
        <v>291</v>
      </c>
      <c r="C43" s="491">
        <v>2145</v>
      </c>
      <c r="D43" s="492"/>
      <c r="E43" s="491">
        <v>2346</v>
      </c>
      <c r="F43" s="492"/>
      <c r="G43" s="38"/>
      <c r="H43" s="38"/>
      <c r="I43" s="38"/>
      <c r="J43" s="38"/>
      <c r="K43" s="38"/>
    </row>
    <row r="44" spans="2:11" ht="27" customHeight="1">
      <c r="B44" s="114" t="s">
        <v>57</v>
      </c>
      <c r="C44" s="491">
        <v>613</v>
      </c>
      <c r="D44" s="492"/>
      <c r="E44" s="491">
        <v>641</v>
      </c>
      <c r="F44" s="492"/>
      <c r="G44" s="38"/>
      <c r="H44" s="38"/>
      <c r="I44" s="38"/>
      <c r="J44" s="38"/>
      <c r="K44" s="38"/>
    </row>
    <row r="45" spans="2:11" ht="12.75">
      <c r="B45" s="296" t="s">
        <v>290</v>
      </c>
      <c r="C45" s="493">
        <v>145</v>
      </c>
      <c r="D45" s="494"/>
      <c r="E45" s="493">
        <v>198</v>
      </c>
      <c r="F45" s="494"/>
      <c r="G45" s="38"/>
      <c r="H45" s="38"/>
      <c r="I45" s="38"/>
      <c r="J45" s="38"/>
      <c r="K45" s="38"/>
    </row>
    <row r="46" spans="2:11" ht="12.75">
      <c r="B46" s="116" t="s">
        <v>19</v>
      </c>
      <c r="C46" s="389">
        <v>3654</v>
      </c>
      <c r="D46" s="390"/>
      <c r="E46" s="389">
        <v>4084</v>
      </c>
      <c r="F46" s="390"/>
      <c r="G46" s="38"/>
      <c r="H46" s="38"/>
      <c r="I46" s="38"/>
      <c r="J46" s="38"/>
      <c r="K46" s="38"/>
    </row>
    <row r="47" spans="7:11" ht="12.75">
      <c r="G47" s="38"/>
      <c r="H47" s="38"/>
      <c r="I47" s="38"/>
      <c r="J47" s="38"/>
      <c r="K47" s="38"/>
    </row>
    <row r="48" spans="7:8" ht="12.75">
      <c r="G48" s="38"/>
      <c r="H48" s="38"/>
    </row>
    <row r="49" spans="7:8" ht="12.75">
      <c r="G49" s="38"/>
      <c r="H49" s="38"/>
    </row>
    <row r="50" spans="7:8" ht="12.75">
      <c r="G50" s="38"/>
      <c r="H50" s="38"/>
    </row>
  </sheetData>
  <sheetProtection/>
  <mergeCells count="58">
    <mergeCell ref="C46:D46"/>
    <mergeCell ref="E46:F46"/>
    <mergeCell ref="C45:D45"/>
    <mergeCell ref="E45:F45"/>
    <mergeCell ref="C42:D42"/>
    <mergeCell ref="E42:F42"/>
    <mergeCell ref="C43:D43"/>
    <mergeCell ref="E43:F43"/>
    <mergeCell ref="C44:D44"/>
    <mergeCell ref="E44:F44"/>
    <mergeCell ref="C39:D39"/>
    <mergeCell ref="E39:F39"/>
    <mergeCell ref="C40:D40"/>
    <mergeCell ref="E40:F40"/>
    <mergeCell ref="C41:D41"/>
    <mergeCell ref="E41:F41"/>
    <mergeCell ref="C36:D36"/>
    <mergeCell ref="E36:F36"/>
    <mergeCell ref="C37:D37"/>
    <mergeCell ref="E37:F37"/>
    <mergeCell ref="C38:D38"/>
    <mergeCell ref="E38:F38"/>
    <mergeCell ref="C30:D30"/>
    <mergeCell ref="E30:F30"/>
    <mergeCell ref="C31:D31"/>
    <mergeCell ref="E31:F31"/>
    <mergeCell ref="C35:D35"/>
    <mergeCell ref="E35:F35"/>
    <mergeCell ref="B33:I33"/>
    <mergeCell ref="C27:D27"/>
    <mergeCell ref="E27:F27"/>
    <mergeCell ref="C28:D28"/>
    <mergeCell ref="E28:F28"/>
    <mergeCell ref="C29:D29"/>
    <mergeCell ref="E29:F29"/>
    <mergeCell ref="E23:F23"/>
    <mergeCell ref="C24:D24"/>
    <mergeCell ref="E24:F24"/>
    <mergeCell ref="C25:D25"/>
    <mergeCell ref="E25:F25"/>
    <mergeCell ref="C26:D26"/>
    <mergeCell ref="E26:F26"/>
    <mergeCell ref="C23:D23"/>
    <mergeCell ref="A1:J1"/>
    <mergeCell ref="B4:I4"/>
    <mergeCell ref="C6:C12"/>
    <mergeCell ref="D6:D12"/>
    <mergeCell ref="E6:E12"/>
    <mergeCell ref="F6:F12"/>
    <mergeCell ref="G6:G12"/>
    <mergeCell ref="H6:H12"/>
    <mergeCell ref="B2:D2"/>
    <mergeCell ref="B18:I18"/>
    <mergeCell ref="B20:B21"/>
    <mergeCell ref="C20:D21"/>
    <mergeCell ref="E20:F21"/>
    <mergeCell ref="C22:D22"/>
    <mergeCell ref="E22:F22"/>
  </mergeCells>
  <printOptions/>
  <pageMargins left="0.25" right="0.25" top="0.75" bottom="0.75" header="0.3" footer="0.3"/>
  <pageSetup horizontalDpi="600" verticalDpi="600" orientation="portrait" paperSize="9" r:id="rId1"/>
</worksheet>
</file>

<file path=xl/worksheets/sheet53.xml><?xml version="1.0" encoding="utf-8"?>
<worksheet xmlns="http://schemas.openxmlformats.org/spreadsheetml/2006/main" xmlns:r="http://schemas.openxmlformats.org/officeDocument/2006/relationships">
  <dimension ref="A1:L56"/>
  <sheetViews>
    <sheetView zoomScalePageLayoutView="0" workbookViewId="0" topLeftCell="A1">
      <selection activeCell="A2" sqref="A2:IV2"/>
    </sheetView>
  </sheetViews>
  <sheetFormatPr defaultColWidth="11.421875" defaultRowHeight="12.75"/>
  <cols>
    <col min="1" max="1" width="2.140625" style="1" customWidth="1"/>
    <col min="2" max="4" width="11.421875" style="1" customWidth="1"/>
    <col min="5" max="5" width="9.57421875" style="1" customWidth="1"/>
    <col min="6" max="6" width="11.421875" style="1" customWidth="1"/>
    <col min="7" max="7" width="14.28125" style="1" customWidth="1"/>
    <col min="8" max="8" width="12.28125" style="1" customWidth="1"/>
    <col min="9" max="9" width="11.7109375" style="1" customWidth="1"/>
    <col min="10" max="10" width="4.00390625" style="1" customWidth="1"/>
    <col min="11" max="16384" width="11.421875" style="1" customWidth="1"/>
  </cols>
  <sheetData>
    <row r="1" spans="1:10" ht="16.5">
      <c r="A1" s="435" t="s">
        <v>218</v>
      </c>
      <c r="B1" s="435"/>
      <c r="C1" s="435"/>
      <c r="D1" s="435"/>
      <c r="E1" s="435"/>
      <c r="F1" s="435"/>
      <c r="G1" s="435"/>
      <c r="H1" s="435"/>
      <c r="I1" s="435"/>
      <c r="J1" s="435"/>
    </row>
    <row r="2" spans="1:8" ht="16.5">
      <c r="A2" s="322"/>
      <c r="B2" s="357" t="s">
        <v>380</v>
      </c>
      <c r="C2" s="357"/>
      <c r="D2" s="357"/>
      <c r="E2" s="322"/>
      <c r="F2" s="322"/>
      <c r="G2" s="322"/>
      <c r="H2" s="322"/>
    </row>
    <row r="3" spans="2:9" ht="12.75">
      <c r="B3" s="23"/>
      <c r="C3" s="23"/>
      <c r="D3" s="23"/>
      <c r="E3" s="23"/>
      <c r="F3" s="23"/>
      <c r="G3" s="23"/>
      <c r="H3" s="23"/>
      <c r="I3" s="23"/>
    </row>
    <row r="4" spans="2:9" ht="12.75">
      <c r="B4" s="362" t="s">
        <v>62</v>
      </c>
      <c r="C4" s="362"/>
      <c r="D4" s="362"/>
      <c r="E4" s="362"/>
      <c r="F4" s="362"/>
      <c r="G4" s="362"/>
      <c r="H4" s="362"/>
      <c r="I4" s="362"/>
    </row>
    <row r="5" spans="2:9" ht="15" customHeight="1">
      <c r="B5" s="20"/>
      <c r="C5" s="20"/>
      <c r="D5" s="20"/>
      <c r="E5" s="20"/>
      <c r="F5" s="23"/>
      <c r="G5" s="23"/>
      <c r="H5" s="23"/>
      <c r="I5" s="23"/>
    </row>
    <row r="6" spans="2:9" ht="15" customHeight="1">
      <c r="B6" s="436"/>
      <c r="C6" s="436"/>
      <c r="D6" s="436"/>
      <c r="E6" s="436"/>
      <c r="F6" s="529" t="s">
        <v>201</v>
      </c>
      <c r="G6" s="530"/>
      <c r="H6" s="529" t="s">
        <v>53</v>
      </c>
      <c r="I6" s="530"/>
    </row>
    <row r="7" spans="2:9" ht="12.75">
      <c r="B7" s="531" t="s">
        <v>63</v>
      </c>
      <c r="C7" s="532"/>
      <c r="D7" s="532"/>
      <c r="E7" s="532"/>
      <c r="F7" s="533">
        <v>8.3</v>
      </c>
      <c r="G7" s="511"/>
      <c r="H7" s="533">
        <v>8.5</v>
      </c>
      <c r="I7" s="511"/>
    </row>
    <row r="8" spans="2:12" ht="12.75">
      <c r="B8" s="528" t="s">
        <v>64</v>
      </c>
      <c r="C8" s="410"/>
      <c r="D8" s="410"/>
      <c r="E8" s="410"/>
      <c r="F8" s="533">
        <v>6.1</v>
      </c>
      <c r="G8" s="511"/>
      <c r="H8" s="533">
        <v>6.3</v>
      </c>
      <c r="I8" s="511"/>
      <c r="K8" s="27"/>
      <c r="L8" s="27"/>
    </row>
    <row r="9" spans="2:9" ht="12.75">
      <c r="B9" s="528" t="s">
        <v>65</v>
      </c>
      <c r="C9" s="410"/>
      <c r="D9" s="410"/>
      <c r="E9" s="410"/>
      <c r="F9" s="533">
        <v>2</v>
      </c>
      <c r="G9" s="511"/>
      <c r="H9" s="533">
        <v>2.2</v>
      </c>
      <c r="I9" s="511"/>
    </row>
    <row r="10" spans="2:9" ht="15" customHeight="1">
      <c r="B10" s="528" t="s">
        <v>202</v>
      </c>
      <c r="C10" s="410"/>
      <c r="D10" s="410"/>
      <c r="E10" s="410"/>
      <c r="F10" s="533">
        <v>43.7</v>
      </c>
      <c r="G10" s="511"/>
      <c r="H10" s="533">
        <v>43.9</v>
      </c>
      <c r="I10" s="511"/>
    </row>
    <row r="11" spans="2:9" ht="12.75">
      <c r="B11" s="528" t="s">
        <v>66</v>
      </c>
      <c r="C11" s="410"/>
      <c r="D11" s="410"/>
      <c r="E11" s="410"/>
      <c r="F11" s="533">
        <v>8</v>
      </c>
      <c r="G11" s="511"/>
      <c r="H11" s="533">
        <v>7.9</v>
      </c>
      <c r="I11" s="511"/>
    </row>
    <row r="12" spans="2:9" ht="12.75">
      <c r="B12" s="528" t="s">
        <v>67</v>
      </c>
      <c r="C12" s="410"/>
      <c r="D12" s="410"/>
      <c r="E12" s="410"/>
      <c r="F12" s="533">
        <v>21</v>
      </c>
      <c r="G12" s="511"/>
      <c r="H12" s="533">
        <v>20.7</v>
      </c>
      <c r="I12" s="511"/>
    </row>
    <row r="13" spans="2:9" ht="12.75">
      <c r="B13" s="528" t="s">
        <v>68</v>
      </c>
      <c r="C13" s="410"/>
      <c r="D13" s="410"/>
      <c r="E13" s="410"/>
      <c r="F13" s="533">
        <v>2.8</v>
      </c>
      <c r="G13" s="511"/>
      <c r="H13" s="533">
        <v>2.7</v>
      </c>
      <c r="I13" s="511"/>
    </row>
    <row r="14" spans="2:9" ht="12.75">
      <c r="B14" s="528" t="s">
        <v>69</v>
      </c>
      <c r="C14" s="410"/>
      <c r="D14" s="410"/>
      <c r="E14" s="410"/>
      <c r="F14" s="533">
        <v>3.8</v>
      </c>
      <c r="G14" s="511"/>
      <c r="H14" s="533">
        <v>3.5</v>
      </c>
      <c r="I14" s="511"/>
    </row>
    <row r="15" spans="2:9" ht="12.75">
      <c r="B15" s="528" t="s">
        <v>70</v>
      </c>
      <c r="C15" s="410"/>
      <c r="D15" s="410"/>
      <c r="E15" s="410"/>
      <c r="F15" s="533">
        <v>0.6</v>
      </c>
      <c r="G15" s="511"/>
      <c r="H15" s="533">
        <v>0.5</v>
      </c>
      <c r="I15" s="511"/>
    </row>
    <row r="16" spans="2:9" ht="12.75">
      <c r="B16" s="528" t="s">
        <v>292</v>
      </c>
      <c r="C16" s="410"/>
      <c r="D16" s="410"/>
      <c r="E16" s="410"/>
      <c r="F16" s="533">
        <v>1.3</v>
      </c>
      <c r="G16" s="511"/>
      <c r="H16" s="533">
        <v>1.2</v>
      </c>
      <c r="I16" s="511"/>
    </row>
    <row r="17" spans="2:9" ht="12.75">
      <c r="B17" s="528" t="s">
        <v>71</v>
      </c>
      <c r="C17" s="410"/>
      <c r="D17" s="410"/>
      <c r="E17" s="410"/>
      <c r="F17" s="533">
        <v>1.9</v>
      </c>
      <c r="G17" s="511"/>
      <c r="H17" s="533">
        <v>1.8</v>
      </c>
      <c r="I17" s="511"/>
    </row>
    <row r="18" spans="2:9" ht="12.75">
      <c r="B18" s="528" t="s">
        <v>72</v>
      </c>
      <c r="C18" s="410"/>
      <c r="D18" s="410"/>
      <c r="E18" s="410"/>
      <c r="F18" s="533">
        <v>0.5</v>
      </c>
      <c r="G18" s="511"/>
      <c r="H18" s="533">
        <v>0.4</v>
      </c>
      <c r="I18" s="511"/>
    </row>
    <row r="19" spans="2:9" ht="12.75">
      <c r="B19" s="528" t="s">
        <v>73</v>
      </c>
      <c r="C19" s="410"/>
      <c r="D19" s="410"/>
      <c r="E19" s="410"/>
      <c r="F19" s="533">
        <v>0.2</v>
      </c>
      <c r="G19" s="511"/>
      <c r="H19" s="533">
        <v>0.2</v>
      </c>
      <c r="I19" s="511"/>
    </row>
    <row r="20" spans="2:9" ht="12.75">
      <c r="B20" s="528" t="s">
        <v>74</v>
      </c>
      <c r="C20" s="410"/>
      <c r="D20" s="410"/>
      <c r="E20" s="410"/>
      <c r="F20" s="533">
        <v>0</v>
      </c>
      <c r="G20" s="511"/>
      <c r="H20" s="533">
        <v>0</v>
      </c>
      <c r="I20" s="511"/>
    </row>
    <row r="21" spans="2:9" ht="12.75">
      <c r="B21" s="534" t="s">
        <v>0</v>
      </c>
      <c r="C21" s="535"/>
      <c r="D21" s="535"/>
      <c r="E21" s="535"/>
      <c r="F21" s="536">
        <v>100</v>
      </c>
      <c r="G21" s="537"/>
      <c r="H21" s="536">
        <v>100</v>
      </c>
      <c r="I21" s="537"/>
    </row>
    <row r="22" spans="2:9" ht="12.75">
      <c r="B22" s="538" t="s">
        <v>19</v>
      </c>
      <c r="C22" s="539"/>
      <c r="D22" s="539"/>
      <c r="E22" s="539"/>
      <c r="F22" s="540">
        <v>3255</v>
      </c>
      <c r="G22" s="541"/>
      <c r="H22" s="540">
        <v>3653</v>
      </c>
      <c r="I22" s="541"/>
    </row>
    <row r="23" spans="2:9" ht="12.75">
      <c r="B23" s="23"/>
      <c r="C23" s="23"/>
      <c r="D23" s="23"/>
      <c r="E23" s="23"/>
      <c r="F23" s="23"/>
      <c r="G23" s="23"/>
      <c r="H23" s="23"/>
      <c r="I23" s="23"/>
    </row>
    <row r="24" spans="2:9" ht="12.75">
      <c r="B24" s="362" t="s">
        <v>75</v>
      </c>
      <c r="C24" s="362"/>
      <c r="D24" s="362"/>
      <c r="E24" s="362"/>
      <c r="F24" s="362"/>
      <c r="G24" s="362"/>
      <c r="H24" s="362"/>
      <c r="I24" s="362"/>
    </row>
    <row r="25" spans="3:9" ht="12.75">
      <c r="C25" s="23"/>
      <c r="D25" s="23"/>
      <c r="E25" s="23"/>
      <c r="F25" s="23"/>
      <c r="G25" s="23"/>
      <c r="H25" s="23"/>
      <c r="I25" s="23"/>
    </row>
    <row r="26" spans="2:9" ht="19.5" customHeight="1">
      <c r="B26" s="28"/>
      <c r="C26" s="23"/>
      <c r="D26" s="23"/>
      <c r="E26" s="23"/>
      <c r="F26" s="413" t="s">
        <v>201</v>
      </c>
      <c r="G26" s="414"/>
      <c r="H26" s="413" t="s">
        <v>53</v>
      </c>
      <c r="I26" s="414"/>
    </row>
    <row r="27" spans="2:9" ht="12.75">
      <c r="B27" s="415" t="s">
        <v>76</v>
      </c>
      <c r="C27" s="416"/>
      <c r="D27" s="416"/>
      <c r="E27" s="417"/>
      <c r="F27" s="476">
        <v>15.9</v>
      </c>
      <c r="G27" s="477"/>
      <c r="H27" s="476">
        <v>16.1</v>
      </c>
      <c r="I27" s="477"/>
    </row>
    <row r="28" spans="2:9" ht="12.75">
      <c r="B28" s="406" t="s">
        <v>77</v>
      </c>
      <c r="C28" s="407"/>
      <c r="D28" s="407"/>
      <c r="E28" s="408"/>
      <c r="F28" s="480">
        <v>7.7</v>
      </c>
      <c r="G28" s="481"/>
      <c r="H28" s="480">
        <v>8.9</v>
      </c>
      <c r="I28" s="481"/>
    </row>
    <row r="29" spans="2:9" ht="12.75">
      <c r="B29" s="406" t="s">
        <v>78</v>
      </c>
      <c r="C29" s="407"/>
      <c r="D29" s="407"/>
      <c r="E29" s="408"/>
      <c r="F29" s="480">
        <v>7.3</v>
      </c>
      <c r="G29" s="481"/>
      <c r="H29" s="480">
        <v>7.3</v>
      </c>
      <c r="I29" s="481"/>
    </row>
    <row r="30" spans="2:9" ht="12.75">
      <c r="B30" s="406" t="s">
        <v>79</v>
      </c>
      <c r="C30" s="407"/>
      <c r="D30" s="407"/>
      <c r="E30" s="408"/>
      <c r="F30" s="480">
        <v>1</v>
      </c>
      <c r="G30" s="481"/>
      <c r="H30" s="480">
        <v>1</v>
      </c>
      <c r="I30" s="481"/>
    </row>
    <row r="31" spans="2:9" ht="12.75">
      <c r="B31" s="406" t="s">
        <v>80</v>
      </c>
      <c r="C31" s="407"/>
      <c r="D31" s="407"/>
      <c r="E31" s="408"/>
      <c r="F31" s="480">
        <v>0.7</v>
      </c>
      <c r="G31" s="481"/>
      <c r="H31" s="480">
        <v>0.7</v>
      </c>
      <c r="I31" s="481"/>
    </row>
    <row r="32" spans="2:9" ht="12.75">
      <c r="B32" s="406" t="s">
        <v>81</v>
      </c>
      <c r="C32" s="407"/>
      <c r="D32" s="407"/>
      <c r="E32" s="408"/>
      <c r="F32" s="480">
        <v>13.5</v>
      </c>
      <c r="G32" s="481"/>
      <c r="H32" s="480">
        <v>13</v>
      </c>
      <c r="I32" s="481"/>
    </row>
    <row r="33" spans="2:9" ht="12.75">
      <c r="B33" s="406" t="s">
        <v>82</v>
      </c>
      <c r="C33" s="407"/>
      <c r="D33" s="407"/>
      <c r="E33" s="408"/>
      <c r="F33" s="480">
        <v>0.6</v>
      </c>
      <c r="G33" s="481"/>
      <c r="H33" s="480">
        <v>0.5</v>
      </c>
      <c r="I33" s="481"/>
    </row>
    <row r="34" spans="2:9" ht="12.75">
      <c r="B34" s="406" t="s">
        <v>167</v>
      </c>
      <c r="C34" s="407"/>
      <c r="D34" s="407"/>
      <c r="E34" s="408"/>
      <c r="F34" s="480">
        <v>7.4</v>
      </c>
      <c r="G34" s="481"/>
      <c r="H34" s="480">
        <v>7.8</v>
      </c>
      <c r="I34" s="481"/>
    </row>
    <row r="35" spans="2:9" ht="12.75">
      <c r="B35" s="406" t="s">
        <v>83</v>
      </c>
      <c r="C35" s="407"/>
      <c r="D35" s="407"/>
      <c r="E35" s="408"/>
      <c r="F35" s="480">
        <v>1.6</v>
      </c>
      <c r="G35" s="481"/>
      <c r="H35" s="480">
        <v>1.5</v>
      </c>
      <c r="I35" s="481"/>
    </row>
    <row r="36" spans="2:9" ht="12.75">
      <c r="B36" s="406" t="s">
        <v>168</v>
      </c>
      <c r="C36" s="407"/>
      <c r="D36" s="407"/>
      <c r="E36" s="408"/>
      <c r="F36" s="480">
        <v>0.1</v>
      </c>
      <c r="G36" s="481"/>
      <c r="H36" s="480">
        <v>0.1</v>
      </c>
      <c r="I36" s="481"/>
    </row>
    <row r="37" spans="2:9" ht="12.75">
      <c r="B37" s="406" t="s">
        <v>84</v>
      </c>
      <c r="C37" s="407"/>
      <c r="D37" s="407"/>
      <c r="E37" s="408"/>
      <c r="F37" s="480">
        <v>34.8</v>
      </c>
      <c r="G37" s="481"/>
      <c r="H37" s="480">
        <v>34.2</v>
      </c>
      <c r="I37" s="481"/>
    </row>
    <row r="38" spans="2:9" ht="12.75">
      <c r="B38" s="402" t="s">
        <v>179</v>
      </c>
      <c r="C38" s="403"/>
      <c r="D38" s="403"/>
      <c r="E38" s="404"/>
      <c r="F38" s="447">
        <f>100-SUM(F27:G37)</f>
        <v>9.400000000000006</v>
      </c>
      <c r="G38" s="382"/>
      <c r="H38" s="381">
        <v>8.7</v>
      </c>
      <c r="I38" s="382"/>
    </row>
    <row r="39" spans="2:9" ht="12.75">
      <c r="B39" s="392" t="s">
        <v>0</v>
      </c>
      <c r="C39" s="393"/>
      <c r="D39" s="393"/>
      <c r="E39" s="394"/>
      <c r="F39" s="428">
        <v>100</v>
      </c>
      <c r="G39" s="429"/>
      <c r="H39" s="428">
        <v>100</v>
      </c>
      <c r="I39" s="429"/>
    </row>
    <row r="40" spans="2:9" ht="12.75">
      <c r="B40" s="397" t="s">
        <v>19</v>
      </c>
      <c r="C40" s="398"/>
      <c r="D40" s="398"/>
      <c r="E40" s="399"/>
      <c r="F40" s="423">
        <v>1054</v>
      </c>
      <c r="G40" s="424"/>
      <c r="H40" s="423">
        <v>1165</v>
      </c>
      <c r="I40" s="424"/>
    </row>
    <row r="41" spans="2:9" ht="12.75">
      <c r="B41" s="23"/>
      <c r="C41" s="23"/>
      <c r="D41" s="23"/>
      <c r="E41" s="23"/>
      <c r="F41" s="23"/>
      <c r="G41" s="23"/>
      <c r="H41" s="23"/>
      <c r="I41" s="23"/>
    </row>
    <row r="42" spans="2:9" ht="12.75">
      <c r="B42" s="362" t="s">
        <v>60</v>
      </c>
      <c r="C42" s="362"/>
      <c r="D42" s="362"/>
      <c r="E42" s="362"/>
      <c r="F42" s="362"/>
      <c r="G42" s="362"/>
      <c r="H42" s="362"/>
      <c r="I42" s="362"/>
    </row>
    <row r="43" spans="2:9" ht="12.75">
      <c r="B43" s="23"/>
      <c r="C43" s="23"/>
      <c r="D43" s="23"/>
      <c r="E43" s="23"/>
      <c r="F43" s="23"/>
      <c r="G43" s="23"/>
      <c r="H43" s="23"/>
      <c r="I43" s="23"/>
    </row>
    <row r="44" spans="2:9" ht="20.25" customHeight="1">
      <c r="B44" s="412"/>
      <c r="C44" s="412"/>
      <c r="D44" s="412"/>
      <c r="E44" s="22"/>
      <c r="F44" s="413" t="s">
        <v>201</v>
      </c>
      <c r="G44" s="414"/>
      <c r="H44" s="413" t="s">
        <v>53</v>
      </c>
      <c r="I44" s="414"/>
    </row>
    <row r="45" spans="2:9" ht="12.75">
      <c r="B45" s="415" t="s">
        <v>85</v>
      </c>
      <c r="C45" s="416"/>
      <c r="D45" s="416"/>
      <c r="E45" s="417"/>
      <c r="F45" s="484">
        <v>3.5</v>
      </c>
      <c r="G45" s="484"/>
      <c r="H45" s="462">
        <v>4</v>
      </c>
      <c r="I45" s="463"/>
    </row>
    <row r="46" spans="2:9" ht="24.75" customHeight="1">
      <c r="B46" s="409" t="s">
        <v>86</v>
      </c>
      <c r="C46" s="410"/>
      <c r="D46" s="410"/>
      <c r="E46" s="411"/>
      <c r="F46" s="484">
        <v>1</v>
      </c>
      <c r="G46" s="484"/>
      <c r="H46" s="458">
        <v>0.9</v>
      </c>
      <c r="I46" s="459"/>
    </row>
    <row r="47" spans="2:9" ht="12.75">
      <c r="B47" s="406" t="s">
        <v>150</v>
      </c>
      <c r="C47" s="407"/>
      <c r="D47" s="407"/>
      <c r="E47" s="408"/>
      <c r="F47" s="484">
        <v>17.5</v>
      </c>
      <c r="G47" s="484"/>
      <c r="H47" s="458">
        <v>18.2</v>
      </c>
      <c r="I47" s="459"/>
    </row>
    <row r="48" spans="2:9" ht="12.75" customHeight="1">
      <c r="B48" s="406" t="s">
        <v>8</v>
      </c>
      <c r="C48" s="407"/>
      <c r="D48" s="407"/>
      <c r="E48" s="408"/>
      <c r="F48" s="484">
        <v>13.6</v>
      </c>
      <c r="G48" s="484"/>
      <c r="H48" s="458">
        <v>13.5</v>
      </c>
      <c r="I48" s="459"/>
    </row>
    <row r="49" spans="2:9" ht="27" customHeight="1">
      <c r="B49" s="409" t="s">
        <v>87</v>
      </c>
      <c r="C49" s="410"/>
      <c r="D49" s="410"/>
      <c r="E49" s="411"/>
      <c r="F49" s="484">
        <v>2.5</v>
      </c>
      <c r="G49" s="484"/>
      <c r="H49" s="458">
        <v>2.5</v>
      </c>
      <c r="I49" s="459"/>
    </row>
    <row r="50" spans="2:9" ht="12.75">
      <c r="B50" s="406" t="s">
        <v>9</v>
      </c>
      <c r="C50" s="407"/>
      <c r="D50" s="407"/>
      <c r="E50" s="408"/>
      <c r="F50" s="484">
        <v>52.6</v>
      </c>
      <c r="G50" s="484"/>
      <c r="H50" s="458">
        <v>51.4</v>
      </c>
      <c r="I50" s="459"/>
    </row>
    <row r="51" spans="2:9" ht="12.75" customHeight="1">
      <c r="B51" s="406" t="s">
        <v>58</v>
      </c>
      <c r="C51" s="407"/>
      <c r="D51" s="407"/>
      <c r="E51" s="408"/>
      <c r="F51" s="484">
        <v>0.1</v>
      </c>
      <c r="G51" s="484"/>
      <c r="H51" s="458">
        <v>0.1</v>
      </c>
      <c r="I51" s="459"/>
    </row>
    <row r="52" spans="2:9" ht="12.75">
      <c r="B52" s="406" t="s">
        <v>149</v>
      </c>
      <c r="C52" s="407"/>
      <c r="D52" s="407"/>
      <c r="E52" s="408"/>
      <c r="F52" s="484">
        <v>2.5</v>
      </c>
      <c r="G52" s="484"/>
      <c r="H52" s="458">
        <v>2.7</v>
      </c>
      <c r="I52" s="459"/>
    </row>
    <row r="53" spans="2:9" ht="12.75">
      <c r="B53" s="406" t="s">
        <v>10</v>
      </c>
      <c r="C53" s="407"/>
      <c r="D53" s="407"/>
      <c r="E53" s="408"/>
      <c r="F53" s="484">
        <v>1.2</v>
      </c>
      <c r="G53" s="484"/>
      <c r="H53" s="458">
        <v>1.2</v>
      </c>
      <c r="I53" s="459"/>
    </row>
    <row r="54" spans="2:9" ht="12.75">
      <c r="B54" s="402" t="s">
        <v>59</v>
      </c>
      <c r="C54" s="403"/>
      <c r="D54" s="403"/>
      <c r="E54" s="404"/>
      <c r="F54" s="484">
        <v>5.3</v>
      </c>
      <c r="G54" s="484"/>
      <c r="H54" s="464">
        <v>5.5</v>
      </c>
      <c r="I54" s="465"/>
    </row>
    <row r="55" spans="2:9" ht="12.75">
      <c r="B55" s="392" t="s">
        <v>0</v>
      </c>
      <c r="C55" s="393"/>
      <c r="D55" s="393"/>
      <c r="E55" s="394"/>
      <c r="F55" s="383">
        <v>100</v>
      </c>
      <c r="G55" s="384"/>
      <c r="H55" s="383">
        <v>100</v>
      </c>
      <c r="I55" s="384"/>
    </row>
    <row r="56" spans="2:9" ht="12.75">
      <c r="B56" s="397" t="s">
        <v>19</v>
      </c>
      <c r="C56" s="398"/>
      <c r="D56" s="398"/>
      <c r="E56" s="399"/>
      <c r="F56" s="500">
        <v>3339</v>
      </c>
      <c r="G56" s="501"/>
      <c r="H56" s="469">
        <v>3734</v>
      </c>
      <c r="I56" s="470"/>
    </row>
  </sheetData>
  <sheetProtection/>
  <mergeCells count="139">
    <mergeCell ref="B2:D2"/>
    <mergeCell ref="F20:G20"/>
    <mergeCell ref="H20:I20"/>
    <mergeCell ref="F21:G21"/>
    <mergeCell ref="F22:G22"/>
    <mergeCell ref="F17:G17"/>
    <mergeCell ref="H17:I17"/>
    <mergeCell ref="F18:G18"/>
    <mergeCell ref="H18:I18"/>
    <mergeCell ref="F19:G19"/>
    <mergeCell ref="H19:I19"/>
    <mergeCell ref="F14:G14"/>
    <mergeCell ref="H14:I14"/>
    <mergeCell ref="F15:G15"/>
    <mergeCell ref="H15:I15"/>
    <mergeCell ref="F16:G16"/>
    <mergeCell ref="H16:I16"/>
    <mergeCell ref="F11:G11"/>
    <mergeCell ref="H11:I11"/>
    <mergeCell ref="F12:G12"/>
    <mergeCell ref="H12:I12"/>
    <mergeCell ref="F13:G13"/>
    <mergeCell ref="H13:I13"/>
    <mergeCell ref="F8:G8"/>
    <mergeCell ref="H8:I8"/>
    <mergeCell ref="F9:G9"/>
    <mergeCell ref="H9:I9"/>
    <mergeCell ref="F10:G10"/>
    <mergeCell ref="H10:I10"/>
    <mergeCell ref="B56:E56"/>
    <mergeCell ref="F56:G56"/>
    <mergeCell ref="H56:I56"/>
    <mergeCell ref="B54:E54"/>
    <mergeCell ref="F54:G54"/>
    <mergeCell ref="H53:I53"/>
    <mergeCell ref="H54:I54"/>
    <mergeCell ref="B55:E55"/>
    <mergeCell ref="F55:G55"/>
    <mergeCell ref="H55:I55"/>
    <mergeCell ref="B51:E51"/>
    <mergeCell ref="F51:G51"/>
    <mergeCell ref="F52:G52"/>
    <mergeCell ref="H52:I52"/>
    <mergeCell ref="B53:E53"/>
    <mergeCell ref="F53:G53"/>
    <mergeCell ref="B48:E48"/>
    <mergeCell ref="F48:G48"/>
    <mergeCell ref="B49:E49"/>
    <mergeCell ref="F49:G49"/>
    <mergeCell ref="B50:E50"/>
    <mergeCell ref="F50:G50"/>
    <mergeCell ref="B45:E45"/>
    <mergeCell ref="F45:G45"/>
    <mergeCell ref="H51:I51"/>
    <mergeCell ref="B52:E52"/>
    <mergeCell ref="B46:E46"/>
    <mergeCell ref="F46:G46"/>
    <mergeCell ref="H49:I49"/>
    <mergeCell ref="H50:I50"/>
    <mergeCell ref="B47:E47"/>
    <mergeCell ref="F47:G47"/>
    <mergeCell ref="B40:E40"/>
    <mergeCell ref="F40:G40"/>
    <mergeCell ref="H40:I40"/>
    <mergeCell ref="B42:I42"/>
    <mergeCell ref="B44:D44"/>
    <mergeCell ref="F44:G44"/>
    <mergeCell ref="H44:I44"/>
    <mergeCell ref="B37:E37"/>
    <mergeCell ref="F37:G37"/>
    <mergeCell ref="H37:I37"/>
    <mergeCell ref="B39:E39"/>
    <mergeCell ref="F39:G39"/>
    <mergeCell ref="H39:I39"/>
    <mergeCell ref="B38:E38"/>
    <mergeCell ref="F38:G38"/>
    <mergeCell ref="H38:I38"/>
    <mergeCell ref="B35:E35"/>
    <mergeCell ref="F35:G35"/>
    <mergeCell ref="H35:I35"/>
    <mergeCell ref="B36:E36"/>
    <mergeCell ref="F36:G36"/>
    <mergeCell ref="H36:I36"/>
    <mergeCell ref="B33:E33"/>
    <mergeCell ref="F33:G33"/>
    <mergeCell ref="H33:I33"/>
    <mergeCell ref="B34:E34"/>
    <mergeCell ref="F34:G34"/>
    <mergeCell ref="H34:I34"/>
    <mergeCell ref="B31:E31"/>
    <mergeCell ref="F31:G31"/>
    <mergeCell ref="H31:I31"/>
    <mergeCell ref="B32:E32"/>
    <mergeCell ref="F32:G32"/>
    <mergeCell ref="H32:I32"/>
    <mergeCell ref="B29:E29"/>
    <mergeCell ref="F29:G29"/>
    <mergeCell ref="H29:I29"/>
    <mergeCell ref="B30:E30"/>
    <mergeCell ref="F30:G30"/>
    <mergeCell ref="H30:I30"/>
    <mergeCell ref="H21:I21"/>
    <mergeCell ref="B22:E22"/>
    <mergeCell ref="H22:I22"/>
    <mergeCell ref="B27:E27"/>
    <mergeCell ref="F27:G27"/>
    <mergeCell ref="H27:I27"/>
    <mergeCell ref="B18:E18"/>
    <mergeCell ref="B19:E19"/>
    <mergeCell ref="B16:E16"/>
    <mergeCell ref="B17:E17"/>
    <mergeCell ref="B20:E20"/>
    <mergeCell ref="B21:E21"/>
    <mergeCell ref="B10:E10"/>
    <mergeCell ref="B11:E11"/>
    <mergeCell ref="B14:E14"/>
    <mergeCell ref="B15:E15"/>
    <mergeCell ref="B12:E12"/>
    <mergeCell ref="B13:E13"/>
    <mergeCell ref="B8:E8"/>
    <mergeCell ref="B9:E9"/>
    <mergeCell ref="A1:J1"/>
    <mergeCell ref="B4:I4"/>
    <mergeCell ref="B6:E6"/>
    <mergeCell ref="F6:G6"/>
    <mergeCell ref="H6:I6"/>
    <mergeCell ref="B7:E7"/>
    <mergeCell ref="F7:G7"/>
    <mergeCell ref="H7:I7"/>
    <mergeCell ref="H45:I45"/>
    <mergeCell ref="H46:I46"/>
    <mergeCell ref="H47:I47"/>
    <mergeCell ref="H48:I48"/>
    <mergeCell ref="B24:I24"/>
    <mergeCell ref="F26:G26"/>
    <mergeCell ref="H26:I26"/>
    <mergeCell ref="B28:E28"/>
    <mergeCell ref="F28:G28"/>
    <mergeCell ref="H28:I28"/>
  </mergeCells>
  <printOptions/>
  <pageMargins left="0.25" right="0.25" top="0.75" bottom="0.75" header="0.3" footer="0.3"/>
  <pageSetup horizontalDpi="600" verticalDpi="600" orientation="portrait" paperSize="9" r:id="rId1"/>
</worksheet>
</file>

<file path=xl/worksheets/sheet54.xml><?xml version="1.0" encoding="utf-8"?>
<worksheet xmlns="http://schemas.openxmlformats.org/spreadsheetml/2006/main" xmlns:r="http://schemas.openxmlformats.org/officeDocument/2006/relationships">
  <dimension ref="A1:H30"/>
  <sheetViews>
    <sheetView zoomScalePageLayoutView="0" workbookViewId="0" topLeftCell="A1">
      <selection activeCell="A2" sqref="A2:IV2"/>
    </sheetView>
  </sheetViews>
  <sheetFormatPr defaultColWidth="11.421875" defaultRowHeight="12.75"/>
  <cols>
    <col min="1" max="1" width="2.140625" style="1" customWidth="1"/>
    <col min="2" max="2" width="40.28125" style="1" customWidth="1"/>
    <col min="3" max="4" width="13.57421875" style="1" customWidth="1"/>
    <col min="5" max="5" width="11.421875" style="1" customWidth="1"/>
    <col min="6" max="6" width="10.8515625" style="1" customWidth="1"/>
    <col min="7" max="7" width="2.57421875" style="1" customWidth="1"/>
    <col min="8" max="16384" width="11.421875" style="1" customWidth="1"/>
  </cols>
  <sheetData>
    <row r="1" spans="1:7" ht="16.5">
      <c r="A1" s="435" t="s">
        <v>218</v>
      </c>
      <c r="B1" s="435"/>
      <c r="C1" s="435"/>
      <c r="D1" s="435"/>
      <c r="E1" s="435"/>
      <c r="F1" s="435"/>
      <c r="G1" s="435"/>
    </row>
    <row r="2" spans="1:8" ht="16.5">
      <c r="A2" s="322"/>
      <c r="B2" s="357" t="s">
        <v>380</v>
      </c>
      <c r="C2" s="357"/>
      <c r="D2" s="357"/>
      <c r="E2" s="322"/>
      <c r="F2" s="322"/>
      <c r="G2" s="322"/>
      <c r="H2" s="322"/>
    </row>
    <row r="3" spans="2:6" ht="12.75">
      <c r="B3" s="23"/>
      <c r="C3" s="23"/>
      <c r="D3" s="23"/>
      <c r="E3" s="23"/>
      <c r="F3" s="23"/>
    </row>
    <row r="4" spans="2:7" ht="12.75">
      <c r="B4" s="362" t="s">
        <v>52</v>
      </c>
      <c r="C4" s="362"/>
      <c r="D4" s="362"/>
      <c r="E4" s="362"/>
      <c r="F4" s="362"/>
      <c r="G4" s="6"/>
    </row>
    <row r="5" spans="2:6" ht="12.75">
      <c r="B5" s="23"/>
      <c r="C5" s="23"/>
      <c r="D5" s="23"/>
      <c r="E5" s="23"/>
      <c r="F5" s="23"/>
    </row>
    <row r="6" spans="2:6" ht="15.75" customHeight="1">
      <c r="B6" s="23"/>
      <c r="C6" s="413" t="s">
        <v>201</v>
      </c>
      <c r="D6" s="414"/>
      <c r="E6" s="413" t="s">
        <v>53</v>
      </c>
      <c r="F6" s="414"/>
    </row>
    <row r="7" spans="2:6" ht="12.75">
      <c r="B7" s="23"/>
      <c r="C7" s="77" t="s">
        <v>11</v>
      </c>
      <c r="D7" s="77" t="s">
        <v>12</v>
      </c>
      <c r="E7" s="51" t="s">
        <v>11</v>
      </c>
      <c r="F7" s="77" t="s">
        <v>12</v>
      </c>
    </row>
    <row r="8" spans="2:6" ht="12.75">
      <c r="B8" s="73" t="s">
        <v>1</v>
      </c>
      <c r="C8" s="89">
        <v>5.9</v>
      </c>
      <c r="D8" s="89">
        <v>3.8</v>
      </c>
      <c r="E8" s="89">
        <v>6</v>
      </c>
      <c r="F8" s="89">
        <v>3.8</v>
      </c>
    </row>
    <row r="9" spans="2:6" ht="12.75">
      <c r="B9" s="114" t="s">
        <v>2</v>
      </c>
      <c r="C9" s="118">
        <v>11.8</v>
      </c>
      <c r="D9" s="118">
        <v>5.2</v>
      </c>
      <c r="E9" s="118">
        <v>11.6</v>
      </c>
      <c r="F9" s="118">
        <v>5.2</v>
      </c>
    </row>
    <row r="10" spans="2:6" ht="12.75">
      <c r="B10" s="114" t="s">
        <v>3</v>
      </c>
      <c r="C10" s="118">
        <v>11.7</v>
      </c>
      <c r="D10" s="118">
        <v>4.9</v>
      </c>
      <c r="E10" s="118">
        <v>11.5</v>
      </c>
      <c r="F10" s="118">
        <v>4.8</v>
      </c>
    </row>
    <row r="11" spans="2:6" ht="12.75">
      <c r="B11" s="114" t="s">
        <v>4</v>
      </c>
      <c r="C11" s="118">
        <v>4</v>
      </c>
      <c r="D11" s="118">
        <v>5.6</v>
      </c>
      <c r="E11" s="118">
        <v>4.3</v>
      </c>
      <c r="F11" s="117">
        <v>5.9</v>
      </c>
    </row>
    <row r="12" spans="2:6" ht="12.75">
      <c r="B12" s="114" t="s">
        <v>5</v>
      </c>
      <c r="C12" s="117">
        <v>29.7</v>
      </c>
      <c r="D12" s="117">
        <v>36.6</v>
      </c>
      <c r="E12" s="117">
        <v>29.6</v>
      </c>
      <c r="F12" s="118">
        <v>36.6</v>
      </c>
    </row>
    <row r="13" spans="2:6" ht="12.75">
      <c r="B13" s="114" t="s">
        <v>6</v>
      </c>
      <c r="C13" s="118">
        <v>24.1</v>
      </c>
      <c r="D13" s="118">
        <v>12.9</v>
      </c>
      <c r="E13" s="118">
        <v>24.1</v>
      </c>
      <c r="F13" s="118">
        <v>12.9</v>
      </c>
    </row>
    <row r="14" spans="2:6" ht="12.75">
      <c r="B14" s="75" t="s">
        <v>7</v>
      </c>
      <c r="C14" s="118">
        <v>2.7</v>
      </c>
      <c r="D14" s="119">
        <v>30.8</v>
      </c>
      <c r="E14" s="119">
        <v>2.9</v>
      </c>
      <c r="F14" s="119">
        <v>30.9</v>
      </c>
    </row>
    <row r="15" spans="2:6" ht="12.75">
      <c r="B15" s="290" t="s">
        <v>18</v>
      </c>
      <c r="C15" s="120">
        <v>100</v>
      </c>
      <c r="D15" s="292">
        <v>100</v>
      </c>
      <c r="E15" s="120">
        <v>100</v>
      </c>
      <c r="F15" s="120">
        <v>100</v>
      </c>
    </row>
    <row r="16" spans="2:6" ht="12.75">
      <c r="B16" s="294" t="s">
        <v>19</v>
      </c>
      <c r="C16" s="121">
        <v>2751</v>
      </c>
      <c r="D16" s="289">
        <v>2856</v>
      </c>
      <c r="E16" s="103">
        <v>3095</v>
      </c>
      <c r="F16" s="103">
        <v>3212</v>
      </c>
    </row>
    <row r="17" spans="2:6" ht="12.75">
      <c r="B17" s="23"/>
      <c r="C17" s="23"/>
      <c r="D17" s="23"/>
      <c r="E17" s="23"/>
      <c r="F17" s="23"/>
    </row>
    <row r="18" spans="2:7" ht="12.75">
      <c r="B18" s="362" t="s">
        <v>46</v>
      </c>
      <c r="C18" s="362"/>
      <c r="D18" s="362"/>
      <c r="E18" s="362"/>
      <c r="F18" s="362"/>
      <c r="G18" s="6"/>
    </row>
    <row r="19" spans="2:6" ht="12.75">
      <c r="B19" s="23"/>
      <c r="C19" s="23"/>
      <c r="D19" s="23"/>
      <c r="E19" s="23"/>
      <c r="F19" s="23"/>
    </row>
    <row r="20" spans="2:6" ht="15" customHeight="1">
      <c r="B20" s="23"/>
      <c r="C20" s="413" t="s">
        <v>201</v>
      </c>
      <c r="D20" s="414"/>
      <c r="E20" s="413" t="s">
        <v>54</v>
      </c>
      <c r="F20" s="414"/>
    </row>
    <row r="21" spans="2:6" ht="12.75">
      <c r="B21" s="73" t="s">
        <v>27</v>
      </c>
      <c r="C21" s="475">
        <v>88.8</v>
      </c>
      <c r="D21" s="475"/>
      <c r="E21" s="476">
        <v>88.7</v>
      </c>
      <c r="F21" s="477"/>
    </row>
    <row r="22" spans="2:6" ht="12.75">
      <c r="B22" s="74" t="s">
        <v>151</v>
      </c>
      <c r="C22" s="475">
        <v>0</v>
      </c>
      <c r="D22" s="475"/>
      <c r="E22" s="480">
        <v>0.1</v>
      </c>
      <c r="F22" s="481"/>
    </row>
    <row r="23" spans="2:6" ht="12.75">
      <c r="B23" s="74" t="s">
        <v>129</v>
      </c>
      <c r="C23" s="475">
        <v>0</v>
      </c>
      <c r="D23" s="475"/>
      <c r="E23" s="480">
        <v>0</v>
      </c>
      <c r="F23" s="481"/>
    </row>
    <row r="24" spans="2:6" ht="12.75">
      <c r="B24" s="74" t="s">
        <v>152</v>
      </c>
      <c r="C24" s="475">
        <v>0</v>
      </c>
      <c r="D24" s="475"/>
      <c r="E24" s="480">
        <v>0.1</v>
      </c>
      <c r="F24" s="481"/>
    </row>
    <row r="25" spans="2:6" ht="12.75">
      <c r="B25" s="74" t="s">
        <v>132</v>
      </c>
      <c r="C25" s="475">
        <v>0.1</v>
      </c>
      <c r="D25" s="475"/>
      <c r="E25" s="480">
        <v>0.1</v>
      </c>
      <c r="F25" s="481"/>
    </row>
    <row r="26" spans="2:6" ht="12.75">
      <c r="B26" s="74" t="s">
        <v>153</v>
      </c>
      <c r="C26" s="475">
        <v>0.2</v>
      </c>
      <c r="D26" s="475"/>
      <c r="E26" s="480">
        <v>0.2</v>
      </c>
      <c r="F26" s="481"/>
    </row>
    <row r="27" spans="2:6" ht="12.75">
      <c r="B27" s="74" t="s">
        <v>154</v>
      </c>
      <c r="C27" s="475">
        <v>9.7</v>
      </c>
      <c r="D27" s="475"/>
      <c r="E27" s="480">
        <v>9.6</v>
      </c>
      <c r="F27" s="481"/>
    </row>
    <row r="28" spans="2:6" ht="12.75">
      <c r="B28" s="75" t="s">
        <v>155</v>
      </c>
      <c r="C28" s="475">
        <v>1.1</v>
      </c>
      <c r="D28" s="475"/>
      <c r="E28" s="478">
        <v>1.1</v>
      </c>
      <c r="F28" s="479"/>
    </row>
    <row r="29" spans="2:6" ht="12.75">
      <c r="B29" s="122" t="s">
        <v>18</v>
      </c>
      <c r="C29" s="428">
        <v>100</v>
      </c>
      <c r="D29" s="429"/>
      <c r="E29" s="428">
        <v>100</v>
      </c>
      <c r="F29" s="429"/>
    </row>
    <row r="30" spans="2:6" ht="12.75">
      <c r="B30" s="123" t="s">
        <v>19</v>
      </c>
      <c r="C30" s="423">
        <v>2491</v>
      </c>
      <c r="D30" s="424"/>
      <c r="E30" s="423">
        <v>2796</v>
      </c>
      <c r="F30" s="424"/>
    </row>
  </sheetData>
  <sheetProtection/>
  <mergeCells count="28">
    <mergeCell ref="A1:G1"/>
    <mergeCell ref="B4:F4"/>
    <mergeCell ref="C6:D6"/>
    <mergeCell ref="E6:F6"/>
    <mergeCell ref="B18:F18"/>
    <mergeCell ref="C23:D23"/>
    <mergeCell ref="E23:F23"/>
    <mergeCell ref="B2:D2"/>
    <mergeCell ref="C30:D30"/>
    <mergeCell ref="E30:F30"/>
    <mergeCell ref="C29:D29"/>
    <mergeCell ref="E29:F29"/>
    <mergeCell ref="C20:D20"/>
    <mergeCell ref="E20:F20"/>
    <mergeCell ref="C21:D21"/>
    <mergeCell ref="E21:F21"/>
    <mergeCell ref="C22:D22"/>
    <mergeCell ref="E22:F22"/>
    <mergeCell ref="C27:D27"/>
    <mergeCell ref="E27:F27"/>
    <mergeCell ref="C28:D28"/>
    <mergeCell ref="E28:F28"/>
    <mergeCell ref="C24:D24"/>
    <mergeCell ref="E24:F24"/>
    <mergeCell ref="C25:D25"/>
    <mergeCell ref="E25:F25"/>
    <mergeCell ref="C26:D26"/>
    <mergeCell ref="E26:F26"/>
  </mergeCells>
  <printOptions/>
  <pageMargins left="0.25" right="0.25" top="0.75" bottom="0.75" header="0.3" footer="0.3"/>
  <pageSetup horizontalDpi="600" verticalDpi="600" orientation="portrait" paperSize="9" r:id="rId1"/>
</worksheet>
</file>

<file path=xl/worksheets/sheet55.xml><?xml version="1.0" encoding="utf-8"?>
<worksheet xmlns="http://schemas.openxmlformats.org/spreadsheetml/2006/main" xmlns:r="http://schemas.openxmlformats.org/officeDocument/2006/relationships">
  <dimension ref="A1:M45"/>
  <sheetViews>
    <sheetView zoomScalePageLayoutView="0" workbookViewId="0" topLeftCell="A1">
      <selection activeCell="L16" sqref="L16:M21"/>
    </sheetView>
  </sheetViews>
  <sheetFormatPr defaultColWidth="11.421875" defaultRowHeight="12.75"/>
  <cols>
    <col min="1" max="1" width="2.140625" style="1" customWidth="1"/>
    <col min="2" max="2" width="23.00390625" style="1" customWidth="1"/>
    <col min="3" max="3" width="19.00390625" style="1" customWidth="1"/>
    <col min="4" max="4" width="12.140625" style="1" customWidth="1"/>
    <col min="5" max="7" width="11.421875" style="1" customWidth="1"/>
    <col min="8" max="8" width="8.00390625" style="1" customWidth="1"/>
    <col min="9" max="16384" width="11.421875" style="1" customWidth="1"/>
  </cols>
  <sheetData>
    <row r="1" spans="1:8" ht="16.5">
      <c r="A1" s="435" t="s">
        <v>219</v>
      </c>
      <c r="B1" s="435"/>
      <c r="C1" s="435"/>
      <c r="D1" s="435"/>
      <c r="E1" s="435"/>
      <c r="F1" s="435"/>
      <c r="G1" s="435"/>
      <c r="H1" s="435"/>
    </row>
    <row r="2" spans="1:8" ht="16.5">
      <c r="A2" s="322"/>
      <c r="B2" s="357" t="s">
        <v>380</v>
      </c>
      <c r="C2" s="357"/>
      <c r="D2" s="357"/>
      <c r="E2" s="322"/>
      <c r="F2" s="322"/>
      <c r="G2" s="322"/>
      <c r="H2" s="322"/>
    </row>
    <row r="3" spans="1:8" ht="12.75">
      <c r="A3" s="2"/>
      <c r="B3" s="4"/>
      <c r="C3" s="4"/>
      <c r="D3" s="4"/>
      <c r="E3" s="4"/>
      <c r="F3" s="4"/>
      <c r="G3" s="4"/>
      <c r="H3" s="4"/>
    </row>
    <row r="4" spans="1:7" ht="12.75">
      <c r="A4" s="2"/>
      <c r="B4" s="362" t="s">
        <v>51</v>
      </c>
      <c r="C4" s="362"/>
      <c r="D4" s="362"/>
      <c r="E4" s="362"/>
      <c r="F4" s="362"/>
      <c r="G4" s="362"/>
    </row>
    <row r="5" spans="1:8" ht="13.5">
      <c r="A5" s="2"/>
      <c r="B5" s="3"/>
      <c r="C5" s="4"/>
      <c r="D5" s="5"/>
      <c r="E5" s="6"/>
      <c r="F5" s="4"/>
      <c r="G5" s="7"/>
      <c r="H5" s="7"/>
    </row>
    <row r="6" spans="1:8" ht="12.75">
      <c r="A6" s="2"/>
      <c r="B6" s="451" t="s">
        <v>28</v>
      </c>
      <c r="C6" s="482" t="s">
        <v>29</v>
      </c>
      <c r="D6" s="352" t="s">
        <v>28</v>
      </c>
      <c r="E6" s="353"/>
      <c r="F6" s="353"/>
      <c r="G6" s="354"/>
      <c r="H6" s="7"/>
    </row>
    <row r="7" spans="1:8" ht="12.75">
      <c r="A7" s="2"/>
      <c r="B7" s="452"/>
      <c r="C7" s="483"/>
      <c r="D7" s="77" t="s">
        <v>30</v>
      </c>
      <c r="E7" s="77" t="s">
        <v>31</v>
      </c>
      <c r="F7" s="78" t="s">
        <v>0</v>
      </c>
      <c r="G7" s="79" t="s">
        <v>32</v>
      </c>
      <c r="H7" s="7"/>
    </row>
    <row r="8" spans="1:8" ht="15">
      <c r="A8" s="2"/>
      <c r="B8" s="452"/>
      <c r="C8" s="14" t="s">
        <v>195</v>
      </c>
      <c r="D8" s="138">
        <v>1966</v>
      </c>
      <c r="E8" s="141">
        <v>329</v>
      </c>
      <c r="F8" s="138">
        <v>2295</v>
      </c>
      <c r="G8" s="89">
        <v>27</v>
      </c>
      <c r="H8" s="7"/>
    </row>
    <row r="9" spans="1:8" ht="15">
      <c r="A9" s="2"/>
      <c r="B9" s="452"/>
      <c r="C9" s="14" t="s">
        <v>196</v>
      </c>
      <c r="D9" s="146">
        <v>1748</v>
      </c>
      <c r="E9" s="141">
        <v>280</v>
      </c>
      <c r="F9" s="146">
        <v>1748</v>
      </c>
      <c r="G9" s="146">
        <v>13</v>
      </c>
      <c r="H9" s="7"/>
    </row>
    <row r="10" spans="1:8" ht="15">
      <c r="A10" s="2"/>
      <c r="B10" s="452"/>
      <c r="C10" s="14" t="s">
        <v>197</v>
      </c>
      <c r="D10" s="218" t="s">
        <v>177</v>
      </c>
      <c r="E10" s="216" t="s">
        <v>177</v>
      </c>
      <c r="F10" s="218" t="s">
        <v>177</v>
      </c>
      <c r="G10" s="217" t="s">
        <v>177</v>
      </c>
      <c r="H10" s="7"/>
    </row>
    <row r="11" spans="1:8" ht="12.75">
      <c r="A11" s="2"/>
      <c r="B11" s="453"/>
      <c r="C11" s="76" t="s">
        <v>0</v>
      </c>
      <c r="D11" s="81">
        <v>3714</v>
      </c>
      <c r="E11" s="81">
        <v>609</v>
      </c>
      <c r="F11" s="81">
        <v>4323</v>
      </c>
      <c r="G11" s="36">
        <v>40</v>
      </c>
      <c r="H11" s="7"/>
    </row>
    <row r="12" spans="1:8" ht="12.75">
      <c r="A12" s="2"/>
      <c r="B12" s="33"/>
      <c r="C12" s="33"/>
      <c r="D12" s="33"/>
      <c r="E12" s="33"/>
      <c r="F12" s="34"/>
      <c r="G12" s="34"/>
      <c r="H12" s="7"/>
    </row>
    <row r="13" spans="1:8" ht="12.75">
      <c r="A13" s="2"/>
      <c r="B13" s="11"/>
      <c r="C13" s="11"/>
      <c r="D13" s="77" t="s">
        <v>30</v>
      </c>
      <c r="E13" s="77" t="s">
        <v>31</v>
      </c>
      <c r="F13" s="78" t="s">
        <v>0</v>
      </c>
      <c r="G13" s="10"/>
      <c r="H13" s="7"/>
    </row>
    <row r="14" spans="1:11" ht="12.75">
      <c r="A14" s="2"/>
      <c r="B14" s="451" t="s">
        <v>33</v>
      </c>
      <c r="C14" s="91" t="s">
        <v>34</v>
      </c>
      <c r="D14" s="138">
        <v>34</v>
      </c>
      <c r="E14" s="138">
        <v>0</v>
      </c>
      <c r="F14" s="138">
        <v>34</v>
      </c>
      <c r="G14" s="35"/>
      <c r="H14" s="7"/>
      <c r="K14" s="13"/>
    </row>
    <row r="15" spans="1:11" ht="12.75">
      <c r="A15" s="2"/>
      <c r="B15" s="453"/>
      <c r="C15" s="75" t="s">
        <v>35</v>
      </c>
      <c r="D15" s="139">
        <v>13</v>
      </c>
      <c r="E15" s="139">
        <v>5</v>
      </c>
      <c r="F15" s="139">
        <v>18</v>
      </c>
      <c r="G15" s="12"/>
      <c r="H15" s="7"/>
      <c r="K15" s="13"/>
    </row>
    <row r="16" spans="1:8" ht="12.75">
      <c r="A16" s="2"/>
      <c r="B16" s="9"/>
      <c r="C16" s="9"/>
      <c r="D16" s="9"/>
      <c r="E16" s="9"/>
      <c r="F16" s="6"/>
      <c r="G16" s="12"/>
      <c r="H16" s="7"/>
    </row>
    <row r="17" spans="1:8" ht="12.75">
      <c r="A17" s="2"/>
      <c r="B17" s="362" t="s">
        <v>47</v>
      </c>
      <c r="C17" s="362"/>
      <c r="D17" s="362"/>
      <c r="E17" s="362"/>
      <c r="F17" s="362"/>
      <c r="G17" s="362"/>
      <c r="H17" s="7"/>
    </row>
    <row r="18" spans="1:8" ht="12.75">
      <c r="A18" s="2"/>
      <c r="B18" s="6"/>
      <c r="C18" s="9"/>
      <c r="D18" s="9"/>
      <c r="E18" s="9"/>
      <c r="F18" s="6"/>
      <c r="G18" s="12"/>
      <c r="H18" s="7"/>
    </row>
    <row r="19" spans="1:13" ht="12.75">
      <c r="A19" s="2"/>
      <c r="B19" s="6"/>
      <c r="C19" s="9"/>
      <c r="D19" s="77" t="s">
        <v>30</v>
      </c>
      <c r="E19" s="77" t="s">
        <v>31</v>
      </c>
      <c r="F19" s="78" t="s">
        <v>0</v>
      </c>
      <c r="G19" s="12"/>
      <c r="H19" s="7"/>
      <c r="M19" s="13"/>
    </row>
    <row r="20" spans="1:13" ht="15">
      <c r="A20" s="2"/>
      <c r="B20" s="456" t="s">
        <v>198</v>
      </c>
      <c r="C20" s="457"/>
      <c r="D20" s="80">
        <v>1962</v>
      </c>
      <c r="E20" s="80">
        <v>328</v>
      </c>
      <c r="F20" s="80">
        <v>2290</v>
      </c>
      <c r="G20" s="12"/>
      <c r="H20" s="7"/>
      <c r="M20" s="13"/>
    </row>
    <row r="21" spans="1:8" ht="15">
      <c r="A21" s="2"/>
      <c r="B21" s="407" t="s">
        <v>199</v>
      </c>
      <c r="C21" s="407"/>
      <c r="D21" s="407"/>
      <c r="E21" s="407"/>
      <c r="F21" s="407"/>
      <c r="G21" s="12"/>
      <c r="H21" s="7"/>
    </row>
    <row r="22" spans="1:8" ht="12.75">
      <c r="A22" s="2"/>
      <c r="B22" s="14"/>
      <c r="C22" s="15"/>
      <c r="D22" s="12"/>
      <c r="E22" s="12"/>
      <c r="F22" s="12"/>
      <c r="G22" s="12"/>
      <c r="H22" s="7"/>
    </row>
    <row r="23" spans="1:8" ht="12.75">
      <c r="A23" s="2"/>
      <c r="B23" s="362" t="s">
        <v>48</v>
      </c>
      <c r="C23" s="362"/>
      <c r="D23" s="362"/>
      <c r="E23" s="362"/>
      <c r="F23" s="362"/>
      <c r="G23" s="362"/>
      <c r="H23" s="7"/>
    </row>
    <row r="24" spans="1:8" ht="12.75">
      <c r="A24" s="2"/>
      <c r="B24" s="7"/>
      <c r="C24" s="9"/>
      <c r="D24" s="6"/>
      <c r="E24" s="4"/>
      <c r="F24" s="4"/>
      <c r="G24" s="12"/>
      <c r="H24" s="7"/>
    </row>
    <row r="25" spans="1:8" ht="12.75">
      <c r="A25" s="2"/>
      <c r="B25" s="9"/>
      <c r="C25" s="9"/>
      <c r="D25" s="77" t="s">
        <v>30</v>
      </c>
      <c r="E25" s="77" t="s">
        <v>31</v>
      </c>
      <c r="F25" s="78" t="s">
        <v>0</v>
      </c>
      <c r="G25" s="12"/>
      <c r="H25" s="7"/>
    </row>
    <row r="26" spans="1:8" ht="12.75">
      <c r="A26" s="2"/>
      <c r="B26" s="415" t="s">
        <v>36</v>
      </c>
      <c r="C26" s="417"/>
      <c r="D26" s="138">
        <v>1529</v>
      </c>
      <c r="E26" s="141">
        <v>217</v>
      </c>
      <c r="F26" s="138">
        <v>1746</v>
      </c>
      <c r="G26" s="12"/>
      <c r="H26" s="7"/>
    </row>
    <row r="27" spans="1:8" ht="12.75">
      <c r="A27" s="2"/>
      <c r="B27" s="402" t="s">
        <v>37</v>
      </c>
      <c r="C27" s="404"/>
      <c r="D27" s="139">
        <v>1278</v>
      </c>
      <c r="E27" s="141">
        <v>162</v>
      </c>
      <c r="F27" s="139">
        <v>1440</v>
      </c>
      <c r="G27" s="9"/>
      <c r="H27" s="7"/>
    </row>
    <row r="28" spans="1:8" ht="12.75" customHeight="1">
      <c r="A28" s="2"/>
      <c r="B28" s="437" t="s">
        <v>38</v>
      </c>
      <c r="C28" s="439"/>
      <c r="D28" s="138">
        <v>10</v>
      </c>
      <c r="E28" s="138">
        <v>2</v>
      </c>
      <c r="F28" s="138">
        <v>12</v>
      </c>
      <c r="G28" s="9"/>
      <c r="H28" s="7"/>
    </row>
    <row r="29" spans="1:8" ht="12.75" customHeight="1">
      <c r="A29" s="2"/>
      <c r="B29" s="432" t="s">
        <v>39</v>
      </c>
      <c r="C29" s="434"/>
      <c r="D29" s="139">
        <v>10</v>
      </c>
      <c r="E29" s="139">
        <v>2</v>
      </c>
      <c r="F29" s="139">
        <v>12</v>
      </c>
      <c r="G29" s="28"/>
      <c r="H29" s="7"/>
    </row>
    <row r="30" spans="1:8" ht="12.75">
      <c r="A30" s="2"/>
      <c r="B30" s="12"/>
      <c r="C30" s="12"/>
      <c r="D30" s="16"/>
      <c r="E30" s="16"/>
      <c r="F30" s="16"/>
      <c r="G30" s="9"/>
      <c r="H30" s="7"/>
    </row>
    <row r="31" spans="1:8" ht="12.75">
      <c r="A31" s="2"/>
      <c r="B31" s="362" t="s">
        <v>294</v>
      </c>
      <c r="C31" s="362"/>
      <c r="D31" s="362"/>
      <c r="E31" s="362"/>
      <c r="F31" s="362"/>
      <c r="G31" s="362"/>
      <c r="H31" s="7"/>
    </row>
    <row r="32" spans="1:8" ht="12.75">
      <c r="A32" s="2"/>
      <c r="B32" s="7"/>
      <c r="C32" s="9"/>
      <c r="D32" s="9"/>
      <c r="E32" s="9"/>
      <c r="F32" s="9"/>
      <c r="G32" s="9"/>
      <c r="H32" s="7"/>
    </row>
    <row r="33" spans="1:8" ht="12.75">
      <c r="A33" s="2"/>
      <c r="B33" s="11"/>
      <c r="C33" s="11"/>
      <c r="D33" s="77" t="s">
        <v>30</v>
      </c>
      <c r="E33" s="77" t="s">
        <v>31</v>
      </c>
      <c r="F33" s="78" t="s">
        <v>0</v>
      </c>
      <c r="G33" s="9"/>
      <c r="H33" s="7"/>
    </row>
    <row r="34" spans="1:8" ht="12.75" customHeight="1">
      <c r="A34" s="2"/>
      <c r="B34" s="437" t="s">
        <v>55</v>
      </c>
      <c r="C34" s="439"/>
      <c r="D34" s="138">
        <v>995</v>
      </c>
      <c r="E34" s="138">
        <v>142</v>
      </c>
      <c r="F34" s="138">
        <v>1137</v>
      </c>
      <c r="G34" s="9"/>
      <c r="H34" s="7"/>
    </row>
    <row r="35" spans="1:8" ht="12.75" customHeight="1">
      <c r="A35" s="2"/>
      <c r="B35" s="432" t="s">
        <v>40</v>
      </c>
      <c r="C35" s="434"/>
      <c r="D35" s="139">
        <v>855</v>
      </c>
      <c r="E35" s="139">
        <v>133</v>
      </c>
      <c r="F35" s="139">
        <v>988</v>
      </c>
      <c r="G35" s="9"/>
      <c r="H35" s="7"/>
    </row>
    <row r="36" spans="1:8" ht="12.75">
      <c r="A36" s="2"/>
      <c r="B36" s="12" t="s">
        <v>56</v>
      </c>
      <c r="C36" s="12"/>
      <c r="D36" s="12"/>
      <c r="E36" s="12"/>
      <c r="F36" s="9"/>
      <c r="G36" s="9"/>
      <c r="H36" s="7"/>
    </row>
    <row r="37" spans="1:8" ht="12.75">
      <c r="A37" s="2"/>
      <c r="B37" s="12"/>
      <c r="C37" s="12"/>
      <c r="D37" s="12"/>
      <c r="E37" s="12"/>
      <c r="F37" s="9"/>
      <c r="G37" s="9"/>
      <c r="H37" s="7"/>
    </row>
    <row r="38" spans="1:8" ht="12.75">
      <c r="A38" s="2"/>
      <c r="B38" s="362" t="s">
        <v>50</v>
      </c>
      <c r="C38" s="362"/>
      <c r="D38" s="362"/>
      <c r="E38" s="362"/>
      <c r="F38" s="362"/>
      <c r="G38" s="362"/>
      <c r="H38" s="7"/>
    </row>
    <row r="39" spans="1:8" ht="12.75">
      <c r="A39" s="2"/>
      <c r="B39" s="17"/>
      <c r="C39" s="6"/>
      <c r="D39" s="4"/>
      <c r="E39" s="4"/>
      <c r="F39" s="9"/>
      <c r="G39" s="9"/>
      <c r="H39" s="7"/>
    </row>
    <row r="40" spans="1:8" ht="12.75">
      <c r="A40" s="2"/>
      <c r="B40" s="107" t="s">
        <v>41</v>
      </c>
      <c r="C40" s="107" t="s">
        <v>42</v>
      </c>
      <c r="D40" s="107" t="s">
        <v>43</v>
      </c>
      <c r="E40" s="78" t="s">
        <v>0</v>
      </c>
      <c r="F40" s="9"/>
      <c r="G40" s="9"/>
      <c r="H40" s="7"/>
    </row>
    <row r="41" spans="1:8" ht="12.75">
      <c r="A41" s="2"/>
      <c r="B41" s="94">
        <v>10</v>
      </c>
      <c r="C41" s="94">
        <v>91</v>
      </c>
      <c r="D41" s="94">
        <v>1</v>
      </c>
      <c r="E41" s="108">
        <v>102</v>
      </c>
      <c r="F41" s="9"/>
      <c r="G41" s="9"/>
      <c r="H41" s="7"/>
    </row>
    <row r="42" ht="12.75">
      <c r="H42" s="7"/>
    </row>
    <row r="45" ht="12.75">
      <c r="F45" s="13"/>
    </row>
  </sheetData>
  <sheetProtection/>
  <mergeCells count="19">
    <mergeCell ref="B28:C28"/>
    <mergeCell ref="B29:C29"/>
    <mergeCell ref="B31:G31"/>
    <mergeCell ref="B34:C34"/>
    <mergeCell ref="B35:C35"/>
    <mergeCell ref="B38:G38"/>
    <mergeCell ref="B17:G17"/>
    <mergeCell ref="B20:C20"/>
    <mergeCell ref="B21:F21"/>
    <mergeCell ref="B23:G23"/>
    <mergeCell ref="B26:C26"/>
    <mergeCell ref="B27:C27"/>
    <mergeCell ref="A1:H1"/>
    <mergeCell ref="B4:G4"/>
    <mergeCell ref="B6:B11"/>
    <mergeCell ref="C6:C7"/>
    <mergeCell ref="D6:G6"/>
    <mergeCell ref="B14:B15"/>
    <mergeCell ref="B2:D2"/>
  </mergeCells>
  <printOptions/>
  <pageMargins left="0.25" right="0.25" top="0.75" bottom="0.75" header="0.3" footer="0.3"/>
  <pageSetup horizontalDpi="600" verticalDpi="600" orientation="portrait" paperSize="9" r:id="rId1"/>
</worksheet>
</file>

<file path=xl/worksheets/sheet56.xml><?xml version="1.0" encoding="utf-8"?>
<worksheet xmlns="http://schemas.openxmlformats.org/spreadsheetml/2006/main" xmlns:r="http://schemas.openxmlformats.org/officeDocument/2006/relationships">
  <dimension ref="A1:J49"/>
  <sheetViews>
    <sheetView zoomScalePageLayoutView="0" workbookViewId="0" topLeftCell="A1">
      <selection activeCell="A2" sqref="A2:IV2"/>
    </sheetView>
  </sheetViews>
  <sheetFormatPr defaultColWidth="11.421875" defaultRowHeight="12.75"/>
  <cols>
    <col min="1" max="1" width="2.140625" style="1" customWidth="1"/>
    <col min="2" max="2" width="31.140625" style="1" customWidth="1"/>
    <col min="3" max="3" width="10.57421875" style="1" customWidth="1"/>
    <col min="4" max="4" width="10.28125" style="1" customWidth="1"/>
    <col min="5" max="5" width="9.7109375" style="1" customWidth="1"/>
    <col min="6" max="6" width="11.421875" style="1" customWidth="1"/>
    <col min="7" max="7" width="8.7109375" style="1" customWidth="1"/>
    <col min="8" max="8" width="7.421875" style="1" customWidth="1"/>
    <col min="9" max="9" width="5.8515625" style="1" customWidth="1"/>
    <col min="10" max="10" width="3.140625" style="1" customWidth="1"/>
    <col min="11" max="16384" width="11.421875" style="1" customWidth="1"/>
  </cols>
  <sheetData>
    <row r="1" spans="1:10" ht="16.5">
      <c r="A1" s="435" t="s">
        <v>219</v>
      </c>
      <c r="B1" s="435"/>
      <c r="C1" s="435"/>
      <c r="D1" s="435"/>
      <c r="E1" s="435"/>
      <c r="F1" s="435"/>
      <c r="G1" s="435"/>
      <c r="H1" s="435"/>
      <c r="I1" s="435"/>
      <c r="J1" s="435"/>
    </row>
    <row r="2" spans="1:8" ht="16.5">
      <c r="A2" s="322"/>
      <c r="B2" s="357" t="s">
        <v>380</v>
      </c>
      <c r="C2" s="357"/>
      <c r="D2" s="357"/>
      <c r="E2" s="322"/>
      <c r="F2" s="322"/>
      <c r="G2" s="322"/>
      <c r="H2" s="322"/>
    </row>
    <row r="3" spans="1:9" ht="12.75">
      <c r="A3" s="21"/>
      <c r="B3" s="21"/>
      <c r="C3" s="21"/>
      <c r="D3" s="21"/>
      <c r="E3" s="21"/>
      <c r="F3" s="21"/>
      <c r="G3" s="21"/>
      <c r="H3" s="21"/>
      <c r="I3" s="21"/>
    </row>
    <row r="4" spans="1:9" ht="12.75">
      <c r="A4" s="21"/>
      <c r="B4" s="362" t="s">
        <v>44</v>
      </c>
      <c r="C4" s="362"/>
      <c r="D4" s="362"/>
      <c r="E4" s="362"/>
      <c r="F4" s="362"/>
      <c r="G4" s="362"/>
      <c r="H4" s="362"/>
      <c r="I4" s="362"/>
    </row>
    <row r="5" spans="1:9" ht="12.75">
      <c r="A5" s="21"/>
      <c r="B5" s="20"/>
      <c r="C5" s="20"/>
      <c r="D5" s="20"/>
      <c r="E5" s="20"/>
      <c r="F5" s="20"/>
      <c r="G5" s="20"/>
      <c r="H5" s="20"/>
      <c r="I5" s="20"/>
    </row>
    <row r="6" spans="1:9" ht="12.75" customHeight="1">
      <c r="A6" s="21"/>
      <c r="B6" s="21"/>
      <c r="C6" s="363" t="s">
        <v>61</v>
      </c>
      <c r="D6" s="363" t="s">
        <v>14</v>
      </c>
      <c r="E6" s="363" t="s">
        <v>15</v>
      </c>
      <c r="F6" s="363" t="s">
        <v>16</v>
      </c>
      <c r="G6" s="363" t="s">
        <v>17</v>
      </c>
      <c r="H6" s="373" t="s">
        <v>0</v>
      </c>
      <c r="I6" s="24"/>
    </row>
    <row r="7" spans="1:9" ht="12.75">
      <c r="A7" s="21"/>
      <c r="B7" s="21"/>
      <c r="C7" s="364"/>
      <c r="D7" s="364"/>
      <c r="E7" s="364"/>
      <c r="F7" s="364"/>
      <c r="G7" s="364"/>
      <c r="H7" s="374"/>
      <c r="I7" s="24"/>
    </row>
    <row r="8" spans="1:9" ht="12.75">
      <c r="A8" s="21"/>
      <c r="B8" s="21"/>
      <c r="C8" s="364"/>
      <c r="D8" s="364"/>
      <c r="E8" s="364"/>
      <c r="F8" s="364"/>
      <c r="G8" s="364"/>
      <c r="H8" s="374"/>
      <c r="I8" s="24"/>
    </row>
    <row r="9" spans="1:9" ht="12.75">
      <c r="A9" s="21"/>
      <c r="B9" s="21"/>
      <c r="C9" s="364"/>
      <c r="D9" s="364"/>
      <c r="E9" s="364"/>
      <c r="F9" s="364"/>
      <c r="G9" s="364"/>
      <c r="H9" s="374"/>
      <c r="I9" s="24"/>
    </row>
    <row r="10" spans="1:9" ht="12.75">
      <c r="A10" s="21"/>
      <c r="B10" s="21"/>
      <c r="C10" s="364"/>
      <c r="D10" s="364"/>
      <c r="E10" s="364"/>
      <c r="F10" s="364"/>
      <c r="G10" s="364"/>
      <c r="H10" s="374"/>
      <c r="I10" s="24"/>
    </row>
    <row r="11" spans="1:9" ht="12.75">
      <c r="A11" s="21"/>
      <c r="B11" s="21"/>
      <c r="C11" s="364"/>
      <c r="D11" s="364"/>
      <c r="E11" s="364"/>
      <c r="F11" s="364"/>
      <c r="G11" s="364"/>
      <c r="H11" s="374"/>
      <c r="I11" s="24"/>
    </row>
    <row r="12" spans="1:9" ht="12.75">
      <c r="A12" s="21"/>
      <c r="B12" s="21"/>
      <c r="C12" s="365"/>
      <c r="D12" s="365"/>
      <c r="E12" s="365"/>
      <c r="F12" s="365"/>
      <c r="G12" s="365"/>
      <c r="H12" s="375"/>
      <c r="I12" s="24"/>
    </row>
    <row r="13" spans="1:9" ht="15">
      <c r="A13" s="21"/>
      <c r="B13" s="112" t="s">
        <v>201</v>
      </c>
      <c r="C13" s="142">
        <v>3.2</v>
      </c>
      <c r="D13" s="144">
        <v>0</v>
      </c>
      <c r="E13" s="144">
        <v>52</v>
      </c>
      <c r="F13" s="144">
        <v>43.9</v>
      </c>
      <c r="G13" s="144">
        <v>0.9</v>
      </c>
      <c r="H13" s="143">
        <v>100</v>
      </c>
      <c r="I13" s="24"/>
    </row>
    <row r="14" spans="1:9" ht="12.75">
      <c r="A14" s="21"/>
      <c r="B14" s="113" t="s">
        <v>19</v>
      </c>
      <c r="C14" s="141">
        <v>67</v>
      </c>
      <c r="D14" s="139">
        <v>0</v>
      </c>
      <c r="E14" s="139">
        <v>1087</v>
      </c>
      <c r="F14" s="139">
        <v>917</v>
      </c>
      <c r="G14" s="139">
        <v>18</v>
      </c>
      <c r="H14" s="103">
        <v>2089</v>
      </c>
      <c r="I14" s="24"/>
    </row>
    <row r="15" spans="1:9" ht="12.75">
      <c r="A15" s="21"/>
      <c r="B15" s="112" t="s">
        <v>53</v>
      </c>
      <c r="C15" s="144">
        <v>1.9</v>
      </c>
      <c r="D15" s="144">
        <v>0.1</v>
      </c>
      <c r="E15" s="144">
        <v>53.4</v>
      </c>
      <c r="F15" s="144">
        <v>44.1</v>
      </c>
      <c r="G15" s="144">
        <v>0.5</v>
      </c>
      <c r="H15" s="143">
        <v>100</v>
      </c>
      <c r="I15" s="24"/>
    </row>
    <row r="16" spans="1:9" ht="12.75">
      <c r="A16" s="21"/>
      <c r="B16" s="113" t="s">
        <v>19</v>
      </c>
      <c r="C16" s="139">
        <v>75</v>
      </c>
      <c r="D16" s="139">
        <v>3</v>
      </c>
      <c r="E16" s="139">
        <v>2098</v>
      </c>
      <c r="F16" s="139">
        <v>1730</v>
      </c>
      <c r="G16" s="139">
        <v>20</v>
      </c>
      <c r="H16" s="103">
        <v>3926</v>
      </c>
      <c r="I16" s="24"/>
    </row>
    <row r="17" spans="1:9" ht="12.75">
      <c r="A17" s="21"/>
      <c r="B17" s="38"/>
      <c r="C17" s="38"/>
      <c r="D17" s="38"/>
      <c r="E17" s="38"/>
      <c r="F17" s="38"/>
      <c r="G17" s="38"/>
      <c r="H17" s="38"/>
      <c r="I17" s="38"/>
    </row>
    <row r="18" spans="1:9" ht="12.75">
      <c r="A18" s="21"/>
      <c r="B18" s="362" t="s">
        <v>45</v>
      </c>
      <c r="C18" s="362"/>
      <c r="D18" s="362"/>
      <c r="E18" s="362"/>
      <c r="F18" s="362"/>
      <c r="G18" s="362"/>
      <c r="H18" s="362"/>
      <c r="I18" s="362"/>
    </row>
    <row r="19" spans="1:9" ht="12.75">
      <c r="A19" s="21"/>
      <c r="B19" s="38"/>
      <c r="C19" s="38"/>
      <c r="D19" s="38"/>
      <c r="E19" s="38"/>
      <c r="F19" s="38"/>
      <c r="G19" s="38"/>
      <c r="H19" s="38"/>
      <c r="I19" s="38"/>
    </row>
    <row r="20" spans="1:9" ht="12.75" customHeight="1">
      <c r="A20" s="21"/>
      <c r="B20" s="371" t="s">
        <v>13</v>
      </c>
      <c r="C20" s="358" t="s">
        <v>201</v>
      </c>
      <c r="D20" s="359"/>
      <c r="E20" s="358" t="s">
        <v>53</v>
      </c>
      <c r="F20" s="359"/>
      <c r="G20" s="23"/>
      <c r="H20" s="38"/>
      <c r="I20" s="24"/>
    </row>
    <row r="21" spans="1:9" ht="15.75" customHeight="1">
      <c r="A21" s="21"/>
      <c r="B21" s="372"/>
      <c r="C21" s="360"/>
      <c r="D21" s="361"/>
      <c r="E21" s="360"/>
      <c r="F21" s="361"/>
      <c r="G21" s="23"/>
      <c r="H21" s="38"/>
      <c r="I21" s="24"/>
    </row>
    <row r="22" spans="1:9" ht="12.75">
      <c r="A22" s="21"/>
      <c r="B22" s="91" t="s">
        <v>20</v>
      </c>
      <c r="C22" s="484">
        <v>0</v>
      </c>
      <c r="D22" s="484"/>
      <c r="E22" s="462">
        <v>0</v>
      </c>
      <c r="F22" s="463"/>
      <c r="G22" s="23"/>
      <c r="H22" s="38"/>
      <c r="I22" s="24"/>
    </row>
    <row r="23" spans="1:9" ht="12.75">
      <c r="A23" s="21"/>
      <c r="B23" s="114" t="s">
        <v>21</v>
      </c>
      <c r="C23" s="484">
        <v>0</v>
      </c>
      <c r="D23" s="484"/>
      <c r="E23" s="458">
        <v>0</v>
      </c>
      <c r="F23" s="459"/>
      <c r="G23" s="23"/>
      <c r="H23" s="38"/>
      <c r="I23" s="24"/>
    </row>
    <row r="24" spans="1:9" ht="12.75">
      <c r="A24" s="21"/>
      <c r="B24" s="114" t="s">
        <v>22</v>
      </c>
      <c r="C24" s="484">
        <v>0.1</v>
      </c>
      <c r="D24" s="484"/>
      <c r="E24" s="458">
        <v>0.1</v>
      </c>
      <c r="F24" s="459"/>
      <c r="G24" s="23"/>
      <c r="H24" s="38"/>
      <c r="I24" s="24"/>
    </row>
    <row r="25" spans="1:9" ht="12.75">
      <c r="A25" s="21"/>
      <c r="B25" s="114" t="s">
        <v>23</v>
      </c>
      <c r="C25" s="484">
        <v>1.5</v>
      </c>
      <c r="D25" s="484"/>
      <c r="E25" s="458">
        <v>1.2</v>
      </c>
      <c r="F25" s="459"/>
      <c r="G25" s="23"/>
      <c r="H25" s="38"/>
      <c r="I25" s="24"/>
    </row>
    <row r="26" spans="1:9" ht="12.75">
      <c r="A26" s="21"/>
      <c r="B26" s="114" t="s">
        <v>24</v>
      </c>
      <c r="C26" s="484">
        <v>8.9</v>
      </c>
      <c r="D26" s="484"/>
      <c r="E26" s="458">
        <v>7.2</v>
      </c>
      <c r="F26" s="459"/>
      <c r="G26" s="23"/>
      <c r="H26" s="38"/>
      <c r="I26" s="24"/>
    </row>
    <row r="27" spans="1:9" ht="12.75">
      <c r="A27" s="21"/>
      <c r="B27" s="114" t="s">
        <v>25</v>
      </c>
      <c r="C27" s="484">
        <v>16.1</v>
      </c>
      <c r="D27" s="484"/>
      <c r="E27" s="458">
        <v>14.9</v>
      </c>
      <c r="F27" s="459"/>
      <c r="G27" s="23"/>
      <c r="H27" s="38"/>
      <c r="I27" s="24"/>
    </row>
    <row r="28" spans="1:9" ht="12.75">
      <c r="A28" s="21"/>
      <c r="B28" s="114" t="s">
        <v>148</v>
      </c>
      <c r="C28" s="484">
        <v>45.2</v>
      </c>
      <c r="D28" s="484"/>
      <c r="E28" s="458">
        <v>44.9</v>
      </c>
      <c r="F28" s="459"/>
      <c r="G28" s="23"/>
      <c r="H28" s="38"/>
      <c r="I28" s="24"/>
    </row>
    <row r="29" spans="1:9" ht="12.75">
      <c r="A29" s="21"/>
      <c r="B29" s="115" t="s">
        <v>26</v>
      </c>
      <c r="C29" s="484">
        <v>27.8</v>
      </c>
      <c r="D29" s="484"/>
      <c r="E29" s="464">
        <v>31.7</v>
      </c>
      <c r="F29" s="465"/>
      <c r="G29" s="23"/>
      <c r="H29" s="38"/>
      <c r="I29" s="24"/>
    </row>
    <row r="30" spans="1:9" ht="12.75">
      <c r="A30" s="21"/>
      <c r="B30" s="112" t="s">
        <v>0</v>
      </c>
      <c r="C30" s="383">
        <v>100</v>
      </c>
      <c r="D30" s="384"/>
      <c r="E30" s="383">
        <v>100</v>
      </c>
      <c r="F30" s="384"/>
      <c r="G30" s="23"/>
      <c r="H30" s="38"/>
      <c r="I30" s="24"/>
    </row>
    <row r="31" spans="1:9" ht="12.75">
      <c r="A31" s="21"/>
      <c r="B31" s="113" t="s">
        <v>19</v>
      </c>
      <c r="C31" s="469">
        <v>2087</v>
      </c>
      <c r="D31" s="470"/>
      <c r="E31" s="385">
        <v>3923</v>
      </c>
      <c r="F31" s="386"/>
      <c r="G31" s="23"/>
      <c r="H31" s="38"/>
      <c r="I31" s="24"/>
    </row>
    <row r="32" spans="1:9" ht="12.75">
      <c r="A32" s="21"/>
      <c r="B32" s="22"/>
      <c r="C32" s="23"/>
      <c r="D32" s="23"/>
      <c r="E32" s="23"/>
      <c r="F32" s="23"/>
      <c r="G32" s="23"/>
      <c r="H32" s="38"/>
      <c r="I32" s="24"/>
    </row>
    <row r="33" spans="1:10" ht="12.75">
      <c r="A33" s="21"/>
      <c r="B33" s="362" t="s">
        <v>293</v>
      </c>
      <c r="C33" s="362"/>
      <c r="D33" s="362"/>
      <c r="E33" s="362"/>
      <c r="F33" s="362"/>
      <c r="G33" s="362"/>
      <c r="H33" s="362"/>
      <c r="I33" s="362"/>
      <c r="J33" s="26"/>
    </row>
    <row r="34" spans="1:10" ht="12.75">
      <c r="A34" s="21"/>
      <c r="B34" s="38"/>
      <c r="C34" s="38"/>
      <c r="D34" s="38"/>
      <c r="E34" s="38"/>
      <c r="F34" s="38"/>
      <c r="G34" s="38"/>
      <c r="H34" s="38"/>
      <c r="I34" s="38"/>
      <c r="J34" s="26"/>
    </row>
    <row r="35" spans="1:9" ht="30" customHeight="1">
      <c r="A35" s="21"/>
      <c r="B35" s="38"/>
      <c r="C35" s="413" t="s">
        <v>203</v>
      </c>
      <c r="D35" s="414"/>
      <c r="E35" s="413" t="s">
        <v>163</v>
      </c>
      <c r="F35" s="414"/>
      <c r="G35" s="38"/>
      <c r="H35" s="38"/>
      <c r="I35" s="38"/>
    </row>
    <row r="36" spans="1:9" ht="15" customHeight="1">
      <c r="A36" s="21"/>
      <c r="B36" s="91" t="s">
        <v>161</v>
      </c>
      <c r="C36" s="488">
        <v>2</v>
      </c>
      <c r="D36" s="488"/>
      <c r="E36" s="489">
        <v>2</v>
      </c>
      <c r="F36" s="490"/>
      <c r="G36" s="38"/>
      <c r="H36" s="38"/>
      <c r="I36" s="38"/>
    </row>
    <row r="37" spans="1:9" ht="39.75" customHeight="1">
      <c r="A37" s="21"/>
      <c r="B37" s="114" t="s">
        <v>162</v>
      </c>
      <c r="C37" s="488">
        <v>8</v>
      </c>
      <c r="D37" s="488"/>
      <c r="E37" s="491">
        <v>11</v>
      </c>
      <c r="F37" s="492"/>
      <c r="G37" s="38"/>
      <c r="H37" s="38"/>
      <c r="I37" s="38"/>
    </row>
    <row r="38" spans="1:9" ht="16.5" customHeight="1">
      <c r="A38" s="21"/>
      <c r="B38" s="114" t="s">
        <v>156</v>
      </c>
      <c r="C38" s="488">
        <v>1</v>
      </c>
      <c r="D38" s="488"/>
      <c r="E38" s="491">
        <v>2</v>
      </c>
      <c r="F38" s="492"/>
      <c r="G38" s="38"/>
      <c r="H38" s="38"/>
      <c r="I38" s="38"/>
    </row>
    <row r="39" spans="1:9" ht="12.75">
      <c r="A39" s="21"/>
      <c r="B39" s="114" t="s">
        <v>157</v>
      </c>
      <c r="C39" s="488">
        <v>163</v>
      </c>
      <c r="D39" s="488"/>
      <c r="E39" s="491">
        <v>315</v>
      </c>
      <c r="F39" s="492"/>
      <c r="G39" s="38"/>
      <c r="H39" s="38"/>
      <c r="I39" s="38"/>
    </row>
    <row r="40" spans="1:9" ht="25.5">
      <c r="A40" s="21"/>
      <c r="B40" s="114" t="s">
        <v>158</v>
      </c>
      <c r="C40" s="488">
        <v>23</v>
      </c>
      <c r="D40" s="488"/>
      <c r="E40" s="491">
        <v>37</v>
      </c>
      <c r="F40" s="492"/>
      <c r="G40" s="38"/>
      <c r="H40" s="38"/>
      <c r="I40" s="38"/>
    </row>
    <row r="41" spans="1:9" ht="25.5">
      <c r="A41" s="21"/>
      <c r="B41" s="114" t="s">
        <v>159</v>
      </c>
      <c r="C41" s="488">
        <v>1523</v>
      </c>
      <c r="D41" s="488"/>
      <c r="E41" s="491">
        <v>3013</v>
      </c>
      <c r="F41" s="492"/>
      <c r="G41" s="38"/>
      <c r="H41" s="38"/>
      <c r="I41" s="38"/>
    </row>
    <row r="42" spans="1:9" ht="25.5">
      <c r="A42" s="21"/>
      <c r="B42" s="114" t="s">
        <v>160</v>
      </c>
      <c r="C42" s="488">
        <v>7</v>
      </c>
      <c r="D42" s="488"/>
      <c r="E42" s="491">
        <v>25</v>
      </c>
      <c r="F42" s="492"/>
      <c r="G42" s="38"/>
      <c r="H42" s="38"/>
      <c r="I42" s="38"/>
    </row>
    <row r="43" spans="1:9" ht="25.5">
      <c r="A43" s="21"/>
      <c r="B43" s="295" t="s">
        <v>291</v>
      </c>
      <c r="C43" s="488">
        <v>9</v>
      </c>
      <c r="D43" s="488"/>
      <c r="E43" s="491">
        <v>9</v>
      </c>
      <c r="F43" s="492"/>
      <c r="G43" s="38"/>
      <c r="H43" s="38"/>
      <c r="I43" s="38"/>
    </row>
    <row r="44" spans="1:9" ht="27" customHeight="1">
      <c r="A44" s="21"/>
      <c r="B44" s="114" t="s">
        <v>57</v>
      </c>
      <c r="C44" s="488">
        <v>241</v>
      </c>
      <c r="D44" s="488"/>
      <c r="E44" s="491">
        <v>258</v>
      </c>
      <c r="F44" s="492"/>
      <c r="G44" s="38"/>
      <c r="H44" s="38"/>
      <c r="I44" s="38"/>
    </row>
    <row r="45" spans="1:9" ht="12.75">
      <c r="A45" s="21"/>
      <c r="B45" s="221" t="s">
        <v>290</v>
      </c>
      <c r="C45" s="488">
        <v>122</v>
      </c>
      <c r="D45" s="488"/>
      <c r="E45" s="493">
        <v>271</v>
      </c>
      <c r="F45" s="494"/>
      <c r="G45" s="38"/>
      <c r="H45" s="38"/>
      <c r="I45" s="38"/>
    </row>
    <row r="46" spans="1:10" ht="12.75">
      <c r="A46" s="21"/>
      <c r="B46" s="116" t="s">
        <v>19</v>
      </c>
      <c r="C46" s="523">
        <v>2089</v>
      </c>
      <c r="D46" s="524"/>
      <c r="E46" s="523">
        <v>3926</v>
      </c>
      <c r="F46" s="524"/>
      <c r="G46" s="38"/>
      <c r="H46" s="38"/>
      <c r="I46" s="38"/>
      <c r="J46" s="38"/>
    </row>
    <row r="47" spans="1:10" ht="12.75">
      <c r="A47" s="21"/>
      <c r="B47" s="38"/>
      <c r="C47" s="38"/>
      <c r="D47" s="38"/>
      <c r="E47" s="38"/>
      <c r="F47" s="38"/>
      <c r="G47" s="38"/>
      <c r="H47" s="38"/>
      <c r="I47" s="38"/>
      <c r="J47" s="38"/>
    </row>
    <row r="48" spans="1:9" ht="12.75">
      <c r="A48" s="21"/>
      <c r="G48" s="38"/>
      <c r="H48" s="38"/>
      <c r="I48" s="38"/>
    </row>
    <row r="49" spans="7:9" ht="12.75">
      <c r="G49" s="38"/>
      <c r="H49" s="38"/>
      <c r="I49" s="38"/>
    </row>
  </sheetData>
  <sheetProtection/>
  <mergeCells count="58">
    <mergeCell ref="C46:D46"/>
    <mergeCell ref="E46:F46"/>
    <mergeCell ref="C45:D45"/>
    <mergeCell ref="E45:F45"/>
    <mergeCell ref="C42:D42"/>
    <mergeCell ref="E42:F42"/>
    <mergeCell ref="C43:D43"/>
    <mergeCell ref="E43:F43"/>
    <mergeCell ref="C44:D44"/>
    <mergeCell ref="E44:F44"/>
    <mergeCell ref="C39:D39"/>
    <mergeCell ref="E39:F39"/>
    <mergeCell ref="C40:D40"/>
    <mergeCell ref="E40:F40"/>
    <mergeCell ref="C41:D41"/>
    <mergeCell ref="E41:F41"/>
    <mergeCell ref="C36:D36"/>
    <mergeCell ref="E36:F36"/>
    <mergeCell ref="C37:D37"/>
    <mergeCell ref="E37:F37"/>
    <mergeCell ref="C38:D38"/>
    <mergeCell ref="E38:F38"/>
    <mergeCell ref="C30:D30"/>
    <mergeCell ref="E30:F30"/>
    <mergeCell ref="C31:D31"/>
    <mergeCell ref="E31:F31"/>
    <mergeCell ref="C35:D35"/>
    <mergeCell ref="E35:F35"/>
    <mergeCell ref="B33:I33"/>
    <mergeCell ref="C27:D27"/>
    <mergeCell ref="E27:F27"/>
    <mergeCell ref="C28:D28"/>
    <mergeCell ref="E28:F28"/>
    <mergeCell ref="C29:D29"/>
    <mergeCell ref="E29:F29"/>
    <mergeCell ref="E23:F23"/>
    <mergeCell ref="C24:D24"/>
    <mergeCell ref="E24:F24"/>
    <mergeCell ref="C25:D25"/>
    <mergeCell ref="E25:F25"/>
    <mergeCell ref="C26:D26"/>
    <mergeCell ref="E26:F26"/>
    <mergeCell ref="C23:D23"/>
    <mergeCell ref="A1:J1"/>
    <mergeCell ref="B4:I4"/>
    <mergeCell ref="C6:C12"/>
    <mergeCell ref="D6:D12"/>
    <mergeCell ref="E6:E12"/>
    <mergeCell ref="F6:F12"/>
    <mergeCell ref="G6:G12"/>
    <mergeCell ref="H6:H12"/>
    <mergeCell ref="B2:D2"/>
    <mergeCell ref="B18:I18"/>
    <mergeCell ref="B20:B21"/>
    <mergeCell ref="C20:D21"/>
    <mergeCell ref="E20:F21"/>
    <mergeCell ref="C22:D22"/>
    <mergeCell ref="E22:F22"/>
  </mergeCells>
  <printOptions/>
  <pageMargins left="0.25" right="0.25" top="0.75" bottom="0.75" header="0.3" footer="0.3"/>
  <pageSetup horizontalDpi="600" verticalDpi="600" orientation="portrait" paperSize="9" r:id="rId1"/>
</worksheet>
</file>

<file path=xl/worksheets/sheet57.xml><?xml version="1.0" encoding="utf-8"?>
<worksheet xmlns="http://schemas.openxmlformats.org/spreadsheetml/2006/main" xmlns:r="http://schemas.openxmlformats.org/officeDocument/2006/relationships">
  <dimension ref="A1:L56"/>
  <sheetViews>
    <sheetView zoomScalePageLayoutView="0" workbookViewId="0" topLeftCell="A1">
      <selection activeCell="A2" sqref="A2:IV2"/>
    </sheetView>
  </sheetViews>
  <sheetFormatPr defaultColWidth="11.421875" defaultRowHeight="12.75"/>
  <cols>
    <col min="1" max="1" width="2.140625" style="1" customWidth="1"/>
    <col min="2" max="4" width="11.421875" style="1" customWidth="1"/>
    <col min="5" max="5" width="9.57421875" style="1" customWidth="1"/>
    <col min="6" max="6" width="11.421875" style="1" customWidth="1"/>
    <col min="7" max="7" width="14.28125" style="1" customWidth="1"/>
    <col min="8" max="8" width="12.28125" style="1" customWidth="1"/>
    <col min="9" max="9" width="11.7109375" style="1" customWidth="1"/>
    <col min="10" max="10" width="4.00390625" style="1" customWidth="1"/>
    <col min="11" max="16384" width="11.421875" style="1" customWidth="1"/>
  </cols>
  <sheetData>
    <row r="1" spans="1:10" ht="16.5">
      <c r="A1" s="435" t="s">
        <v>219</v>
      </c>
      <c r="B1" s="435"/>
      <c r="C1" s="435"/>
      <c r="D1" s="435"/>
      <c r="E1" s="435"/>
      <c r="F1" s="435"/>
      <c r="G1" s="435"/>
      <c r="H1" s="435"/>
      <c r="I1" s="435"/>
      <c r="J1" s="435"/>
    </row>
    <row r="2" spans="1:8" ht="16.5">
      <c r="A2" s="322"/>
      <c r="B2" s="357" t="s">
        <v>380</v>
      </c>
      <c r="C2" s="357"/>
      <c r="D2" s="357"/>
      <c r="E2" s="322"/>
      <c r="F2" s="322"/>
      <c r="G2" s="322"/>
      <c r="H2" s="322"/>
    </row>
    <row r="3" spans="2:9" ht="12.75">
      <c r="B3" s="38"/>
      <c r="C3" s="38"/>
      <c r="D3" s="38"/>
      <c r="E3" s="38"/>
      <c r="F3" s="38"/>
      <c r="G3" s="38"/>
      <c r="H3" s="38"/>
      <c r="I3" s="38"/>
    </row>
    <row r="4" spans="2:9" ht="12.75">
      <c r="B4" s="362" t="s">
        <v>62</v>
      </c>
      <c r="C4" s="362"/>
      <c r="D4" s="362"/>
      <c r="E4" s="362"/>
      <c r="F4" s="362"/>
      <c r="G4" s="362"/>
      <c r="H4" s="362"/>
      <c r="I4" s="362"/>
    </row>
    <row r="5" spans="2:9" ht="12.75">
      <c r="B5" s="20"/>
      <c r="C5" s="20"/>
      <c r="D5" s="20"/>
      <c r="E5" s="20"/>
      <c r="F5" s="38"/>
      <c r="G5" s="38"/>
      <c r="H5" s="38"/>
      <c r="I5" s="38"/>
    </row>
    <row r="6" spans="2:9" ht="15.75" customHeight="1">
      <c r="B6" s="436"/>
      <c r="C6" s="436"/>
      <c r="D6" s="436"/>
      <c r="E6" s="436"/>
      <c r="F6" s="413" t="s">
        <v>201</v>
      </c>
      <c r="G6" s="414"/>
      <c r="H6" s="413" t="s">
        <v>53</v>
      </c>
      <c r="I6" s="414"/>
    </row>
    <row r="7" spans="2:9" ht="12.75">
      <c r="B7" s="437" t="s">
        <v>63</v>
      </c>
      <c r="C7" s="438"/>
      <c r="D7" s="438"/>
      <c r="E7" s="439"/>
      <c r="F7" s="484">
        <v>9.9</v>
      </c>
      <c r="G7" s="484"/>
      <c r="H7" s="462">
        <v>10.7</v>
      </c>
      <c r="I7" s="463"/>
    </row>
    <row r="8" spans="2:12" ht="12.75">
      <c r="B8" s="409" t="s">
        <v>64</v>
      </c>
      <c r="C8" s="410"/>
      <c r="D8" s="410"/>
      <c r="E8" s="411"/>
      <c r="F8" s="484">
        <v>4.6</v>
      </c>
      <c r="G8" s="484"/>
      <c r="H8" s="458">
        <v>4.1</v>
      </c>
      <c r="I8" s="459"/>
      <c r="K8" s="27"/>
      <c r="L8" s="27"/>
    </row>
    <row r="9" spans="2:9" ht="12.75">
      <c r="B9" s="409" t="s">
        <v>65</v>
      </c>
      <c r="C9" s="410"/>
      <c r="D9" s="410"/>
      <c r="E9" s="411"/>
      <c r="F9" s="484">
        <v>0.6</v>
      </c>
      <c r="G9" s="484"/>
      <c r="H9" s="458">
        <v>0.7</v>
      </c>
      <c r="I9" s="459"/>
    </row>
    <row r="10" spans="2:9" ht="17.25" customHeight="1">
      <c r="B10" s="409" t="s">
        <v>202</v>
      </c>
      <c r="C10" s="410"/>
      <c r="D10" s="410"/>
      <c r="E10" s="411"/>
      <c r="F10" s="484">
        <v>42.8</v>
      </c>
      <c r="G10" s="484"/>
      <c r="H10" s="458">
        <v>43.7</v>
      </c>
      <c r="I10" s="459"/>
    </row>
    <row r="11" spans="2:9" ht="12.75">
      <c r="B11" s="409" t="s">
        <v>66</v>
      </c>
      <c r="C11" s="410"/>
      <c r="D11" s="410"/>
      <c r="E11" s="411"/>
      <c r="F11" s="484">
        <v>6.2</v>
      </c>
      <c r="G11" s="484"/>
      <c r="H11" s="458">
        <v>6.4</v>
      </c>
      <c r="I11" s="459"/>
    </row>
    <row r="12" spans="2:9" ht="12.75">
      <c r="B12" s="409" t="s">
        <v>67</v>
      </c>
      <c r="C12" s="410"/>
      <c r="D12" s="410"/>
      <c r="E12" s="411"/>
      <c r="F12" s="484">
        <v>16.1</v>
      </c>
      <c r="G12" s="484"/>
      <c r="H12" s="458">
        <v>15.3</v>
      </c>
      <c r="I12" s="459"/>
    </row>
    <row r="13" spans="2:9" ht="12.75">
      <c r="B13" s="409" t="s">
        <v>68</v>
      </c>
      <c r="C13" s="410"/>
      <c r="D13" s="410"/>
      <c r="E13" s="411"/>
      <c r="F13" s="484">
        <v>3.5</v>
      </c>
      <c r="G13" s="484"/>
      <c r="H13" s="458">
        <v>3.5</v>
      </c>
      <c r="I13" s="459"/>
    </row>
    <row r="14" spans="2:9" ht="12.75">
      <c r="B14" s="409" t="s">
        <v>69</v>
      </c>
      <c r="C14" s="410"/>
      <c r="D14" s="410"/>
      <c r="E14" s="411"/>
      <c r="F14" s="484">
        <v>6.6</v>
      </c>
      <c r="G14" s="484"/>
      <c r="H14" s="458">
        <v>6.7</v>
      </c>
      <c r="I14" s="459"/>
    </row>
    <row r="15" spans="2:9" ht="12.75">
      <c r="B15" s="409" t="s">
        <v>70</v>
      </c>
      <c r="C15" s="410"/>
      <c r="D15" s="410"/>
      <c r="E15" s="411"/>
      <c r="F15" s="484">
        <v>1.7</v>
      </c>
      <c r="G15" s="484"/>
      <c r="H15" s="458">
        <v>1.4</v>
      </c>
      <c r="I15" s="459"/>
    </row>
    <row r="16" spans="2:9" ht="12.75">
      <c r="B16" s="409" t="s">
        <v>292</v>
      </c>
      <c r="C16" s="410"/>
      <c r="D16" s="410"/>
      <c r="E16" s="411"/>
      <c r="F16" s="484">
        <v>2.5</v>
      </c>
      <c r="G16" s="484"/>
      <c r="H16" s="458">
        <v>2.3</v>
      </c>
      <c r="I16" s="459"/>
    </row>
    <row r="17" spans="2:9" ht="12.75">
      <c r="B17" s="409" t="s">
        <v>71</v>
      </c>
      <c r="C17" s="410"/>
      <c r="D17" s="410"/>
      <c r="E17" s="411"/>
      <c r="F17" s="484">
        <v>2.6</v>
      </c>
      <c r="G17" s="484"/>
      <c r="H17" s="458">
        <v>2.4</v>
      </c>
      <c r="I17" s="459"/>
    </row>
    <row r="18" spans="2:9" ht="12.75">
      <c r="B18" s="409" t="s">
        <v>72</v>
      </c>
      <c r="C18" s="410"/>
      <c r="D18" s="410"/>
      <c r="E18" s="411"/>
      <c r="F18" s="484">
        <v>1.8</v>
      </c>
      <c r="G18" s="484"/>
      <c r="H18" s="458">
        <v>1.6</v>
      </c>
      <c r="I18" s="459"/>
    </row>
    <row r="19" spans="2:9" ht="12.75">
      <c r="B19" s="409" t="s">
        <v>73</v>
      </c>
      <c r="C19" s="410"/>
      <c r="D19" s="410"/>
      <c r="E19" s="411"/>
      <c r="F19" s="484">
        <v>1</v>
      </c>
      <c r="G19" s="484"/>
      <c r="H19" s="458">
        <v>0.9</v>
      </c>
      <c r="I19" s="459"/>
    </row>
    <row r="20" spans="2:9" ht="12.75">
      <c r="B20" s="432" t="s">
        <v>74</v>
      </c>
      <c r="C20" s="433"/>
      <c r="D20" s="433"/>
      <c r="E20" s="434"/>
      <c r="F20" s="484">
        <v>0.1</v>
      </c>
      <c r="G20" s="484"/>
      <c r="H20" s="464">
        <v>0.2</v>
      </c>
      <c r="I20" s="465"/>
    </row>
    <row r="21" spans="2:9" ht="12.75">
      <c r="B21" s="425" t="s">
        <v>0</v>
      </c>
      <c r="C21" s="426"/>
      <c r="D21" s="426"/>
      <c r="E21" s="427"/>
      <c r="F21" s="428">
        <v>100</v>
      </c>
      <c r="G21" s="429"/>
      <c r="H21" s="428">
        <v>100</v>
      </c>
      <c r="I21" s="429"/>
    </row>
    <row r="22" spans="2:9" ht="12.75">
      <c r="B22" s="420" t="s">
        <v>19</v>
      </c>
      <c r="C22" s="421"/>
      <c r="D22" s="421"/>
      <c r="E22" s="422"/>
      <c r="F22" s="423">
        <v>1897</v>
      </c>
      <c r="G22" s="424"/>
      <c r="H22" s="423">
        <v>3474</v>
      </c>
      <c r="I22" s="424"/>
    </row>
    <row r="23" spans="2:9" ht="12.75">
      <c r="B23" s="38"/>
      <c r="C23" s="38"/>
      <c r="D23" s="38"/>
      <c r="E23" s="38"/>
      <c r="F23" s="38"/>
      <c r="G23" s="38"/>
      <c r="H23" s="38"/>
      <c r="I23" s="38"/>
    </row>
    <row r="24" spans="2:9" ht="12.75">
      <c r="B24" s="362" t="s">
        <v>75</v>
      </c>
      <c r="C24" s="362"/>
      <c r="D24" s="362"/>
      <c r="E24" s="362"/>
      <c r="F24" s="362"/>
      <c r="G24" s="362"/>
      <c r="H24" s="362"/>
      <c r="I24" s="362"/>
    </row>
    <row r="25" spans="2:9" ht="12.75">
      <c r="B25" s="38"/>
      <c r="C25" s="38"/>
      <c r="D25" s="38"/>
      <c r="E25" s="38"/>
      <c r="F25" s="38"/>
      <c r="G25" s="38"/>
      <c r="H25" s="38"/>
      <c r="I25" s="38"/>
    </row>
    <row r="26" spans="2:9" ht="16.5" customHeight="1">
      <c r="B26" s="38"/>
      <c r="C26" s="38"/>
      <c r="D26" s="38"/>
      <c r="E26" s="38"/>
      <c r="F26" s="413" t="s">
        <v>201</v>
      </c>
      <c r="G26" s="414"/>
      <c r="H26" s="413" t="s">
        <v>53</v>
      </c>
      <c r="I26" s="414"/>
    </row>
    <row r="27" spans="2:9" ht="12.75">
      <c r="B27" s="415" t="s">
        <v>76</v>
      </c>
      <c r="C27" s="416"/>
      <c r="D27" s="416"/>
      <c r="E27" s="417"/>
      <c r="F27" s="475">
        <v>19.7</v>
      </c>
      <c r="G27" s="475"/>
      <c r="H27" s="476">
        <v>20</v>
      </c>
      <c r="I27" s="477"/>
    </row>
    <row r="28" spans="2:9" ht="12.75">
      <c r="B28" s="406" t="s">
        <v>77</v>
      </c>
      <c r="C28" s="407"/>
      <c r="D28" s="407"/>
      <c r="E28" s="408"/>
      <c r="F28" s="475">
        <v>10.7</v>
      </c>
      <c r="G28" s="475"/>
      <c r="H28" s="480">
        <v>9.7</v>
      </c>
      <c r="I28" s="481"/>
    </row>
    <row r="29" spans="2:9" ht="12.75">
      <c r="B29" s="406" t="s">
        <v>78</v>
      </c>
      <c r="C29" s="407"/>
      <c r="D29" s="407"/>
      <c r="E29" s="408"/>
      <c r="F29" s="475">
        <v>12.2</v>
      </c>
      <c r="G29" s="475"/>
      <c r="H29" s="480">
        <v>11.5</v>
      </c>
      <c r="I29" s="481"/>
    </row>
    <row r="30" spans="2:9" ht="12.75">
      <c r="B30" s="406" t="s">
        <v>79</v>
      </c>
      <c r="C30" s="407"/>
      <c r="D30" s="407"/>
      <c r="E30" s="408"/>
      <c r="F30" s="475">
        <v>4.4</v>
      </c>
      <c r="G30" s="475"/>
      <c r="H30" s="480">
        <v>3.6</v>
      </c>
      <c r="I30" s="481"/>
    </row>
    <row r="31" spans="2:9" ht="12.75">
      <c r="B31" s="406" t="s">
        <v>80</v>
      </c>
      <c r="C31" s="407"/>
      <c r="D31" s="407"/>
      <c r="E31" s="408"/>
      <c r="F31" s="475">
        <v>2</v>
      </c>
      <c r="G31" s="475"/>
      <c r="H31" s="480">
        <v>2</v>
      </c>
      <c r="I31" s="481"/>
    </row>
    <row r="32" spans="2:9" ht="12.75">
      <c r="B32" s="406" t="s">
        <v>81</v>
      </c>
      <c r="C32" s="407"/>
      <c r="D32" s="407"/>
      <c r="E32" s="408"/>
      <c r="F32" s="475">
        <v>17.5</v>
      </c>
      <c r="G32" s="475"/>
      <c r="H32" s="480">
        <v>18.8</v>
      </c>
      <c r="I32" s="481"/>
    </row>
    <row r="33" spans="2:9" ht="12.75">
      <c r="B33" s="406" t="s">
        <v>82</v>
      </c>
      <c r="C33" s="407"/>
      <c r="D33" s="407"/>
      <c r="E33" s="408"/>
      <c r="F33" s="475">
        <v>0.3</v>
      </c>
      <c r="G33" s="475"/>
      <c r="H33" s="480">
        <v>0.5</v>
      </c>
      <c r="I33" s="481"/>
    </row>
    <row r="34" spans="2:9" ht="12.75">
      <c r="B34" s="406" t="s">
        <v>167</v>
      </c>
      <c r="C34" s="407"/>
      <c r="D34" s="407"/>
      <c r="E34" s="408"/>
      <c r="F34" s="475">
        <v>6.9</v>
      </c>
      <c r="G34" s="475"/>
      <c r="H34" s="480">
        <v>7.1</v>
      </c>
      <c r="I34" s="481"/>
    </row>
    <row r="35" spans="2:9" ht="12.75">
      <c r="B35" s="406" t="s">
        <v>83</v>
      </c>
      <c r="C35" s="407"/>
      <c r="D35" s="407"/>
      <c r="E35" s="408"/>
      <c r="F35" s="475">
        <v>0.8</v>
      </c>
      <c r="G35" s="475"/>
      <c r="H35" s="480">
        <v>0.7</v>
      </c>
      <c r="I35" s="481"/>
    </row>
    <row r="36" spans="2:9" ht="12.75">
      <c r="B36" s="406" t="s">
        <v>168</v>
      </c>
      <c r="C36" s="407"/>
      <c r="D36" s="407"/>
      <c r="E36" s="408"/>
      <c r="F36" s="475">
        <v>0.2</v>
      </c>
      <c r="G36" s="475"/>
      <c r="H36" s="480">
        <v>0.1</v>
      </c>
      <c r="I36" s="481"/>
    </row>
    <row r="37" spans="2:9" ht="12.75">
      <c r="B37" s="406" t="s">
        <v>84</v>
      </c>
      <c r="C37" s="407"/>
      <c r="D37" s="407"/>
      <c r="E37" s="408"/>
      <c r="F37" s="475">
        <v>23.2</v>
      </c>
      <c r="G37" s="475"/>
      <c r="H37" s="480">
        <v>24.6</v>
      </c>
      <c r="I37" s="481"/>
    </row>
    <row r="38" spans="2:9" ht="12.75">
      <c r="B38" s="402" t="s">
        <v>179</v>
      </c>
      <c r="C38" s="403"/>
      <c r="D38" s="403"/>
      <c r="E38" s="404"/>
      <c r="F38" s="440">
        <f>100-SUM(F27:G37)</f>
        <v>2.0999999999999943</v>
      </c>
      <c r="G38" s="366"/>
      <c r="H38" s="381">
        <f>100-SUM(H27:I37)</f>
        <v>1.4000000000000057</v>
      </c>
      <c r="I38" s="382"/>
    </row>
    <row r="39" spans="2:9" ht="12.75">
      <c r="B39" s="392" t="s">
        <v>0</v>
      </c>
      <c r="C39" s="393"/>
      <c r="D39" s="393"/>
      <c r="E39" s="394"/>
      <c r="F39" s="428">
        <v>100</v>
      </c>
      <c r="G39" s="429"/>
      <c r="H39" s="428">
        <v>100</v>
      </c>
      <c r="I39" s="429"/>
    </row>
    <row r="40" spans="2:9" ht="12.75">
      <c r="B40" s="397" t="s">
        <v>19</v>
      </c>
      <c r="C40" s="398"/>
      <c r="D40" s="398"/>
      <c r="E40" s="399"/>
      <c r="F40" s="423">
        <v>664</v>
      </c>
      <c r="G40" s="424"/>
      <c r="H40" s="423">
        <v>1169</v>
      </c>
      <c r="I40" s="424"/>
    </row>
    <row r="41" spans="2:9" ht="12.75">
      <c r="B41" s="38"/>
      <c r="C41" s="38"/>
      <c r="D41" s="38"/>
      <c r="E41" s="38"/>
      <c r="F41" s="38"/>
      <c r="G41" s="38"/>
      <c r="H41" s="38"/>
      <c r="I41" s="38"/>
    </row>
    <row r="42" spans="2:9" ht="12.75">
      <c r="B42" s="362" t="s">
        <v>60</v>
      </c>
      <c r="C42" s="362"/>
      <c r="D42" s="362"/>
      <c r="E42" s="362"/>
      <c r="F42" s="362"/>
      <c r="G42" s="362"/>
      <c r="H42" s="362"/>
      <c r="I42" s="362"/>
    </row>
    <row r="43" spans="2:9" ht="12.75">
      <c r="B43" s="38"/>
      <c r="C43" s="38"/>
      <c r="D43" s="38"/>
      <c r="E43" s="38"/>
      <c r="F43" s="29"/>
      <c r="G43" s="29"/>
      <c r="H43" s="29"/>
      <c r="I43" s="29"/>
    </row>
    <row r="44" spans="2:9" ht="18" customHeight="1">
      <c r="B44" s="38"/>
      <c r="C44" s="38"/>
      <c r="D44" s="38"/>
      <c r="E44" s="38"/>
      <c r="F44" s="413" t="s">
        <v>201</v>
      </c>
      <c r="G44" s="414"/>
      <c r="H44" s="413" t="s">
        <v>53</v>
      </c>
      <c r="I44" s="414"/>
    </row>
    <row r="45" spans="2:9" ht="12.75">
      <c r="B45" s="415" t="s">
        <v>85</v>
      </c>
      <c r="C45" s="416"/>
      <c r="D45" s="416"/>
      <c r="E45" s="417"/>
      <c r="F45" s="462">
        <v>1.3</v>
      </c>
      <c r="G45" s="463"/>
      <c r="H45" s="462">
        <v>1.6</v>
      </c>
      <c r="I45" s="463"/>
    </row>
    <row r="46" spans="2:9" ht="29.25" customHeight="1">
      <c r="B46" s="409" t="s">
        <v>86</v>
      </c>
      <c r="C46" s="410"/>
      <c r="D46" s="410"/>
      <c r="E46" s="411"/>
      <c r="F46" s="458">
        <v>1</v>
      </c>
      <c r="G46" s="459"/>
      <c r="H46" s="458">
        <v>0.9</v>
      </c>
      <c r="I46" s="459"/>
    </row>
    <row r="47" spans="2:9" ht="12.75">
      <c r="B47" s="406" t="s">
        <v>150</v>
      </c>
      <c r="C47" s="407"/>
      <c r="D47" s="407"/>
      <c r="E47" s="408"/>
      <c r="F47" s="458">
        <v>71.9</v>
      </c>
      <c r="G47" s="459"/>
      <c r="H47" s="458">
        <v>69.5</v>
      </c>
      <c r="I47" s="459"/>
    </row>
    <row r="48" spans="2:9" ht="12.75" customHeight="1">
      <c r="B48" s="406" t="s">
        <v>8</v>
      </c>
      <c r="C48" s="407"/>
      <c r="D48" s="407"/>
      <c r="E48" s="408"/>
      <c r="F48" s="458">
        <v>19</v>
      </c>
      <c r="G48" s="459"/>
      <c r="H48" s="458">
        <v>20</v>
      </c>
      <c r="I48" s="459"/>
    </row>
    <row r="49" spans="2:9" ht="27" customHeight="1">
      <c r="B49" s="409" t="s">
        <v>87</v>
      </c>
      <c r="C49" s="410"/>
      <c r="D49" s="410"/>
      <c r="E49" s="411"/>
      <c r="F49" s="458">
        <v>0.1</v>
      </c>
      <c r="G49" s="459"/>
      <c r="H49" s="458">
        <v>0.4</v>
      </c>
      <c r="I49" s="459"/>
    </row>
    <row r="50" spans="2:9" ht="12.75">
      <c r="B50" s="406" t="s">
        <v>9</v>
      </c>
      <c r="C50" s="407"/>
      <c r="D50" s="407"/>
      <c r="E50" s="408"/>
      <c r="F50" s="458">
        <v>3.5</v>
      </c>
      <c r="G50" s="459"/>
      <c r="H50" s="458">
        <v>4</v>
      </c>
      <c r="I50" s="459"/>
    </row>
    <row r="51" spans="2:9" ht="12.75" customHeight="1">
      <c r="B51" s="406" t="s">
        <v>58</v>
      </c>
      <c r="C51" s="407"/>
      <c r="D51" s="407"/>
      <c r="E51" s="408"/>
      <c r="F51" s="458">
        <v>0.3</v>
      </c>
      <c r="G51" s="459"/>
      <c r="H51" s="458">
        <v>0.5</v>
      </c>
      <c r="I51" s="459"/>
    </row>
    <row r="52" spans="2:9" ht="12.75">
      <c r="B52" s="406" t="s">
        <v>149</v>
      </c>
      <c r="C52" s="407"/>
      <c r="D52" s="407"/>
      <c r="E52" s="408"/>
      <c r="F52" s="458">
        <v>0.8</v>
      </c>
      <c r="G52" s="459"/>
      <c r="H52" s="458">
        <v>0.8</v>
      </c>
      <c r="I52" s="459"/>
    </row>
    <row r="53" spans="2:9" ht="12.75">
      <c r="B53" s="406" t="s">
        <v>10</v>
      </c>
      <c r="C53" s="407"/>
      <c r="D53" s="407"/>
      <c r="E53" s="408"/>
      <c r="F53" s="458">
        <v>0.4</v>
      </c>
      <c r="G53" s="459"/>
      <c r="H53" s="458">
        <v>0.4</v>
      </c>
      <c r="I53" s="459"/>
    </row>
    <row r="54" spans="2:9" ht="12.75">
      <c r="B54" s="402" t="s">
        <v>59</v>
      </c>
      <c r="C54" s="403"/>
      <c r="D54" s="403"/>
      <c r="E54" s="404"/>
      <c r="F54" s="464">
        <v>1.7</v>
      </c>
      <c r="G54" s="465"/>
      <c r="H54" s="464">
        <v>1.9</v>
      </c>
      <c r="I54" s="465"/>
    </row>
    <row r="55" spans="2:9" ht="12.75">
      <c r="B55" s="392" t="s">
        <v>0</v>
      </c>
      <c r="C55" s="393"/>
      <c r="D55" s="393"/>
      <c r="E55" s="394"/>
      <c r="F55" s="383">
        <v>100</v>
      </c>
      <c r="G55" s="384"/>
      <c r="H55" s="383">
        <v>100</v>
      </c>
      <c r="I55" s="384"/>
    </row>
    <row r="56" spans="2:9" ht="12.75">
      <c r="B56" s="397" t="s">
        <v>19</v>
      </c>
      <c r="C56" s="398"/>
      <c r="D56" s="398"/>
      <c r="E56" s="399"/>
      <c r="F56" s="500">
        <v>1888</v>
      </c>
      <c r="G56" s="501"/>
      <c r="H56" s="469">
        <v>3524</v>
      </c>
      <c r="I56" s="470"/>
    </row>
  </sheetData>
  <sheetProtection/>
  <mergeCells count="138">
    <mergeCell ref="B38:E38"/>
    <mergeCell ref="F38:G38"/>
    <mergeCell ref="H38:I38"/>
    <mergeCell ref="F20:G20"/>
    <mergeCell ref="H20:I20"/>
    <mergeCell ref="F17:G17"/>
    <mergeCell ref="H17:I17"/>
    <mergeCell ref="F18:G18"/>
    <mergeCell ref="H18:I18"/>
    <mergeCell ref="F19:G19"/>
    <mergeCell ref="H19:I19"/>
    <mergeCell ref="F14:G14"/>
    <mergeCell ref="H14:I14"/>
    <mergeCell ref="F15:G15"/>
    <mergeCell ref="H15:I15"/>
    <mergeCell ref="F16:G16"/>
    <mergeCell ref="H16:I16"/>
    <mergeCell ref="F11:G11"/>
    <mergeCell ref="H11:I11"/>
    <mergeCell ref="F12:G12"/>
    <mergeCell ref="H12:I12"/>
    <mergeCell ref="F13:G13"/>
    <mergeCell ref="H13:I13"/>
    <mergeCell ref="F8:G8"/>
    <mergeCell ref="H8:I8"/>
    <mergeCell ref="F9:G9"/>
    <mergeCell ref="H9:I9"/>
    <mergeCell ref="F10:G10"/>
    <mergeCell ref="H10:I10"/>
    <mergeCell ref="B56:E56"/>
    <mergeCell ref="F56:G56"/>
    <mergeCell ref="H56:I56"/>
    <mergeCell ref="B54:E54"/>
    <mergeCell ref="F54:G54"/>
    <mergeCell ref="H54:I54"/>
    <mergeCell ref="B55:E55"/>
    <mergeCell ref="F55:G55"/>
    <mergeCell ref="H55:I55"/>
    <mergeCell ref="B52:E52"/>
    <mergeCell ref="F52:G52"/>
    <mergeCell ref="H52:I52"/>
    <mergeCell ref="B53:E53"/>
    <mergeCell ref="F53:G53"/>
    <mergeCell ref="H53:I53"/>
    <mergeCell ref="B50:E50"/>
    <mergeCell ref="F50:G50"/>
    <mergeCell ref="H50:I50"/>
    <mergeCell ref="B51:E51"/>
    <mergeCell ref="F51:G51"/>
    <mergeCell ref="H51:I51"/>
    <mergeCell ref="B48:E48"/>
    <mergeCell ref="F48:G48"/>
    <mergeCell ref="H48:I48"/>
    <mergeCell ref="B49:E49"/>
    <mergeCell ref="F49:G49"/>
    <mergeCell ref="H49:I49"/>
    <mergeCell ref="B46:E46"/>
    <mergeCell ref="F46:G46"/>
    <mergeCell ref="H46:I46"/>
    <mergeCell ref="B47:E47"/>
    <mergeCell ref="F47:G47"/>
    <mergeCell ref="H47:I47"/>
    <mergeCell ref="B42:I42"/>
    <mergeCell ref="F44:G44"/>
    <mergeCell ref="H44:I44"/>
    <mergeCell ref="B45:E45"/>
    <mergeCell ref="F45:G45"/>
    <mergeCell ref="H45:I45"/>
    <mergeCell ref="B39:E39"/>
    <mergeCell ref="F39:G39"/>
    <mergeCell ref="H39:I39"/>
    <mergeCell ref="B40:E40"/>
    <mergeCell ref="F40:G40"/>
    <mergeCell ref="H40:I40"/>
    <mergeCell ref="B36:E36"/>
    <mergeCell ref="F36:G36"/>
    <mergeCell ref="H36:I36"/>
    <mergeCell ref="B37:E37"/>
    <mergeCell ref="F37:G37"/>
    <mergeCell ref="H37:I37"/>
    <mergeCell ref="B34:E34"/>
    <mergeCell ref="F34:G34"/>
    <mergeCell ref="H34:I34"/>
    <mergeCell ref="B35:E35"/>
    <mergeCell ref="F35:G35"/>
    <mergeCell ref="H35:I35"/>
    <mergeCell ref="B32:E32"/>
    <mergeCell ref="F32:G32"/>
    <mergeCell ref="H32:I32"/>
    <mergeCell ref="B33:E33"/>
    <mergeCell ref="F33:G33"/>
    <mergeCell ref="H33:I33"/>
    <mergeCell ref="B30:E30"/>
    <mergeCell ref="F30:G30"/>
    <mergeCell ref="H30:I30"/>
    <mergeCell ref="B31:E31"/>
    <mergeCell ref="F31:G31"/>
    <mergeCell ref="H31:I31"/>
    <mergeCell ref="B28:E28"/>
    <mergeCell ref="F28:G28"/>
    <mergeCell ref="H28:I28"/>
    <mergeCell ref="B29:E29"/>
    <mergeCell ref="F29:G29"/>
    <mergeCell ref="H29:I29"/>
    <mergeCell ref="B24:I24"/>
    <mergeCell ref="F26:G26"/>
    <mergeCell ref="H26:I26"/>
    <mergeCell ref="B27:E27"/>
    <mergeCell ref="F27:G27"/>
    <mergeCell ref="H27:I27"/>
    <mergeCell ref="B21:E21"/>
    <mergeCell ref="F21:G21"/>
    <mergeCell ref="H21:I21"/>
    <mergeCell ref="B22:E22"/>
    <mergeCell ref="F22:G22"/>
    <mergeCell ref="H22:I22"/>
    <mergeCell ref="B16:E16"/>
    <mergeCell ref="B17:E17"/>
    <mergeCell ref="B14:E14"/>
    <mergeCell ref="B15:E15"/>
    <mergeCell ref="B20:E20"/>
    <mergeCell ref="B18:E18"/>
    <mergeCell ref="B19:E19"/>
    <mergeCell ref="B8:E8"/>
    <mergeCell ref="B9:E9"/>
    <mergeCell ref="B12:E12"/>
    <mergeCell ref="B13:E13"/>
    <mergeCell ref="B10:E10"/>
    <mergeCell ref="B11:E11"/>
    <mergeCell ref="A1:J1"/>
    <mergeCell ref="B4:I4"/>
    <mergeCell ref="B6:E6"/>
    <mergeCell ref="F6:G6"/>
    <mergeCell ref="H6:I6"/>
    <mergeCell ref="B7:E7"/>
    <mergeCell ref="F7:G7"/>
    <mergeCell ref="H7:I7"/>
    <mergeCell ref="B2:D2"/>
  </mergeCells>
  <printOptions/>
  <pageMargins left="0.25" right="0.25" top="0.75" bottom="0.75" header="0.3" footer="0.3"/>
  <pageSetup horizontalDpi="600" verticalDpi="600" orientation="portrait" paperSize="9" r:id="rId1"/>
</worksheet>
</file>

<file path=xl/worksheets/sheet58.xml><?xml version="1.0" encoding="utf-8"?>
<worksheet xmlns="http://schemas.openxmlformats.org/spreadsheetml/2006/main" xmlns:r="http://schemas.openxmlformats.org/officeDocument/2006/relationships">
  <dimension ref="A1:H30"/>
  <sheetViews>
    <sheetView zoomScalePageLayoutView="0" workbookViewId="0" topLeftCell="A1">
      <selection activeCell="A2" sqref="A2:IV2"/>
    </sheetView>
  </sheetViews>
  <sheetFormatPr defaultColWidth="11.421875" defaultRowHeight="12.75"/>
  <cols>
    <col min="1" max="1" width="2.140625" style="1" customWidth="1"/>
    <col min="2" max="2" width="40.28125" style="1" customWidth="1"/>
    <col min="3" max="4" width="13.57421875" style="1" customWidth="1"/>
    <col min="5" max="5" width="11.421875" style="1" customWidth="1"/>
    <col min="6" max="6" width="10.8515625" style="1" customWidth="1"/>
    <col min="7" max="7" width="2.57421875" style="1" customWidth="1"/>
    <col min="8" max="16384" width="11.421875" style="1" customWidth="1"/>
  </cols>
  <sheetData>
    <row r="1" spans="1:7" ht="16.5">
      <c r="A1" s="435" t="s">
        <v>219</v>
      </c>
      <c r="B1" s="435"/>
      <c r="C1" s="435"/>
      <c r="D1" s="435"/>
      <c r="E1" s="435"/>
      <c r="F1" s="435"/>
      <c r="G1" s="435"/>
    </row>
    <row r="2" spans="1:8" ht="16.5">
      <c r="A2" s="322"/>
      <c r="B2" s="357" t="s">
        <v>380</v>
      </c>
      <c r="C2" s="357"/>
      <c r="D2" s="357"/>
      <c r="E2" s="322"/>
      <c r="F2" s="322"/>
      <c r="G2" s="322"/>
      <c r="H2" s="322"/>
    </row>
    <row r="3" spans="2:6" ht="12.75">
      <c r="B3" s="38"/>
      <c r="C3" s="38"/>
      <c r="D3" s="38"/>
      <c r="E3" s="38"/>
      <c r="F3" s="38"/>
    </row>
    <row r="4" spans="2:7" ht="12.75">
      <c r="B4" s="362" t="s">
        <v>52</v>
      </c>
      <c r="C4" s="362"/>
      <c r="D4" s="362"/>
      <c r="E4" s="362"/>
      <c r="F4" s="362"/>
      <c r="G4" s="6"/>
    </row>
    <row r="5" spans="2:6" ht="14.25" customHeight="1">
      <c r="B5" s="38"/>
      <c r="C5" s="38"/>
      <c r="D5" s="38"/>
      <c r="E5" s="38"/>
      <c r="F5" s="38"/>
    </row>
    <row r="6" spans="2:6" ht="16.5" customHeight="1">
      <c r="B6" s="38"/>
      <c r="C6" s="413" t="s">
        <v>201</v>
      </c>
      <c r="D6" s="414"/>
      <c r="E6" s="413" t="s">
        <v>53</v>
      </c>
      <c r="F6" s="414"/>
    </row>
    <row r="7" spans="2:6" ht="12.75">
      <c r="B7" s="38"/>
      <c r="C7" s="77" t="s">
        <v>11</v>
      </c>
      <c r="D7" s="77" t="s">
        <v>12</v>
      </c>
      <c r="E7" s="77" t="s">
        <v>11</v>
      </c>
      <c r="F7" s="77" t="s">
        <v>12</v>
      </c>
    </row>
    <row r="8" spans="2:6" ht="12.75">
      <c r="B8" s="73" t="s">
        <v>1</v>
      </c>
      <c r="C8" s="31">
        <v>6.4</v>
      </c>
      <c r="D8" s="89">
        <v>5.3</v>
      </c>
      <c r="E8" s="31">
        <v>7</v>
      </c>
      <c r="F8" s="89">
        <v>5.3</v>
      </c>
    </row>
    <row r="9" spans="2:6" ht="12.75">
      <c r="B9" s="114" t="s">
        <v>2</v>
      </c>
      <c r="C9" s="145">
        <v>12.1</v>
      </c>
      <c r="D9" s="118">
        <v>5.4</v>
      </c>
      <c r="E9" s="145">
        <v>12.5</v>
      </c>
      <c r="F9" s="118">
        <v>5.6</v>
      </c>
    </row>
    <row r="10" spans="2:6" ht="12.75">
      <c r="B10" s="114" t="s">
        <v>3</v>
      </c>
      <c r="C10" s="145">
        <v>9.1</v>
      </c>
      <c r="D10" s="118">
        <v>2.7</v>
      </c>
      <c r="E10" s="145">
        <v>8.7</v>
      </c>
      <c r="F10" s="118">
        <v>2.5</v>
      </c>
    </row>
    <row r="11" spans="2:6" ht="12.75">
      <c r="B11" s="114" t="s">
        <v>4</v>
      </c>
      <c r="C11" s="145">
        <v>4.1</v>
      </c>
      <c r="D11" s="118">
        <v>4</v>
      </c>
      <c r="E11" s="145">
        <v>3.2</v>
      </c>
      <c r="F11" s="117">
        <v>3.6</v>
      </c>
    </row>
    <row r="12" spans="2:6" ht="12.75">
      <c r="B12" s="114" t="s">
        <v>5</v>
      </c>
      <c r="C12" s="31">
        <v>27.3</v>
      </c>
      <c r="D12" s="117">
        <v>35.7</v>
      </c>
      <c r="E12" s="31">
        <v>27.2</v>
      </c>
      <c r="F12" s="118">
        <v>34.9</v>
      </c>
    </row>
    <row r="13" spans="2:6" ht="12.75">
      <c r="B13" s="114" t="s">
        <v>6</v>
      </c>
      <c r="C13" s="145">
        <v>39.9</v>
      </c>
      <c r="D13" s="118">
        <v>14.5</v>
      </c>
      <c r="E13" s="145">
        <v>40.3</v>
      </c>
      <c r="F13" s="118">
        <v>15.6</v>
      </c>
    </row>
    <row r="14" spans="2:6" ht="12.75">
      <c r="B14" s="75" t="s">
        <v>7</v>
      </c>
      <c r="C14" s="145">
        <v>1</v>
      </c>
      <c r="D14" s="119">
        <v>32.4</v>
      </c>
      <c r="E14" s="145">
        <v>1.1</v>
      </c>
      <c r="F14" s="119">
        <v>32.6</v>
      </c>
    </row>
    <row r="15" spans="2:6" ht="12.75">
      <c r="B15" s="122" t="s">
        <v>18</v>
      </c>
      <c r="C15" s="120">
        <v>100</v>
      </c>
      <c r="D15" s="120">
        <v>100</v>
      </c>
      <c r="E15" s="120">
        <v>100</v>
      </c>
      <c r="F15" s="120">
        <v>100</v>
      </c>
    </row>
    <row r="16" spans="2:6" ht="12.75">
      <c r="B16" s="123" t="s">
        <v>19</v>
      </c>
      <c r="C16" s="121">
        <v>1741</v>
      </c>
      <c r="D16" s="121">
        <v>1735</v>
      </c>
      <c r="E16" s="103">
        <v>3203</v>
      </c>
      <c r="F16" s="103">
        <v>3205</v>
      </c>
    </row>
    <row r="17" spans="3:6" ht="12.75">
      <c r="C17" s="38"/>
      <c r="D17" s="38"/>
      <c r="E17" s="38"/>
      <c r="F17" s="38"/>
    </row>
    <row r="18" spans="2:7" ht="12.75">
      <c r="B18" s="362" t="s">
        <v>46</v>
      </c>
      <c r="C18" s="362"/>
      <c r="D18" s="362"/>
      <c r="E18" s="362"/>
      <c r="F18" s="362"/>
      <c r="G18" s="6"/>
    </row>
    <row r="19" spans="2:6" ht="12.75">
      <c r="B19" s="38"/>
      <c r="C19" s="38"/>
      <c r="D19" s="38"/>
      <c r="E19" s="38"/>
      <c r="F19" s="38"/>
    </row>
    <row r="20" spans="2:6" ht="16.5" customHeight="1">
      <c r="B20" s="38"/>
      <c r="C20" s="413" t="s">
        <v>201</v>
      </c>
      <c r="D20" s="414"/>
      <c r="E20" s="413" t="s">
        <v>54</v>
      </c>
      <c r="F20" s="414"/>
    </row>
    <row r="21" spans="2:6" ht="12.75">
      <c r="B21" s="73" t="s">
        <v>27</v>
      </c>
      <c r="C21" s="475">
        <v>80.2</v>
      </c>
      <c r="D21" s="475"/>
      <c r="E21" s="476">
        <v>81.4</v>
      </c>
      <c r="F21" s="477"/>
    </row>
    <row r="22" spans="2:6" ht="12.75">
      <c r="B22" s="74" t="s">
        <v>151</v>
      </c>
      <c r="C22" s="475">
        <v>2.1</v>
      </c>
      <c r="D22" s="475"/>
      <c r="E22" s="480">
        <v>2</v>
      </c>
      <c r="F22" s="481"/>
    </row>
    <row r="23" spans="2:6" ht="12.75">
      <c r="B23" s="74" t="s">
        <v>129</v>
      </c>
      <c r="C23" s="475">
        <v>1.7</v>
      </c>
      <c r="D23" s="475"/>
      <c r="E23" s="480">
        <v>1.2</v>
      </c>
      <c r="F23" s="481"/>
    </row>
    <row r="24" spans="2:6" ht="12.75">
      <c r="B24" s="74" t="s">
        <v>152</v>
      </c>
      <c r="C24" s="475">
        <v>1</v>
      </c>
      <c r="D24" s="475"/>
      <c r="E24" s="480">
        <v>1.1</v>
      </c>
      <c r="F24" s="481"/>
    </row>
    <row r="25" spans="2:6" ht="12.75">
      <c r="B25" s="74" t="s">
        <v>132</v>
      </c>
      <c r="C25" s="475">
        <v>1</v>
      </c>
      <c r="D25" s="475"/>
      <c r="E25" s="480">
        <v>1.1</v>
      </c>
      <c r="F25" s="481"/>
    </row>
    <row r="26" spans="2:6" ht="12.75">
      <c r="B26" s="74" t="s">
        <v>153</v>
      </c>
      <c r="C26" s="475">
        <v>1.3</v>
      </c>
      <c r="D26" s="475"/>
      <c r="E26" s="480">
        <v>1.6</v>
      </c>
      <c r="F26" s="481"/>
    </row>
    <row r="27" spans="2:6" ht="12.75">
      <c r="B27" s="74" t="s">
        <v>154</v>
      </c>
      <c r="C27" s="475">
        <v>7.3</v>
      </c>
      <c r="D27" s="475"/>
      <c r="E27" s="480">
        <v>6.4</v>
      </c>
      <c r="F27" s="481"/>
    </row>
    <row r="28" spans="2:6" ht="12.75">
      <c r="B28" s="75" t="s">
        <v>155</v>
      </c>
      <c r="C28" s="475">
        <v>5.3</v>
      </c>
      <c r="D28" s="475"/>
      <c r="E28" s="478">
        <v>5.2</v>
      </c>
      <c r="F28" s="479"/>
    </row>
    <row r="29" spans="2:6" ht="12.75">
      <c r="B29" s="122" t="s">
        <v>18</v>
      </c>
      <c r="C29" s="428">
        <v>100</v>
      </c>
      <c r="D29" s="429"/>
      <c r="E29" s="428">
        <v>100</v>
      </c>
      <c r="F29" s="429"/>
    </row>
    <row r="30" spans="2:6" ht="12.75">
      <c r="B30" s="123" t="s">
        <v>19</v>
      </c>
      <c r="C30" s="423">
        <v>1267</v>
      </c>
      <c r="D30" s="424"/>
      <c r="E30" s="423">
        <v>2442</v>
      </c>
      <c r="F30" s="424"/>
    </row>
  </sheetData>
  <sheetProtection/>
  <mergeCells count="28">
    <mergeCell ref="A1:G1"/>
    <mergeCell ref="B4:F4"/>
    <mergeCell ref="C6:D6"/>
    <mergeCell ref="E6:F6"/>
    <mergeCell ref="B18:F18"/>
    <mergeCell ref="C23:D23"/>
    <mergeCell ref="E23:F23"/>
    <mergeCell ref="B2:D2"/>
    <mergeCell ref="C30:D30"/>
    <mergeCell ref="E30:F30"/>
    <mergeCell ref="C29:D29"/>
    <mergeCell ref="E29:F29"/>
    <mergeCell ref="C20:D20"/>
    <mergeCell ref="E20:F20"/>
    <mergeCell ref="C21:D21"/>
    <mergeCell ref="E21:F21"/>
    <mergeCell ref="C22:D22"/>
    <mergeCell ref="E22:F22"/>
    <mergeCell ref="C27:D27"/>
    <mergeCell ref="E27:F27"/>
    <mergeCell ref="C28:D28"/>
    <mergeCell ref="E28:F28"/>
    <mergeCell ref="C24:D24"/>
    <mergeCell ref="E24:F24"/>
    <mergeCell ref="C25:D25"/>
    <mergeCell ref="E25:F25"/>
    <mergeCell ref="C26:D26"/>
    <mergeCell ref="E26:F26"/>
  </mergeCells>
  <printOptions/>
  <pageMargins left="0.25" right="0.25" top="0.75" bottom="0.75" header="0.3" footer="0.3"/>
  <pageSetup horizontalDpi="600" verticalDpi="600" orientation="portrait" paperSize="9" r:id="rId1"/>
</worksheet>
</file>

<file path=xl/worksheets/sheet59.xml><?xml version="1.0" encoding="utf-8"?>
<worksheet xmlns="http://schemas.openxmlformats.org/spreadsheetml/2006/main" xmlns:r="http://schemas.openxmlformats.org/officeDocument/2006/relationships">
  <dimension ref="A1:N41"/>
  <sheetViews>
    <sheetView zoomScalePageLayoutView="0" workbookViewId="0" topLeftCell="A1">
      <selection activeCell="K13" sqref="K13:N23"/>
    </sheetView>
  </sheetViews>
  <sheetFormatPr defaultColWidth="11.421875" defaultRowHeight="12.75"/>
  <cols>
    <col min="1" max="1" width="2.140625" style="1" customWidth="1"/>
    <col min="2" max="2" width="23.00390625" style="1" customWidth="1"/>
    <col min="3" max="3" width="19.00390625" style="1" customWidth="1"/>
    <col min="4" max="4" width="12.140625" style="1" customWidth="1"/>
    <col min="5" max="7" width="11.421875" style="1" customWidth="1"/>
    <col min="8" max="8" width="8.140625" style="1" customWidth="1"/>
    <col min="9" max="16384" width="11.421875" style="1" customWidth="1"/>
  </cols>
  <sheetData>
    <row r="1" spans="1:8" ht="16.5">
      <c r="A1" s="435" t="s">
        <v>220</v>
      </c>
      <c r="B1" s="435"/>
      <c r="C1" s="435"/>
      <c r="D1" s="435"/>
      <c r="E1" s="435"/>
      <c r="F1" s="435"/>
      <c r="G1" s="435"/>
      <c r="H1" s="435"/>
    </row>
    <row r="2" spans="1:8" ht="16.5">
      <c r="A2" s="322"/>
      <c r="B2" s="357" t="s">
        <v>380</v>
      </c>
      <c r="C2" s="357"/>
      <c r="D2" s="357"/>
      <c r="E2" s="322"/>
      <c r="F2" s="322"/>
      <c r="G2" s="322"/>
      <c r="H2" s="322"/>
    </row>
    <row r="3" spans="1:7" ht="12.75">
      <c r="A3" s="2"/>
      <c r="B3" s="35"/>
      <c r="C3" s="35"/>
      <c r="D3" s="35"/>
      <c r="E3" s="35"/>
      <c r="F3" s="35"/>
      <c r="G3" s="35"/>
    </row>
    <row r="4" spans="1:7" ht="12.75">
      <c r="A4" s="2"/>
      <c r="B4" s="362" t="s">
        <v>51</v>
      </c>
      <c r="C4" s="362"/>
      <c r="D4" s="362"/>
      <c r="E4" s="362"/>
      <c r="F4" s="362"/>
      <c r="G4" s="362"/>
    </row>
    <row r="5" spans="1:7" ht="13.5">
      <c r="A5" s="2"/>
      <c r="B5" s="3"/>
      <c r="C5" s="4"/>
      <c r="D5" s="5"/>
      <c r="E5" s="6"/>
      <c r="F5" s="4"/>
      <c r="G5" s="7"/>
    </row>
    <row r="6" spans="1:7" ht="12.75">
      <c r="A6" s="2"/>
      <c r="B6" s="451" t="s">
        <v>28</v>
      </c>
      <c r="C6" s="454" t="s">
        <v>29</v>
      </c>
      <c r="D6" s="352" t="s">
        <v>28</v>
      </c>
      <c r="E6" s="353"/>
      <c r="F6" s="353"/>
      <c r="G6" s="354"/>
    </row>
    <row r="7" spans="1:7" ht="12.75">
      <c r="A7" s="2"/>
      <c r="B7" s="452"/>
      <c r="C7" s="455"/>
      <c r="D7" s="77" t="s">
        <v>30</v>
      </c>
      <c r="E7" s="77" t="s">
        <v>31</v>
      </c>
      <c r="F7" s="78" t="s">
        <v>0</v>
      </c>
      <c r="G7" s="79" t="s">
        <v>32</v>
      </c>
    </row>
    <row r="8" spans="1:7" ht="15">
      <c r="A8" s="2"/>
      <c r="B8" s="452"/>
      <c r="C8" s="14" t="s">
        <v>195</v>
      </c>
      <c r="D8" s="138">
        <v>95</v>
      </c>
      <c r="E8" s="138">
        <v>64</v>
      </c>
      <c r="F8" s="141">
        <v>159</v>
      </c>
      <c r="G8" s="89">
        <v>3</v>
      </c>
    </row>
    <row r="9" spans="1:7" ht="15">
      <c r="A9" s="2"/>
      <c r="B9" s="452"/>
      <c r="C9" s="14" t="s">
        <v>196</v>
      </c>
      <c r="D9" s="146">
        <v>105</v>
      </c>
      <c r="E9" s="146">
        <v>83</v>
      </c>
      <c r="F9" s="141">
        <v>188</v>
      </c>
      <c r="G9" s="146">
        <v>1</v>
      </c>
    </row>
    <row r="10" spans="1:7" ht="15">
      <c r="A10" s="2"/>
      <c r="B10" s="452"/>
      <c r="C10" s="14" t="s">
        <v>197</v>
      </c>
      <c r="D10" s="139">
        <v>95</v>
      </c>
      <c r="E10" s="139">
        <v>48</v>
      </c>
      <c r="F10" s="141">
        <v>143</v>
      </c>
      <c r="G10" s="90">
        <v>0</v>
      </c>
    </row>
    <row r="11" spans="1:7" ht="12.75">
      <c r="A11" s="2"/>
      <c r="B11" s="453"/>
      <c r="C11" s="76" t="s">
        <v>0</v>
      </c>
      <c r="D11" s="81">
        <v>295</v>
      </c>
      <c r="E11" s="81">
        <v>195</v>
      </c>
      <c r="F11" s="81">
        <v>490</v>
      </c>
      <c r="G11" s="80">
        <v>4</v>
      </c>
    </row>
    <row r="12" spans="1:7" ht="12.75">
      <c r="A12" s="2"/>
      <c r="B12" s="33"/>
      <c r="C12" s="33"/>
      <c r="D12" s="33"/>
      <c r="E12" s="33"/>
      <c r="F12" s="34"/>
      <c r="G12" s="34"/>
    </row>
    <row r="13" spans="1:7" ht="12.75">
      <c r="A13" s="2"/>
      <c r="B13" s="11"/>
      <c r="C13" s="11"/>
      <c r="D13" s="77" t="s">
        <v>30</v>
      </c>
      <c r="E13" s="77" t="s">
        <v>31</v>
      </c>
      <c r="F13" s="78" t="s">
        <v>0</v>
      </c>
      <c r="G13" s="10"/>
    </row>
    <row r="14" spans="1:7" ht="12.75">
      <c r="A14" s="2"/>
      <c r="B14" s="451" t="s">
        <v>33</v>
      </c>
      <c r="C14" s="91" t="s">
        <v>34</v>
      </c>
      <c r="D14" s="138">
        <v>3</v>
      </c>
      <c r="E14" s="138">
        <v>2</v>
      </c>
      <c r="F14" s="138">
        <v>5</v>
      </c>
      <c r="G14" s="35"/>
    </row>
    <row r="15" spans="1:7" ht="12.75">
      <c r="A15" s="2"/>
      <c r="B15" s="453"/>
      <c r="C15" s="75" t="s">
        <v>35</v>
      </c>
      <c r="D15" s="139">
        <v>19</v>
      </c>
      <c r="E15" s="139">
        <v>17</v>
      </c>
      <c r="F15" s="139">
        <v>36</v>
      </c>
      <c r="G15" s="12"/>
    </row>
    <row r="16" spans="1:7" ht="12.75">
      <c r="A16" s="2"/>
      <c r="B16" s="9"/>
      <c r="C16" s="9"/>
      <c r="D16" s="9"/>
      <c r="E16" s="9"/>
      <c r="F16" s="6"/>
      <c r="G16" s="12"/>
    </row>
    <row r="17" spans="1:14" ht="12.75">
      <c r="A17" s="2"/>
      <c r="B17" s="362" t="s">
        <v>47</v>
      </c>
      <c r="C17" s="362"/>
      <c r="D17" s="362"/>
      <c r="E17" s="362"/>
      <c r="F17" s="362"/>
      <c r="G17" s="362"/>
      <c r="K17" s="13"/>
      <c r="L17" s="13"/>
      <c r="M17" s="13"/>
      <c r="N17" s="13"/>
    </row>
    <row r="18" spans="1:14" ht="12.75">
      <c r="A18" s="2"/>
      <c r="B18" s="6"/>
      <c r="C18" s="9"/>
      <c r="D18" s="9"/>
      <c r="E18" s="9"/>
      <c r="F18" s="6"/>
      <c r="G18" s="12"/>
      <c r="K18" s="13"/>
      <c r="L18" s="13"/>
      <c r="M18" s="13"/>
      <c r="N18" s="13"/>
    </row>
    <row r="19" spans="1:14" ht="12.75">
      <c r="A19" s="2"/>
      <c r="B19" s="6"/>
      <c r="C19" s="9"/>
      <c r="D19" s="77" t="s">
        <v>30</v>
      </c>
      <c r="E19" s="77" t="s">
        <v>31</v>
      </c>
      <c r="F19" s="78" t="s">
        <v>0</v>
      </c>
      <c r="G19" s="12"/>
      <c r="K19" s="13"/>
      <c r="L19" s="13"/>
      <c r="M19" s="13"/>
      <c r="N19" s="13"/>
    </row>
    <row r="20" spans="1:7" ht="15">
      <c r="A20" s="2"/>
      <c r="B20" s="456" t="s">
        <v>198</v>
      </c>
      <c r="C20" s="457"/>
      <c r="D20" s="80">
        <v>94</v>
      </c>
      <c r="E20" s="80">
        <v>63</v>
      </c>
      <c r="F20" s="80">
        <v>157</v>
      </c>
      <c r="G20" s="12"/>
    </row>
    <row r="21" spans="1:7" ht="15">
      <c r="A21" s="2"/>
      <c r="B21" s="407" t="s">
        <v>199</v>
      </c>
      <c r="C21" s="407"/>
      <c r="D21" s="407"/>
      <c r="E21" s="407"/>
      <c r="F21" s="407"/>
      <c r="G21" s="12"/>
    </row>
    <row r="22" spans="1:7" ht="12.75">
      <c r="A22" s="2"/>
      <c r="B22" s="14"/>
      <c r="C22" s="15"/>
      <c r="D22" s="12"/>
      <c r="E22" s="12"/>
      <c r="F22" s="12"/>
      <c r="G22" s="12"/>
    </row>
    <row r="23" spans="1:7" ht="12.75">
      <c r="A23" s="2"/>
      <c r="B23" s="362" t="s">
        <v>48</v>
      </c>
      <c r="C23" s="362"/>
      <c r="D23" s="362"/>
      <c r="E23" s="362"/>
      <c r="F23" s="362"/>
      <c r="G23" s="362"/>
    </row>
    <row r="24" spans="1:7" ht="12.75">
      <c r="A24" s="2"/>
      <c r="B24" s="7"/>
      <c r="C24" s="9"/>
      <c r="D24" s="6"/>
      <c r="E24" s="4"/>
      <c r="F24" s="4"/>
      <c r="G24" s="12"/>
    </row>
    <row r="25" spans="1:7" ht="12.75">
      <c r="A25" s="2"/>
      <c r="B25" s="9"/>
      <c r="C25" s="9"/>
      <c r="D25" s="77" t="s">
        <v>30</v>
      </c>
      <c r="E25" s="77" t="s">
        <v>31</v>
      </c>
      <c r="F25" s="78" t="s">
        <v>0</v>
      </c>
      <c r="G25" s="12"/>
    </row>
    <row r="26" spans="1:7" ht="12.75">
      <c r="A26" s="2"/>
      <c r="B26" s="415" t="s">
        <v>36</v>
      </c>
      <c r="C26" s="417"/>
      <c r="D26" s="141">
        <v>77</v>
      </c>
      <c r="E26" s="138">
        <v>55</v>
      </c>
      <c r="F26" s="138">
        <v>132</v>
      </c>
      <c r="G26" s="12"/>
    </row>
    <row r="27" spans="1:7" ht="12.75">
      <c r="A27" s="2"/>
      <c r="B27" s="402" t="s">
        <v>37</v>
      </c>
      <c r="C27" s="404"/>
      <c r="D27" s="141">
        <v>73</v>
      </c>
      <c r="E27" s="139">
        <v>52</v>
      </c>
      <c r="F27" s="139">
        <v>125</v>
      </c>
      <c r="G27" s="9"/>
    </row>
    <row r="28" spans="1:7" ht="12.75" customHeight="1">
      <c r="A28" s="2"/>
      <c r="B28" s="437" t="s">
        <v>38</v>
      </c>
      <c r="C28" s="439"/>
      <c r="D28" s="138">
        <v>9</v>
      </c>
      <c r="E28" s="138">
        <v>3</v>
      </c>
      <c r="F28" s="138">
        <v>12</v>
      </c>
      <c r="G28" s="9"/>
    </row>
    <row r="29" spans="1:7" ht="12.75" customHeight="1">
      <c r="A29" s="2"/>
      <c r="B29" s="432" t="s">
        <v>39</v>
      </c>
      <c r="C29" s="434"/>
      <c r="D29" s="139">
        <v>8</v>
      </c>
      <c r="E29" s="139">
        <v>3</v>
      </c>
      <c r="F29" s="139">
        <v>11</v>
      </c>
      <c r="G29" s="28"/>
    </row>
    <row r="30" spans="1:7" ht="12.75">
      <c r="A30" s="2"/>
      <c r="B30" s="12"/>
      <c r="C30" s="12"/>
      <c r="D30" s="16"/>
      <c r="E30" s="16"/>
      <c r="F30" s="16"/>
      <c r="G30" s="9"/>
    </row>
    <row r="31" spans="1:7" ht="12.75">
      <c r="A31" s="2"/>
      <c r="B31" s="362" t="s">
        <v>294</v>
      </c>
      <c r="C31" s="362"/>
      <c r="D31" s="362"/>
      <c r="E31" s="362"/>
      <c r="F31" s="362"/>
      <c r="G31" s="362"/>
    </row>
    <row r="32" spans="1:7" ht="12.75">
      <c r="A32" s="2"/>
      <c r="B32" s="7"/>
      <c r="C32" s="9"/>
      <c r="D32" s="9"/>
      <c r="E32" s="9"/>
      <c r="F32" s="9"/>
      <c r="G32" s="9"/>
    </row>
    <row r="33" spans="1:7" ht="12.75">
      <c r="A33" s="2"/>
      <c r="B33" s="11"/>
      <c r="C33" s="11"/>
      <c r="D33" s="77" t="s">
        <v>30</v>
      </c>
      <c r="E33" s="77" t="s">
        <v>31</v>
      </c>
      <c r="F33" s="78" t="s">
        <v>0</v>
      </c>
      <c r="G33" s="9"/>
    </row>
    <row r="34" spans="1:7" ht="12.75" customHeight="1">
      <c r="A34" s="2"/>
      <c r="B34" s="437" t="s">
        <v>55</v>
      </c>
      <c r="C34" s="439"/>
      <c r="D34" s="138">
        <v>112</v>
      </c>
      <c r="E34" s="138">
        <v>80</v>
      </c>
      <c r="F34" s="138">
        <v>192</v>
      </c>
      <c r="G34" s="9"/>
    </row>
    <row r="35" spans="1:7" ht="12.75" customHeight="1">
      <c r="A35" s="2"/>
      <c r="B35" s="432" t="s">
        <v>40</v>
      </c>
      <c r="C35" s="434"/>
      <c r="D35" s="139">
        <v>103</v>
      </c>
      <c r="E35" s="139">
        <v>71</v>
      </c>
      <c r="F35" s="139">
        <v>174</v>
      </c>
      <c r="G35" s="9"/>
    </row>
    <row r="36" spans="1:7" ht="12.75">
      <c r="A36" s="2"/>
      <c r="B36" s="12" t="s">
        <v>56</v>
      </c>
      <c r="C36" s="12"/>
      <c r="D36" s="12"/>
      <c r="E36" s="12"/>
      <c r="F36" s="9"/>
      <c r="G36" s="9"/>
    </row>
    <row r="37" spans="1:7" ht="12.75">
      <c r="A37" s="2"/>
      <c r="B37" s="12"/>
      <c r="C37" s="12"/>
      <c r="D37" s="12"/>
      <c r="E37" s="12"/>
      <c r="F37" s="9"/>
      <c r="G37" s="9"/>
    </row>
    <row r="38" spans="1:7" ht="12.75">
      <c r="A38" s="2"/>
      <c r="B38" s="362" t="s">
        <v>50</v>
      </c>
      <c r="C38" s="362"/>
      <c r="D38" s="362"/>
      <c r="E38" s="362"/>
      <c r="F38" s="362"/>
      <c r="G38" s="362"/>
    </row>
    <row r="39" spans="1:7" ht="12.75">
      <c r="A39" s="2"/>
      <c r="B39" s="17"/>
      <c r="C39" s="6"/>
      <c r="D39" s="4"/>
      <c r="E39" s="4"/>
      <c r="F39" s="9"/>
      <c r="G39" s="9"/>
    </row>
    <row r="40" spans="1:7" ht="12.75">
      <c r="A40" s="2"/>
      <c r="B40" s="107" t="s">
        <v>41</v>
      </c>
      <c r="C40" s="107" t="s">
        <v>42</v>
      </c>
      <c r="D40" s="107" t="s">
        <v>43</v>
      </c>
      <c r="E40" s="78" t="s">
        <v>0</v>
      </c>
      <c r="F40" s="9"/>
      <c r="G40" s="9"/>
    </row>
    <row r="41" spans="1:8" ht="12.75">
      <c r="A41" s="2"/>
      <c r="B41" s="94">
        <v>5</v>
      </c>
      <c r="C41" s="94">
        <v>23</v>
      </c>
      <c r="D41" s="94">
        <v>0</v>
      </c>
      <c r="E41" s="108">
        <v>28</v>
      </c>
      <c r="F41" s="9"/>
      <c r="G41" s="9"/>
      <c r="H41" s="9"/>
    </row>
  </sheetData>
  <sheetProtection/>
  <mergeCells count="19">
    <mergeCell ref="B28:C28"/>
    <mergeCell ref="B29:C29"/>
    <mergeCell ref="B31:G31"/>
    <mergeCell ref="B34:C34"/>
    <mergeCell ref="B35:C35"/>
    <mergeCell ref="B38:G38"/>
    <mergeCell ref="B17:G17"/>
    <mergeCell ref="B20:C20"/>
    <mergeCell ref="B21:F21"/>
    <mergeCell ref="B23:G23"/>
    <mergeCell ref="B26:C26"/>
    <mergeCell ref="B27:C27"/>
    <mergeCell ref="A1:H1"/>
    <mergeCell ref="B4:G4"/>
    <mergeCell ref="B6:B11"/>
    <mergeCell ref="C6:C7"/>
    <mergeCell ref="D6:G6"/>
    <mergeCell ref="B14:B15"/>
    <mergeCell ref="B2:D2"/>
  </mergeCells>
  <printOptions/>
  <pageMargins left="0.25" right="0.25"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30"/>
  <sheetViews>
    <sheetView showGridLines="0" zoomScalePageLayoutView="0" workbookViewId="0" topLeftCell="A1">
      <selection activeCell="A2" sqref="A2:IV2"/>
    </sheetView>
  </sheetViews>
  <sheetFormatPr defaultColWidth="11.421875" defaultRowHeight="12.75"/>
  <cols>
    <col min="1" max="1" width="2.140625" style="1" customWidth="1"/>
    <col min="2" max="2" width="40.28125" style="1" customWidth="1"/>
    <col min="3" max="4" width="12.8515625" style="1" customWidth="1"/>
    <col min="5" max="5" width="11.421875" style="1" customWidth="1"/>
    <col min="6" max="6" width="10.8515625" style="1" customWidth="1"/>
    <col min="7" max="7" width="2.57421875" style="1" customWidth="1"/>
    <col min="8" max="16384" width="11.421875" style="1" customWidth="1"/>
  </cols>
  <sheetData>
    <row r="1" spans="1:7" ht="16.5">
      <c r="A1" s="435" t="s">
        <v>206</v>
      </c>
      <c r="B1" s="435"/>
      <c r="C1" s="435"/>
      <c r="D1" s="435"/>
      <c r="E1" s="435"/>
      <c r="F1" s="435"/>
      <c r="G1" s="435"/>
    </row>
    <row r="2" spans="1:8" ht="16.5">
      <c r="A2" s="322"/>
      <c r="B2" s="357" t="s">
        <v>380</v>
      </c>
      <c r="C2" s="357"/>
      <c r="D2" s="357"/>
      <c r="E2" s="322"/>
      <c r="F2" s="322"/>
      <c r="G2" s="322"/>
      <c r="H2" s="322"/>
    </row>
    <row r="4" spans="2:8" ht="12.75" customHeight="1">
      <c r="B4" s="362" t="s">
        <v>52</v>
      </c>
      <c r="C4" s="362"/>
      <c r="D4" s="362"/>
      <c r="E4" s="362"/>
      <c r="F4" s="362"/>
      <c r="G4" s="6"/>
      <c r="H4" s="6"/>
    </row>
    <row r="5" ht="8.25" customHeight="1"/>
    <row r="6" spans="3:6" ht="19.5" customHeight="1">
      <c r="C6" s="413" t="s">
        <v>201</v>
      </c>
      <c r="D6" s="414"/>
      <c r="E6" s="413" t="s">
        <v>53</v>
      </c>
      <c r="F6" s="414"/>
    </row>
    <row r="7" spans="2:6" ht="16.5" customHeight="1">
      <c r="B7" s="30"/>
      <c r="C7" s="77" t="s">
        <v>11</v>
      </c>
      <c r="D7" s="51" t="s">
        <v>12</v>
      </c>
      <c r="E7" s="77" t="s">
        <v>11</v>
      </c>
      <c r="F7" s="77" t="s">
        <v>12</v>
      </c>
    </row>
    <row r="8" spans="2:6" ht="17.25" customHeight="1">
      <c r="B8" s="73" t="s">
        <v>1</v>
      </c>
      <c r="C8" s="31">
        <v>4.2</v>
      </c>
      <c r="D8" s="89">
        <v>2.4</v>
      </c>
      <c r="E8" s="31">
        <v>4</v>
      </c>
      <c r="F8" s="89">
        <v>2.1</v>
      </c>
    </row>
    <row r="9" spans="2:6" ht="17.25" customHeight="1">
      <c r="B9" s="114" t="s">
        <v>2</v>
      </c>
      <c r="C9" s="31">
        <v>12.2</v>
      </c>
      <c r="D9" s="117">
        <v>5.2</v>
      </c>
      <c r="E9" s="31">
        <v>11.7</v>
      </c>
      <c r="F9" s="117">
        <v>4.8</v>
      </c>
    </row>
    <row r="10" spans="2:6" ht="17.25" customHeight="1">
      <c r="B10" s="114" t="s">
        <v>3</v>
      </c>
      <c r="C10" s="31">
        <v>16.7</v>
      </c>
      <c r="D10" s="117">
        <v>8.7</v>
      </c>
      <c r="E10" s="31">
        <v>19</v>
      </c>
      <c r="F10" s="117">
        <v>10.2</v>
      </c>
    </row>
    <row r="11" spans="2:6" ht="17.25" customHeight="1">
      <c r="B11" s="114" t="s">
        <v>4</v>
      </c>
      <c r="C11" s="31">
        <v>8.1</v>
      </c>
      <c r="D11" s="117">
        <v>11.4</v>
      </c>
      <c r="E11" s="31">
        <v>9.3</v>
      </c>
      <c r="F11" s="117">
        <v>13.3</v>
      </c>
    </row>
    <row r="12" spans="2:6" ht="17.25" customHeight="1">
      <c r="B12" s="114" t="s">
        <v>5</v>
      </c>
      <c r="C12" s="31">
        <v>29.6</v>
      </c>
      <c r="D12" s="117">
        <v>44.6</v>
      </c>
      <c r="E12" s="31">
        <v>28.6</v>
      </c>
      <c r="F12" s="118">
        <v>44</v>
      </c>
    </row>
    <row r="13" spans="2:6" ht="17.25" customHeight="1">
      <c r="B13" s="114" t="s">
        <v>6</v>
      </c>
      <c r="C13" s="31">
        <v>26.8</v>
      </c>
      <c r="D13" s="117">
        <v>9.9</v>
      </c>
      <c r="E13" s="31">
        <v>25</v>
      </c>
      <c r="F13" s="118">
        <v>9.1</v>
      </c>
    </row>
    <row r="14" spans="2:6" ht="17.25" customHeight="1">
      <c r="B14" s="75" t="s">
        <v>7</v>
      </c>
      <c r="C14" s="31">
        <v>2.3</v>
      </c>
      <c r="D14" s="90">
        <v>17.8</v>
      </c>
      <c r="E14" s="31">
        <v>2.5</v>
      </c>
      <c r="F14" s="119">
        <v>16.5</v>
      </c>
    </row>
    <row r="15" spans="2:6" ht="15.75" customHeight="1">
      <c r="B15" s="122" t="s">
        <v>18</v>
      </c>
      <c r="C15" s="120">
        <v>100</v>
      </c>
      <c r="D15" s="120">
        <v>100</v>
      </c>
      <c r="E15" s="120">
        <v>100</v>
      </c>
      <c r="F15" s="120">
        <v>100</v>
      </c>
    </row>
    <row r="16" spans="2:6" ht="15.75" customHeight="1">
      <c r="B16" s="123" t="s">
        <v>19</v>
      </c>
      <c r="C16" s="121">
        <v>24126</v>
      </c>
      <c r="D16" s="121">
        <v>25068</v>
      </c>
      <c r="E16" s="103">
        <v>50536</v>
      </c>
      <c r="F16" s="103">
        <v>52541</v>
      </c>
    </row>
    <row r="17" ht="16.5" customHeight="1"/>
    <row r="18" spans="2:8" ht="12.75" customHeight="1">
      <c r="B18" s="362" t="s">
        <v>46</v>
      </c>
      <c r="C18" s="362"/>
      <c r="D18" s="362"/>
      <c r="E18" s="362"/>
      <c r="F18" s="362"/>
      <c r="G18" s="6"/>
      <c r="H18" s="6"/>
    </row>
    <row r="19" ht="8.25" customHeight="1"/>
    <row r="20" spans="3:6" ht="19.5" customHeight="1">
      <c r="C20" s="413" t="s">
        <v>201</v>
      </c>
      <c r="D20" s="414"/>
      <c r="E20" s="413" t="s">
        <v>54</v>
      </c>
      <c r="F20" s="414"/>
    </row>
    <row r="21" spans="2:6" ht="17.25" customHeight="1">
      <c r="B21" s="73" t="s">
        <v>27</v>
      </c>
      <c r="C21" s="440">
        <v>75.8</v>
      </c>
      <c r="D21" s="440"/>
      <c r="E21" s="449">
        <v>76.9</v>
      </c>
      <c r="F21" s="450"/>
    </row>
    <row r="22" spans="2:6" ht="17.25" customHeight="1">
      <c r="B22" s="74" t="s">
        <v>151</v>
      </c>
      <c r="C22" s="440">
        <v>2.5</v>
      </c>
      <c r="D22" s="440"/>
      <c r="E22" s="445">
        <v>1.8</v>
      </c>
      <c r="F22" s="446"/>
    </row>
    <row r="23" spans="2:6" ht="17.25" customHeight="1">
      <c r="B23" s="74" t="s">
        <v>129</v>
      </c>
      <c r="C23" s="440">
        <v>1.2</v>
      </c>
      <c r="D23" s="440"/>
      <c r="E23" s="445">
        <v>1.4</v>
      </c>
      <c r="F23" s="446"/>
    </row>
    <row r="24" spans="2:6" ht="17.25" customHeight="1">
      <c r="B24" s="74" t="s">
        <v>152</v>
      </c>
      <c r="C24" s="440">
        <v>0.5</v>
      </c>
      <c r="D24" s="440"/>
      <c r="E24" s="445">
        <v>0.5</v>
      </c>
      <c r="F24" s="446"/>
    </row>
    <row r="25" spans="2:9" ht="17.25" customHeight="1">
      <c r="B25" s="74" t="s">
        <v>132</v>
      </c>
      <c r="C25" s="440">
        <v>0.8</v>
      </c>
      <c r="D25" s="440"/>
      <c r="E25" s="445">
        <v>1.4</v>
      </c>
      <c r="F25" s="446"/>
      <c r="I25" s="27"/>
    </row>
    <row r="26" spans="2:9" ht="17.25" customHeight="1">
      <c r="B26" s="74" t="s">
        <v>153</v>
      </c>
      <c r="C26" s="440">
        <v>5.8</v>
      </c>
      <c r="D26" s="440"/>
      <c r="E26" s="445">
        <v>5.9</v>
      </c>
      <c r="F26" s="446"/>
      <c r="I26" s="27"/>
    </row>
    <row r="27" spans="2:6" ht="17.25" customHeight="1">
      <c r="B27" s="74" t="s">
        <v>154</v>
      </c>
      <c r="C27" s="440">
        <v>10.6</v>
      </c>
      <c r="D27" s="440"/>
      <c r="E27" s="445">
        <v>9.2</v>
      </c>
      <c r="F27" s="446"/>
    </row>
    <row r="28" spans="2:6" ht="17.25" customHeight="1">
      <c r="B28" s="75" t="s">
        <v>155</v>
      </c>
      <c r="C28" s="440">
        <v>2.9</v>
      </c>
      <c r="D28" s="440"/>
      <c r="E28" s="447">
        <v>3</v>
      </c>
      <c r="F28" s="448"/>
    </row>
    <row r="29" spans="2:6" ht="15.75" customHeight="1">
      <c r="B29" s="122" t="s">
        <v>18</v>
      </c>
      <c r="C29" s="430">
        <v>100</v>
      </c>
      <c r="D29" s="431"/>
      <c r="E29" s="430">
        <v>100</v>
      </c>
      <c r="F29" s="431"/>
    </row>
    <row r="30" spans="2:6" ht="15.75" customHeight="1">
      <c r="B30" s="123" t="s">
        <v>19</v>
      </c>
      <c r="C30" s="385">
        <v>22308</v>
      </c>
      <c r="D30" s="386"/>
      <c r="E30" s="385">
        <v>48643</v>
      </c>
      <c r="F30" s="386"/>
    </row>
  </sheetData>
  <sheetProtection/>
  <mergeCells count="28">
    <mergeCell ref="E21:F21"/>
    <mergeCell ref="E6:F6"/>
    <mergeCell ref="A1:G1"/>
    <mergeCell ref="C6:D6"/>
    <mergeCell ref="C20:D20"/>
    <mergeCell ref="E20:F20"/>
    <mergeCell ref="C21:D21"/>
    <mergeCell ref="B2:D2"/>
    <mergeCell ref="C28:D28"/>
    <mergeCell ref="E27:F27"/>
    <mergeCell ref="C26:D26"/>
    <mergeCell ref="C22:D22"/>
    <mergeCell ref="C23:D23"/>
    <mergeCell ref="C24:D24"/>
    <mergeCell ref="C25:D25"/>
    <mergeCell ref="C27:D27"/>
    <mergeCell ref="E22:F22"/>
    <mergeCell ref="E28:F28"/>
    <mergeCell ref="C30:D30"/>
    <mergeCell ref="E30:F30"/>
    <mergeCell ref="B4:F4"/>
    <mergeCell ref="B18:F18"/>
    <mergeCell ref="E23:F23"/>
    <mergeCell ref="E24:F24"/>
    <mergeCell ref="E25:F25"/>
    <mergeCell ref="E29:F29"/>
    <mergeCell ref="E26:F26"/>
    <mergeCell ref="C29:D29"/>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60.xml><?xml version="1.0" encoding="utf-8"?>
<worksheet xmlns="http://schemas.openxmlformats.org/spreadsheetml/2006/main" xmlns:r="http://schemas.openxmlformats.org/officeDocument/2006/relationships">
  <dimension ref="A1:L54"/>
  <sheetViews>
    <sheetView zoomScalePageLayoutView="0" workbookViewId="0" topLeftCell="A1">
      <selection activeCell="A2" sqref="A2:IV2"/>
    </sheetView>
  </sheetViews>
  <sheetFormatPr defaultColWidth="11.421875" defaultRowHeight="12.75"/>
  <cols>
    <col min="1" max="1" width="2.140625" style="1" customWidth="1"/>
    <col min="2" max="2" width="31.140625" style="1" customWidth="1"/>
    <col min="3" max="3" width="10.57421875" style="1" customWidth="1"/>
    <col min="4" max="4" width="10.28125" style="1" customWidth="1"/>
    <col min="5" max="5" width="9.7109375" style="1" customWidth="1"/>
    <col min="6" max="6" width="11.421875" style="1" customWidth="1"/>
    <col min="7" max="7" width="8.7109375" style="1" customWidth="1"/>
    <col min="8" max="8" width="7.421875" style="1" customWidth="1"/>
    <col min="9" max="9" width="3.7109375" style="1" customWidth="1"/>
    <col min="10" max="10" width="3.140625" style="1" customWidth="1"/>
    <col min="11" max="16384" width="11.421875" style="1" customWidth="1"/>
  </cols>
  <sheetData>
    <row r="1" spans="1:10" ht="16.5">
      <c r="A1" s="435" t="s">
        <v>220</v>
      </c>
      <c r="B1" s="435"/>
      <c r="C1" s="435"/>
      <c r="D1" s="435"/>
      <c r="E1" s="435"/>
      <c r="F1" s="435"/>
      <c r="G1" s="435"/>
      <c r="H1" s="435"/>
      <c r="I1" s="435"/>
      <c r="J1" s="435"/>
    </row>
    <row r="2" spans="1:8" ht="16.5">
      <c r="A2" s="322"/>
      <c r="B2" s="357" t="s">
        <v>380</v>
      </c>
      <c r="C2" s="357"/>
      <c r="D2" s="357"/>
      <c r="E2" s="322"/>
      <c r="F2" s="322"/>
      <c r="G2" s="322"/>
      <c r="H2" s="322"/>
    </row>
    <row r="3" spans="2:9" ht="12.75">
      <c r="B3" s="38"/>
      <c r="C3" s="38"/>
      <c r="D3" s="38"/>
      <c r="E3" s="38"/>
      <c r="F3" s="38"/>
      <c r="G3" s="38"/>
      <c r="H3" s="38"/>
      <c r="I3" s="38"/>
    </row>
    <row r="4" spans="2:9" ht="12.75">
      <c r="B4" s="362" t="s">
        <v>44</v>
      </c>
      <c r="C4" s="362"/>
      <c r="D4" s="362"/>
      <c r="E4" s="362"/>
      <c r="F4" s="362"/>
      <c r="G4" s="362"/>
      <c r="H4" s="362"/>
      <c r="I4" s="362"/>
    </row>
    <row r="5" spans="2:9" ht="12.75">
      <c r="B5" s="20"/>
      <c r="C5" s="20"/>
      <c r="D5" s="20"/>
      <c r="E5" s="20"/>
      <c r="F5" s="20"/>
      <c r="G5" s="20"/>
      <c r="H5" s="20"/>
      <c r="I5" s="20"/>
    </row>
    <row r="6" spans="2:9" ht="12.75" customHeight="1">
      <c r="B6" s="21"/>
      <c r="C6" s="363" t="s">
        <v>61</v>
      </c>
      <c r="D6" s="363" t="s">
        <v>14</v>
      </c>
      <c r="E6" s="363" t="s">
        <v>15</v>
      </c>
      <c r="F6" s="363" t="s">
        <v>16</v>
      </c>
      <c r="G6" s="363" t="s">
        <v>17</v>
      </c>
      <c r="H6" s="373" t="s">
        <v>0</v>
      </c>
      <c r="I6" s="24"/>
    </row>
    <row r="7" spans="2:9" ht="12.75">
      <c r="B7" s="21"/>
      <c r="C7" s="364"/>
      <c r="D7" s="364"/>
      <c r="E7" s="364"/>
      <c r="F7" s="364"/>
      <c r="G7" s="364"/>
      <c r="H7" s="374"/>
      <c r="I7" s="24"/>
    </row>
    <row r="8" spans="2:9" ht="12.75">
      <c r="B8" s="21"/>
      <c r="C8" s="364"/>
      <c r="D8" s="364"/>
      <c r="E8" s="364"/>
      <c r="F8" s="364"/>
      <c r="G8" s="364"/>
      <c r="H8" s="374"/>
      <c r="I8" s="24"/>
    </row>
    <row r="9" spans="2:9" ht="12.75">
      <c r="B9" s="21"/>
      <c r="C9" s="364"/>
      <c r="D9" s="364"/>
      <c r="E9" s="364"/>
      <c r="F9" s="364"/>
      <c r="G9" s="364"/>
      <c r="H9" s="374"/>
      <c r="I9" s="24"/>
    </row>
    <row r="10" spans="2:9" ht="12.75">
      <c r="B10" s="21"/>
      <c r="C10" s="364"/>
      <c r="D10" s="364"/>
      <c r="E10" s="364"/>
      <c r="F10" s="364"/>
      <c r="G10" s="364"/>
      <c r="H10" s="374"/>
      <c r="I10" s="24"/>
    </row>
    <row r="11" spans="2:9" ht="12.75">
      <c r="B11" s="21"/>
      <c r="C11" s="364"/>
      <c r="D11" s="364"/>
      <c r="E11" s="364"/>
      <c r="F11" s="364"/>
      <c r="G11" s="364"/>
      <c r="H11" s="374"/>
      <c r="I11" s="24"/>
    </row>
    <row r="12" spans="2:9" ht="12.75">
      <c r="B12" s="21"/>
      <c r="C12" s="365"/>
      <c r="D12" s="365"/>
      <c r="E12" s="365"/>
      <c r="F12" s="365"/>
      <c r="G12" s="365"/>
      <c r="H12" s="375"/>
      <c r="I12" s="24"/>
    </row>
    <row r="13" spans="2:9" ht="15">
      <c r="B13" s="112" t="s">
        <v>201</v>
      </c>
      <c r="C13" s="142">
        <v>3.8</v>
      </c>
      <c r="D13" s="144">
        <v>1.9</v>
      </c>
      <c r="E13" s="142">
        <v>68.6</v>
      </c>
      <c r="F13" s="144">
        <v>14.7</v>
      </c>
      <c r="G13" s="142">
        <v>10.9</v>
      </c>
      <c r="H13" s="144">
        <v>100</v>
      </c>
      <c r="I13" s="24"/>
    </row>
    <row r="14" spans="2:9" ht="12.75">
      <c r="B14" s="113" t="s">
        <v>19</v>
      </c>
      <c r="C14" s="141">
        <v>6</v>
      </c>
      <c r="D14" s="139">
        <v>3</v>
      </c>
      <c r="E14" s="141">
        <v>107</v>
      </c>
      <c r="F14" s="139">
        <v>23</v>
      </c>
      <c r="G14" s="141">
        <v>14</v>
      </c>
      <c r="H14" s="139">
        <v>156</v>
      </c>
      <c r="I14" s="24"/>
    </row>
    <row r="15" spans="2:9" ht="12.75">
      <c r="B15" s="112" t="s">
        <v>53</v>
      </c>
      <c r="C15" s="144">
        <v>3.2</v>
      </c>
      <c r="D15" s="144">
        <v>1.1</v>
      </c>
      <c r="E15" s="144">
        <v>74.7</v>
      </c>
      <c r="F15" s="144">
        <v>12.4</v>
      </c>
      <c r="G15" s="144">
        <v>8.6</v>
      </c>
      <c r="H15" s="144">
        <v>100</v>
      </c>
      <c r="I15" s="24"/>
    </row>
    <row r="16" spans="2:9" ht="12.75">
      <c r="B16" s="113" t="s">
        <v>19</v>
      </c>
      <c r="C16" s="139">
        <v>15</v>
      </c>
      <c r="D16" s="139">
        <v>5</v>
      </c>
      <c r="E16" s="139">
        <v>354</v>
      </c>
      <c r="F16" s="139">
        <v>59</v>
      </c>
      <c r="G16" s="139">
        <v>41</v>
      </c>
      <c r="H16" s="139">
        <v>474</v>
      </c>
      <c r="I16" s="24"/>
    </row>
    <row r="17" spans="2:9" ht="12.75">
      <c r="B17" s="38"/>
      <c r="C17" s="38"/>
      <c r="D17" s="38"/>
      <c r="E17" s="38"/>
      <c r="F17" s="38"/>
      <c r="G17" s="38"/>
      <c r="H17" s="38"/>
      <c r="I17" s="38"/>
    </row>
    <row r="18" spans="2:9" ht="12.75">
      <c r="B18" s="362" t="s">
        <v>45</v>
      </c>
      <c r="C18" s="362"/>
      <c r="D18" s="362"/>
      <c r="E18" s="362"/>
      <c r="F18" s="362"/>
      <c r="G18" s="362"/>
      <c r="H18" s="362"/>
      <c r="I18" s="362"/>
    </row>
    <row r="19" spans="2:9" ht="12.75">
      <c r="B19" s="38"/>
      <c r="C19" s="38"/>
      <c r="D19" s="38"/>
      <c r="E19" s="38"/>
      <c r="F19" s="38"/>
      <c r="G19" s="38"/>
      <c r="H19" s="38"/>
      <c r="I19" s="38"/>
    </row>
    <row r="20" spans="2:9" ht="12.75" customHeight="1">
      <c r="B20" s="371" t="s">
        <v>13</v>
      </c>
      <c r="C20" s="358" t="s">
        <v>201</v>
      </c>
      <c r="D20" s="359"/>
      <c r="E20" s="358" t="s">
        <v>53</v>
      </c>
      <c r="F20" s="359"/>
      <c r="G20" s="23"/>
      <c r="H20" s="38"/>
      <c r="I20" s="24"/>
    </row>
    <row r="21" spans="2:9" ht="20.25" customHeight="1">
      <c r="B21" s="372"/>
      <c r="C21" s="360"/>
      <c r="D21" s="361"/>
      <c r="E21" s="360"/>
      <c r="F21" s="361"/>
      <c r="G21" s="23"/>
      <c r="H21" s="38"/>
      <c r="I21" s="24"/>
    </row>
    <row r="22" spans="2:9" ht="12.75">
      <c r="B22" s="91" t="s">
        <v>20</v>
      </c>
      <c r="C22" s="484">
        <v>0</v>
      </c>
      <c r="D22" s="484"/>
      <c r="E22" s="462">
        <v>0</v>
      </c>
      <c r="F22" s="463"/>
      <c r="G22" s="23"/>
      <c r="H22" s="38"/>
      <c r="I22" s="24"/>
    </row>
    <row r="23" spans="2:9" ht="12.75">
      <c r="B23" s="114" t="s">
        <v>21</v>
      </c>
      <c r="C23" s="484">
        <v>0</v>
      </c>
      <c r="D23" s="484"/>
      <c r="E23" s="458">
        <v>0</v>
      </c>
      <c r="F23" s="459"/>
      <c r="G23" s="23"/>
      <c r="H23" s="38"/>
      <c r="I23" s="24"/>
    </row>
    <row r="24" spans="2:9" ht="12.75">
      <c r="B24" s="114" t="s">
        <v>22</v>
      </c>
      <c r="C24" s="484">
        <v>1.3</v>
      </c>
      <c r="D24" s="484"/>
      <c r="E24" s="458">
        <v>0.8</v>
      </c>
      <c r="F24" s="459"/>
      <c r="G24" s="23"/>
      <c r="H24" s="38"/>
      <c r="I24" s="24"/>
    </row>
    <row r="25" spans="2:9" ht="12.75">
      <c r="B25" s="114" t="s">
        <v>23</v>
      </c>
      <c r="C25" s="484">
        <v>8.3</v>
      </c>
      <c r="D25" s="484"/>
      <c r="E25" s="458">
        <v>6.6</v>
      </c>
      <c r="F25" s="459"/>
      <c r="G25" s="23"/>
      <c r="H25" s="38"/>
      <c r="I25" s="24"/>
    </row>
    <row r="26" spans="2:9" ht="12.75">
      <c r="B26" s="114" t="s">
        <v>24</v>
      </c>
      <c r="C26" s="484">
        <v>12.2</v>
      </c>
      <c r="D26" s="484"/>
      <c r="E26" s="458">
        <v>13.7</v>
      </c>
      <c r="F26" s="459"/>
      <c r="G26" s="23"/>
      <c r="H26" s="38"/>
      <c r="I26" s="24"/>
    </row>
    <row r="27" spans="2:9" ht="12.75">
      <c r="B27" s="114" t="s">
        <v>25</v>
      </c>
      <c r="C27" s="484">
        <v>26.3</v>
      </c>
      <c r="D27" s="484"/>
      <c r="E27" s="458">
        <v>25.4</v>
      </c>
      <c r="F27" s="459"/>
      <c r="G27" s="23"/>
      <c r="H27" s="38"/>
      <c r="I27" s="24"/>
    </row>
    <row r="28" spans="2:9" ht="12.75">
      <c r="B28" s="114" t="s">
        <v>148</v>
      </c>
      <c r="C28" s="484">
        <v>39.7</v>
      </c>
      <c r="D28" s="484"/>
      <c r="E28" s="458">
        <v>36.6</v>
      </c>
      <c r="F28" s="459"/>
      <c r="G28" s="23"/>
      <c r="H28" s="38"/>
      <c r="I28" s="24"/>
    </row>
    <row r="29" spans="2:9" ht="12.75">
      <c r="B29" s="115" t="s">
        <v>26</v>
      </c>
      <c r="C29" s="484">
        <v>12.2</v>
      </c>
      <c r="D29" s="484"/>
      <c r="E29" s="464">
        <v>16.9</v>
      </c>
      <c r="F29" s="465"/>
      <c r="G29" s="23"/>
      <c r="H29" s="38"/>
      <c r="I29" s="24"/>
    </row>
    <row r="30" spans="2:9" ht="12.75">
      <c r="B30" s="112" t="s">
        <v>0</v>
      </c>
      <c r="C30" s="383">
        <v>100</v>
      </c>
      <c r="D30" s="384"/>
      <c r="E30" s="383">
        <v>100</v>
      </c>
      <c r="F30" s="384"/>
      <c r="G30" s="23"/>
      <c r="H30" s="38"/>
      <c r="I30" s="24"/>
    </row>
    <row r="31" spans="2:9" ht="12.75">
      <c r="B31" s="113" t="s">
        <v>19</v>
      </c>
      <c r="C31" s="469">
        <v>156</v>
      </c>
      <c r="D31" s="470"/>
      <c r="E31" s="515">
        <v>473</v>
      </c>
      <c r="F31" s="516"/>
      <c r="G31" s="23"/>
      <c r="H31" s="38"/>
      <c r="I31" s="24"/>
    </row>
    <row r="32" spans="2:9" ht="12.75">
      <c r="B32" s="22"/>
      <c r="C32" s="23"/>
      <c r="D32" s="23"/>
      <c r="E32" s="23"/>
      <c r="F32" s="23"/>
      <c r="G32" s="23"/>
      <c r="H32" s="38"/>
      <c r="I32" s="24"/>
    </row>
    <row r="33" spans="2:11" ht="12.75">
      <c r="B33" s="362" t="s">
        <v>293</v>
      </c>
      <c r="C33" s="362"/>
      <c r="D33" s="362"/>
      <c r="E33" s="362"/>
      <c r="F33" s="362"/>
      <c r="G33" s="362"/>
      <c r="H33" s="362"/>
      <c r="I33" s="362"/>
      <c r="J33" s="362"/>
      <c r="K33" s="362"/>
    </row>
    <row r="34" spans="2:10" ht="12.75">
      <c r="B34" s="38"/>
      <c r="C34" s="38"/>
      <c r="D34" s="38"/>
      <c r="E34" s="38"/>
      <c r="F34" s="38"/>
      <c r="G34" s="38"/>
      <c r="H34" s="38"/>
      <c r="I34" s="38"/>
      <c r="J34" s="26"/>
    </row>
    <row r="35" spans="2:9" ht="30.75" customHeight="1">
      <c r="B35" s="38"/>
      <c r="C35" s="413" t="s">
        <v>203</v>
      </c>
      <c r="D35" s="414"/>
      <c r="E35" s="413" t="s">
        <v>163</v>
      </c>
      <c r="F35" s="414"/>
      <c r="G35" s="38"/>
      <c r="H35" s="38"/>
      <c r="I35" s="38"/>
    </row>
    <row r="36" spans="2:12" ht="15.75" customHeight="1">
      <c r="B36" s="91" t="s">
        <v>161</v>
      </c>
      <c r="C36" s="466">
        <v>0</v>
      </c>
      <c r="D36" s="466"/>
      <c r="E36" s="467">
        <v>2</v>
      </c>
      <c r="F36" s="468"/>
      <c r="G36" s="38"/>
      <c r="H36" s="38"/>
      <c r="I36" s="38"/>
      <c r="J36" s="38"/>
      <c r="K36" s="38"/>
      <c r="L36" s="38"/>
    </row>
    <row r="37" spans="2:12" ht="39.75" customHeight="1">
      <c r="B37" s="114" t="s">
        <v>162</v>
      </c>
      <c r="C37" s="466">
        <v>2</v>
      </c>
      <c r="D37" s="466"/>
      <c r="E37" s="471">
        <v>3</v>
      </c>
      <c r="F37" s="472"/>
      <c r="G37" s="38"/>
      <c r="H37" s="38"/>
      <c r="I37" s="38"/>
      <c r="J37" s="38"/>
      <c r="K37" s="38"/>
      <c r="L37" s="38"/>
    </row>
    <row r="38" spans="2:12" ht="15" customHeight="1">
      <c r="B38" s="114" t="s">
        <v>156</v>
      </c>
      <c r="C38" s="466">
        <v>2</v>
      </c>
      <c r="D38" s="466"/>
      <c r="E38" s="471">
        <v>2</v>
      </c>
      <c r="F38" s="472"/>
      <c r="G38" s="38"/>
      <c r="H38" s="38"/>
      <c r="I38" s="38"/>
      <c r="J38" s="38"/>
      <c r="K38" s="38"/>
      <c r="L38" s="38"/>
    </row>
    <row r="39" spans="2:12" ht="12.75">
      <c r="B39" s="114" t="s">
        <v>157</v>
      </c>
      <c r="C39" s="466">
        <v>12</v>
      </c>
      <c r="D39" s="466"/>
      <c r="E39" s="471">
        <v>37</v>
      </c>
      <c r="F39" s="472"/>
      <c r="G39" s="38"/>
      <c r="H39" s="38"/>
      <c r="I39" s="38"/>
      <c r="J39" s="38"/>
      <c r="K39" s="38"/>
      <c r="L39" s="38"/>
    </row>
    <row r="40" spans="2:12" ht="25.5">
      <c r="B40" s="114" t="s">
        <v>158</v>
      </c>
      <c r="C40" s="466">
        <v>0</v>
      </c>
      <c r="D40" s="466"/>
      <c r="E40" s="471">
        <v>0</v>
      </c>
      <c r="F40" s="472"/>
      <c r="G40" s="38"/>
      <c r="H40" s="38"/>
      <c r="I40" s="38"/>
      <c r="J40" s="38"/>
      <c r="K40" s="38"/>
      <c r="L40" s="38"/>
    </row>
    <row r="41" spans="2:12" ht="25.5">
      <c r="B41" s="114" t="s">
        <v>159</v>
      </c>
      <c r="C41" s="466">
        <v>51</v>
      </c>
      <c r="D41" s="466"/>
      <c r="E41" s="471">
        <v>171</v>
      </c>
      <c r="F41" s="472"/>
      <c r="G41" s="38"/>
      <c r="H41" s="38"/>
      <c r="I41" s="38"/>
      <c r="J41" s="38"/>
      <c r="K41" s="38"/>
      <c r="L41" s="38"/>
    </row>
    <row r="42" spans="2:12" ht="25.5">
      <c r="B42" s="114" t="s">
        <v>160</v>
      </c>
      <c r="C42" s="466">
        <v>41</v>
      </c>
      <c r="D42" s="466"/>
      <c r="E42" s="471">
        <v>139</v>
      </c>
      <c r="F42" s="472"/>
      <c r="G42" s="38"/>
      <c r="H42" s="24"/>
      <c r="I42" s="24"/>
      <c r="J42" s="38"/>
      <c r="K42" s="38"/>
      <c r="L42" s="38"/>
    </row>
    <row r="43" spans="2:12" ht="25.5">
      <c r="B43" s="295" t="s">
        <v>291</v>
      </c>
      <c r="C43" s="466">
        <v>9</v>
      </c>
      <c r="D43" s="466"/>
      <c r="E43" s="471">
        <v>26</v>
      </c>
      <c r="F43" s="472"/>
      <c r="G43" s="38"/>
      <c r="H43" s="24"/>
      <c r="I43" s="24"/>
      <c r="J43" s="38"/>
      <c r="K43" s="38"/>
      <c r="L43" s="38"/>
    </row>
    <row r="44" spans="2:12" ht="26.25" customHeight="1">
      <c r="B44" s="114" t="s">
        <v>57</v>
      </c>
      <c r="C44" s="466">
        <v>27</v>
      </c>
      <c r="D44" s="466"/>
      <c r="E44" s="471">
        <v>36</v>
      </c>
      <c r="F44" s="472"/>
      <c r="G44" s="38"/>
      <c r="H44" s="24"/>
      <c r="I44" s="24"/>
      <c r="J44" s="38"/>
      <c r="K44" s="38"/>
      <c r="L44" s="38"/>
    </row>
    <row r="45" spans="2:12" ht="12.75">
      <c r="B45" s="221" t="s">
        <v>290</v>
      </c>
      <c r="C45" s="466">
        <v>16</v>
      </c>
      <c r="D45" s="466"/>
      <c r="E45" s="473">
        <v>57</v>
      </c>
      <c r="F45" s="474"/>
      <c r="G45" s="38"/>
      <c r="H45" s="24"/>
      <c r="I45" s="24"/>
      <c r="J45" s="38"/>
      <c r="K45" s="38"/>
      <c r="L45" s="38"/>
    </row>
    <row r="46" spans="2:9" ht="12.75">
      <c r="B46" s="116" t="s">
        <v>19</v>
      </c>
      <c r="C46" s="521">
        <v>156</v>
      </c>
      <c r="D46" s="522"/>
      <c r="E46" s="521">
        <v>474</v>
      </c>
      <c r="F46" s="522"/>
      <c r="G46" s="38"/>
      <c r="H46" s="24"/>
      <c r="I46" s="24"/>
    </row>
    <row r="47" spans="7:8" ht="12.75">
      <c r="G47" s="38"/>
      <c r="H47" s="38"/>
    </row>
    <row r="48" spans="7:8" ht="12.75">
      <c r="G48" s="38"/>
      <c r="H48" s="38"/>
    </row>
    <row r="49" spans="7:8" ht="12.75">
      <c r="G49" s="38"/>
      <c r="H49" s="38"/>
    </row>
    <row r="50" spans="7:8" ht="12.75">
      <c r="G50" s="38"/>
      <c r="H50" s="38"/>
    </row>
    <row r="51" spans="7:8" ht="12.75">
      <c r="G51" s="38"/>
      <c r="H51" s="38"/>
    </row>
    <row r="52" spans="7:8" ht="12.75">
      <c r="G52" s="38"/>
      <c r="H52" s="38"/>
    </row>
    <row r="53" spans="7:8" ht="12.75">
      <c r="G53" s="38"/>
      <c r="H53" s="38"/>
    </row>
    <row r="54" spans="7:8" ht="12.75">
      <c r="G54" s="38"/>
      <c r="H54" s="38"/>
    </row>
  </sheetData>
  <sheetProtection/>
  <mergeCells count="58">
    <mergeCell ref="C46:D46"/>
    <mergeCell ref="E46:F46"/>
    <mergeCell ref="C45:D45"/>
    <mergeCell ref="E45:F45"/>
    <mergeCell ref="C42:D42"/>
    <mergeCell ref="E42:F42"/>
    <mergeCell ref="C43:D43"/>
    <mergeCell ref="E43:F43"/>
    <mergeCell ref="C44:D44"/>
    <mergeCell ref="E44:F44"/>
    <mergeCell ref="C39:D39"/>
    <mergeCell ref="E39:F39"/>
    <mergeCell ref="C40:D40"/>
    <mergeCell ref="E40:F40"/>
    <mergeCell ref="C41:D41"/>
    <mergeCell ref="E41:F41"/>
    <mergeCell ref="C36:D36"/>
    <mergeCell ref="E36:F36"/>
    <mergeCell ref="C37:D37"/>
    <mergeCell ref="E37:F37"/>
    <mergeCell ref="C38:D38"/>
    <mergeCell ref="E38:F38"/>
    <mergeCell ref="C30:D30"/>
    <mergeCell ref="E30:F30"/>
    <mergeCell ref="C31:D31"/>
    <mergeCell ref="E31:F31"/>
    <mergeCell ref="C35:D35"/>
    <mergeCell ref="E35:F35"/>
    <mergeCell ref="B33:K33"/>
    <mergeCell ref="C27:D27"/>
    <mergeCell ref="E27:F27"/>
    <mergeCell ref="C28:D28"/>
    <mergeCell ref="E28:F28"/>
    <mergeCell ref="C29:D29"/>
    <mergeCell ref="E29:F29"/>
    <mergeCell ref="E23:F23"/>
    <mergeCell ref="C24:D24"/>
    <mergeCell ref="E24:F24"/>
    <mergeCell ref="C25:D25"/>
    <mergeCell ref="E25:F25"/>
    <mergeCell ref="C26:D26"/>
    <mergeCell ref="E26:F26"/>
    <mergeCell ref="C23:D23"/>
    <mergeCell ref="A1:J1"/>
    <mergeCell ref="B4:I4"/>
    <mergeCell ref="C6:C12"/>
    <mergeCell ref="D6:D12"/>
    <mergeCell ref="E6:E12"/>
    <mergeCell ref="F6:F12"/>
    <mergeCell ref="G6:G12"/>
    <mergeCell ref="H6:H12"/>
    <mergeCell ref="B2:D2"/>
    <mergeCell ref="B18:I18"/>
    <mergeCell ref="B20:B21"/>
    <mergeCell ref="C20:D21"/>
    <mergeCell ref="E20:F21"/>
    <mergeCell ref="C22:D22"/>
    <mergeCell ref="E22:F22"/>
  </mergeCells>
  <printOptions/>
  <pageMargins left="0.25" right="0.25" top="0.75" bottom="0.75" header="0.3" footer="0.3"/>
  <pageSetup horizontalDpi="600" verticalDpi="600" orientation="portrait" paperSize="9" r:id="rId1"/>
</worksheet>
</file>

<file path=xl/worksheets/sheet61.xml><?xml version="1.0" encoding="utf-8"?>
<worksheet xmlns="http://schemas.openxmlformats.org/spreadsheetml/2006/main" xmlns:r="http://schemas.openxmlformats.org/officeDocument/2006/relationships">
  <dimension ref="A1:L56"/>
  <sheetViews>
    <sheetView zoomScalePageLayoutView="0" workbookViewId="0" topLeftCell="A1">
      <selection activeCell="A2" sqref="A2:IV2"/>
    </sheetView>
  </sheetViews>
  <sheetFormatPr defaultColWidth="11.421875" defaultRowHeight="12.75"/>
  <cols>
    <col min="1" max="1" width="2.140625" style="1" customWidth="1"/>
    <col min="2" max="4" width="11.421875" style="1" customWidth="1"/>
    <col min="5" max="5" width="9.57421875" style="1" customWidth="1"/>
    <col min="6" max="6" width="11.421875" style="1" customWidth="1"/>
    <col min="7" max="7" width="14.28125" style="1" customWidth="1"/>
    <col min="8" max="8" width="12.28125" style="1" customWidth="1"/>
    <col min="9" max="9" width="11.7109375" style="1" customWidth="1"/>
    <col min="10" max="10" width="4.00390625" style="1" customWidth="1"/>
    <col min="11" max="16384" width="11.421875" style="1" customWidth="1"/>
  </cols>
  <sheetData>
    <row r="1" spans="1:10" ht="16.5">
      <c r="A1" s="435" t="s">
        <v>220</v>
      </c>
      <c r="B1" s="435"/>
      <c r="C1" s="435"/>
      <c r="D1" s="435"/>
      <c r="E1" s="435"/>
      <c r="F1" s="435"/>
      <c r="G1" s="435"/>
      <c r="H1" s="435"/>
      <c r="I1" s="435"/>
      <c r="J1" s="435"/>
    </row>
    <row r="2" spans="1:8" ht="16.5">
      <c r="A2" s="322"/>
      <c r="B2" s="357" t="s">
        <v>380</v>
      </c>
      <c r="C2" s="357"/>
      <c r="D2" s="357"/>
      <c r="E2" s="322"/>
      <c r="F2" s="322"/>
      <c r="G2" s="322"/>
      <c r="H2" s="322"/>
    </row>
    <row r="3" spans="2:9" ht="12.75">
      <c r="B3" s="38"/>
      <c r="C3" s="38"/>
      <c r="D3" s="38"/>
      <c r="E3" s="38"/>
      <c r="F3" s="38"/>
      <c r="G3" s="38"/>
      <c r="H3" s="38"/>
      <c r="I3" s="38"/>
    </row>
    <row r="4" spans="2:9" ht="12.75">
      <c r="B4" s="362" t="s">
        <v>62</v>
      </c>
      <c r="C4" s="362"/>
      <c r="D4" s="362"/>
      <c r="E4" s="362"/>
      <c r="F4" s="362"/>
      <c r="G4" s="362"/>
      <c r="H4" s="362"/>
      <c r="I4" s="362"/>
    </row>
    <row r="5" spans="2:9" ht="12.75">
      <c r="B5" s="20"/>
      <c r="C5" s="38"/>
      <c r="D5" s="38"/>
      <c r="E5" s="38"/>
      <c r="F5" s="38"/>
      <c r="G5" s="38"/>
      <c r="H5" s="38"/>
      <c r="I5" s="38"/>
    </row>
    <row r="6" spans="2:9" ht="15" customHeight="1">
      <c r="B6" s="436"/>
      <c r="C6" s="436"/>
      <c r="D6" s="436"/>
      <c r="E6" s="436"/>
      <c r="F6" s="413" t="s">
        <v>201</v>
      </c>
      <c r="G6" s="414"/>
      <c r="H6" s="413" t="s">
        <v>53</v>
      </c>
      <c r="I6" s="414"/>
    </row>
    <row r="7" spans="2:9" ht="12.75">
      <c r="B7" s="437" t="s">
        <v>63</v>
      </c>
      <c r="C7" s="438"/>
      <c r="D7" s="438"/>
      <c r="E7" s="439"/>
      <c r="F7" s="484">
        <v>0</v>
      </c>
      <c r="G7" s="484"/>
      <c r="H7" s="462">
        <v>0.2</v>
      </c>
      <c r="I7" s="463"/>
    </row>
    <row r="8" spans="2:12" ht="12.75">
      <c r="B8" s="409" t="s">
        <v>64</v>
      </c>
      <c r="C8" s="410"/>
      <c r="D8" s="410"/>
      <c r="E8" s="411"/>
      <c r="F8" s="484">
        <v>0.8</v>
      </c>
      <c r="G8" s="484"/>
      <c r="H8" s="458">
        <v>0.9</v>
      </c>
      <c r="I8" s="459"/>
      <c r="K8" s="27"/>
      <c r="L8" s="27"/>
    </row>
    <row r="9" spans="2:9" ht="12.75">
      <c r="B9" s="409" t="s">
        <v>65</v>
      </c>
      <c r="C9" s="410"/>
      <c r="D9" s="410"/>
      <c r="E9" s="411"/>
      <c r="F9" s="484">
        <v>0</v>
      </c>
      <c r="G9" s="484"/>
      <c r="H9" s="458">
        <v>0</v>
      </c>
      <c r="I9" s="459"/>
    </row>
    <row r="10" spans="2:9" ht="15" customHeight="1">
      <c r="B10" s="409" t="s">
        <v>202</v>
      </c>
      <c r="C10" s="410"/>
      <c r="D10" s="410"/>
      <c r="E10" s="411"/>
      <c r="F10" s="484">
        <v>3</v>
      </c>
      <c r="G10" s="484"/>
      <c r="H10" s="458">
        <v>2.4</v>
      </c>
      <c r="I10" s="459"/>
    </row>
    <row r="11" spans="2:9" ht="12.75">
      <c r="B11" s="409" t="s">
        <v>66</v>
      </c>
      <c r="C11" s="410"/>
      <c r="D11" s="410"/>
      <c r="E11" s="411"/>
      <c r="F11" s="484">
        <v>2.3</v>
      </c>
      <c r="G11" s="484"/>
      <c r="H11" s="458">
        <v>2.1</v>
      </c>
      <c r="I11" s="459"/>
    </row>
    <row r="12" spans="2:9" ht="12.75">
      <c r="B12" s="409" t="s">
        <v>67</v>
      </c>
      <c r="C12" s="410"/>
      <c r="D12" s="410"/>
      <c r="E12" s="411"/>
      <c r="F12" s="484">
        <v>8.3</v>
      </c>
      <c r="G12" s="484"/>
      <c r="H12" s="458">
        <v>11.8</v>
      </c>
      <c r="I12" s="459"/>
    </row>
    <row r="13" spans="2:9" ht="12.75">
      <c r="B13" s="409" t="s">
        <v>68</v>
      </c>
      <c r="C13" s="410"/>
      <c r="D13" s="410"/>
      <c r="E13" s="411"/>
      <c r="F13" s="484">
        <v>1.5</v>
      </c>
      <c r="G13" s="484"/>
      <c r="H13" s="458">
        <v>2.1</v>
      </c>
      <c r="I13" s="459"/>
    </row>
    <row r="14" spans="2:9" ht="12.75">
      <c r="B14" s="409" t="s">
        <v>69</v>
      </c>
      <c r="C14" s="410"/>
      <c r="D14" s="410"/>
      <c r="E14" s="411"/>
      <c r="F14" s="484">
        <v>3</v>
      </c>
      <c r="G14" s="484"/>
      <c r="H14" s="458">
        <v>4.7</v>
      </c>
      <c r="I14" s="459"/>
    </row>
    <row r="15" spans="2:9" ht="12.75">
      <c r="B15" s="409" t="s">
        <v>70</v>
      </c>
      <c r="C15" s="410"/>
      <c r="D15" s="410"/>
      <c r="E15" s="411"/>
      <c r="F15" s="484">
        <v>13.5</v>
      </c>
      <c r="G15" s="484"/>
      <c r="H15" s="458">
        <v>5.9</v>
      </c>
      <c r="I15" s="459"/>
    </row>
    <row r="16" spans="2:9" ht="12.75">
      <c r="B16" s="409" t="s">
        <v>292</v>
      </c>
      <c r="C16" s="410"/>
      <c r="D16" s="410"/>
      <c r="E16" s="411"/>
      <c r="F16" s="484">
        <v>11.3</v>
      </c>
      <c r="G16" s="484"/>
      <c r="H16" s="458">
        <v>18.4</v>
      </c>
      <c r="I16" s="459"/>
    </row>
    <row r="17" spans="2:9" ht="12.75">
      <c r="B17" s="409" t="s">
        <v>71</v>
      </c>
      <c r="C17" s="410"/>
      <c r="D17" s="410"/>
      <c r="E17" s="411"/>
      <c r="F17" s="484">
        <v>36.1</v>
      </c>
      <c r="G17" s="484"/>
      <c r="H17" s="458">
        <v>30.1</v>
      </c>
      <c r="I17" s="459"/>
    </row>
    <row r="18" spans="2:9" ht="12.75">
      <c r="B18" s="409" t="s">
        <v>72</v>
      </c>
      <c r="C18" s="410"/>
      <c r="D18" s="410"/>
      <c r="E18" s="411"/>
      <c r="F18" s="484">
        <v>12.8</v>
      </c>
      <c r="G18" s="484"/>
      <c r="H18" s="458">
        <v>13.6</v>
      </c>
      <c r="I18" s="459"/>
    </row>
    <row r="19" spans="2:9" ht="12.75">
      <c r="B19" s="409" t="s">
        <v>73</v>
      </c>
      <c r="C19" s="410"/>
      <c r="D19" s="410"/>
      <c r="E19" s="411"/>
      <c r="F19" s="484">
        <v>7.5</v>
      </c>
      <c r="G19" s="484"/>
      <c r="H19" s="458">
        <v>7.8</v>
      </c>
      <c r="I19" s="459"/>
    </row>
    <row r="20" spans="2:9" ht="12.75">
      <c r="B20" s="432" t="s">
        <v>74</v>
      </c>
      <c r="C20" s="433"/>
      <c r="D20" s="433"/>
      <c r="E20" s="434"/>
      <c r="F20" s="484">
        <v>0</v>
      </c>
      <c r="G20" s="484"/>
      <c r="H20" s="458">
        <v>0</v>
      </c>
      <c r="I20" s="459"/>
    </row>
    <row r="21" spans="2:9" ht="12.75">
      <c r="B21" s="425" t="s">
        <v>0</v>
      </c>
      <c r="C21" s="426"/>
      <c r="D21" s="426"/>
      <c r="E21" s="427"/>
      <c r="F21" s="428">
        <v>100</v>
      </c>
      <c r="G21" s="429"/>
      <c r="H21" s="428">
        <v>100</v>
      </c>
      <c r="I21" s="429"/>
    </row>
    <row r="22" spans="2:9" ht="12.75">
      <c r="B22" s="420" t="s">
        <v>19</v>
      </c>
      <c r="C22" s="421"/>
      <c r="D22" s="421"/>
      <c r="E22" s="422"/>
      <c r="F22" s="509">
        <v>133</v>
      </c>
      <c r="G22" s="510"/>
      <c r="H22" s="509">
        <v>425</v>
      </c>
      <c r="I22" s="510"/>
    </row>
    <row r="23" spans="2:9" ht="12.75">
      <c r="B23" s="38"/>
      <c r="C23" s="38"/>
      <c r="D23" s="38"/>
      <c r="E23" s="38"/>
      <c r="F23" s="38"/>
      <c r="G23" s="38"/>
      <c r="H23" s="38"/>
      <c r="I23" s="38"/>
    </row>
    <row r="24" spans="2:9" ht="12.75">
      <c r="B24" s="362" t="s">
        <v>75</v>
      </c>
      <c r="C24" s="362"/>
      <c r="D24" s="362"/>
      <c r="E24" s="362"/>
      <c r="F24" s="362"/>
      <c r="G24" s="362"/>
      <c r="H24" s="362"/>
      <c r="I24" s="362"/>
    </row>
    <row r="25" spans="2:9" ht="12.75">
      <c r="B25" s="38"/>
      <c r="C25" s="38"/>
      <c r="D25" s="38"/>
      <c r="E25" s="38"/>
      <c r="F25" s="38"/>
      <c r="G25" s="38"/>
      <c r="H25" s="38"/>
      <c r="I25" s="38"/>
    </row>
    <row r="26" spans="2:9" ht="16.5" customHeight="1">
      <c r="B26" s="38"/>
      <c r="C26" s="38"/>
      <c r="D26" s="38"/>
      <c r="E26" s="38"/>
      <c r="F26" s="413" t="s">
        <v>201</v>
      </c>
      <c r="G26" s="414"/>
      <c r="H26" s="413" t="s">
        <v>53</v>
      </c>
      <c r="I26" s="414"/>
    </row>
    <row r="27" spans="2:9" ht="12.75">
      <c r="B27" s="415" t="s">
        <v>76</v>
      </c>
      <c r="C27" s="416"/>
      <c r="D27" s="416"/>
      <c r="E27" s="417"/>
      <c r="F27" s="475">
        <v>30.4</v>
      </c>
      <c r="G27" s="475"/>
      <c r="H27" s="476">
        <v>27</v>
      </c>
      <c r="I27" s="477"/>
    </row>
    <row r="28" spans="2:9" ht="12.75">
      <c r="B28" s="406" t="s">
        <v>77</v>
      </c>
      <c r="C28" s="407"/>
      <c r="D28" s="407"/>
      <c r="E28" s="408"/>
      <c r="F28" s="475">
        <v>32.2</v>
      </c>
      <c r="G28" s="475"/>
      <c r="H28" s="480">
        <v>29.5</v>
      </c>
      <c r="I28" s="481"/>
    </row>
    <row r="29" spans="2:9" ht="12.75">
      <c r="B29" s="406" t="s">
        <v>78</v>
      </c>
      <c r="C29" s="407"/>
      <c r="D29" s="407"/>
      <c r="E29" s="408"/>
      <c r="F29" s="475">
        <v>14.8</v>
      </c>
      <c r="G29" s="475"/>
      <c r="H29" s="480">
        <v>20.3</v>
      </c>
      <c r="I29" s="481"/>
    </row>
    <row r="30" spans="2:9" ht="12.75">
      <c r="B30" s="406" t="s">
        <v>79</v>
      </c>
      <c r="C30" s="407"/>
      <c r="D30" s="407"/>
      <c r="E30" s="408"/>
      <c r="F30" s="475">
        <v>1.7</v>
      </c>
      <c r="G30" s="475"/>
      <c r="H30" s="480">
        <v>1.6</v>
      </c>
      <c r="I30" s="481"/>
    </row>
    <row r="31" spans="2:9" ht="12.75">
      <c r="B31" s="406" t="s">
        <v>80</v>
      </c>
      <c r="C31" s="407"/>
      <c r="D31" s="407"/>
      <c r="E31" s="408"/>
      <c r="F31" s="475">
        <v>1.7</v>
      </c>
      <c r="G31" s="475"/>
      <c r="H31" s="480">
        <v>0.8</v>
      </c>
      <c r="I31" s="481"/>
    </row>
    <row r="32" spans="2:9" ht="12.75">
      <c r="B32" s="406" t="s">
        <v>81</v>
      </c>
      <c r="C32" s="407"/>
      <c r="D32" s="407"/>
      <c r="E32" s="408"/>
      <c r="F32" s="475">
        <v>8.7</v>
      </c>
      <c r="G32" s="475"/>
      <c r="H32" s="480">
        <v>9.2</v>
      </c>
      <c r="I32" s="481"/>
    </row>
    <row r="33" spans="2:9" ht="12.75">
      <c r="B33" s="406" t="s">
        <v>82</v>
      </c>
      <c r="C33" s="407"/>
      <c r="D33" s="407"/>
      <c r="E33" s="408"/>
      <c r="F33" s="475">
        <v>0</v>
      </c>
      <c r="G33" s="475"/>
      <c r="H33" s="480">
        <v>0.3</v>
      </c>
      <c r="I33" s="481"/>
    </row>
    <row r="34" spans="2:9" ht="12.75">
      <c r="B34" s="406" t="s">
        <v>167</v>
      </c>
      <c r="C34" s="407"/>
      <c r="D34" s="407"/>
      <c r="E34" s="408"/>
      <c r="F34" s="475">
        <v>5.2</v>
      </c>
      <c r="G34" s="475"/>
      <c r="H34" s="480">
        <v>6.5</v>
      </c>
      <c r="I34" s="481"/>
    </row>
    <row r="35" spans="2:9" ht="12.75">
      <c r="B35" s="406" t="s">
        <v>83</v>
      </c>
      <c r="C35" s="407"/>
      <c r="D35" s="407"/>
      <c r="E35" s="408"/>
      <c r="F35" s="475">
        <v>0.9</v>
      </c>
      <c r="G35" s="475"/>
      <c r="H35" s="480">
        <v>0.8</v>
      </c>
      <c r="I35" s="481"/>
    </row>
    <row r="36" spans="2:9" ht="12.75">
      <c r="B36" s="406" t="s">
        <v>168</v>
      </c>
      <c r="C36" s="407"/>
      <c r="D36" s="407"/>
      <c r="E36" s="408"/>
      <c r="F36" s="475">
        <v>0</v>
      </c>
      <c r="G36" s="475"/>
      <c r="H36" s="480">
        <v>0</v>
      </c>
      <c r="I36" s="481"/>
    </row>
    <row r="37" spans="2:9" ht="12.75">
      <c r="B37" s="406" t="s">
        <v>84</v>
      </c>
      <c r="C37" s="407"/>
      <c r="D37" s="407"/>
      <c r="E37" s="408"/>
      <c r="F37" s="475">
        <v>3.5</v>
      </c>
      <c r="G37" s="475"/>
      <c r="H37" s="480">
        <v>3.8</v>
      </c>
      <c r="I37" s="481"/>
    </row>
    <row r="38" spans="2:9" ht="12.75">
      <c r="B38" s="402" t="s">
        <v>179</v>
      </c>
      <c r="C38" s="403"/>
      <c r="D38" s="403"/>
      <c r="E38" s="404"/>
      <c r="F38" s="440">
        <f>100-SUM(F27:G37)</f>
        <v>0.8999999999999773</v>
      </c>
      <c r="G38" s="366"/>
      <c r="H38" s="381">
        <f>100-SUM(H27:I37)</f>
        <v>0.20000000000001705</v>
      </c>
      <c r="I38" s="382"/>
    </row>
    <row r="39" spans="2:9" ht="12.75">
      <c r="B39" s="392" t="s">
        <v>0</v>
      </c>
      <c r="C39" s="393"/>
      <c r="D39" s="393"/>
      <c r="E39" s="394"/>
      <c r="F39" s="428">
        <v>100</v>
      </c>
      <c r="G39" s="429"/>
      <c r="H39" s="428">
        <v>100</v>
      </c>
      <c r="I39" s="429"/>
    </row>
    <row r="40" spans="2:9" ht="12.75">
      <c r="B40" s="397" t="s">
        <v>19</v>
      </c>
      <c r="C40" s="398"/>
      <c r="D40" s="398"/>
      <c r="E40" s="399"/>
      <c r="F40" s="423">
        <v>115</v>
      </c>
      <c r="G40" s="424"/>
      <c r="H40" s="423">
        <v>370</v>
      </c>
      <c r="I40" s="424"/>
    </row>
    <row r="41" spans="2:9" ht="12.75">
      <c r="B41" s="38"/>
      <c r="C41" s="38"/>
      <c r="D41" s="38"/>
      <c r="E41" s="38"/>
      <c r="F41" s="38"/>
      <c r="G41" s="38"/>
      <c r="H41" s="38"/>
      <c r="I41" s="38"/>
    </row>
    <row r="42" spans="2:9" ht="12.75">
      <c r="B42" s="362" t="s">
        <v>60</v>
      </c>
      <c r="C42" s="362"/>
      <c r="D42" s="362"/>
      <c r="E42" s="362"/>
      <c r="F42" s="362"/>
      <c r="G42" s="362"/>
      <c r="H42" s="362"/>
      <c r="I42" s="362"/>
    </row>
    <row r="43" spans="2:9" ht="12.75">
      <c r="B43" s="29"/>
      <c r="C43" s="29"/>
      <c r="D43" s="29"/>
      <c r="E43" s="29"/>
      <c r="F43" s="29"/>
      <c r="G43" s="29"/>
      <c r="H43" s="29"/>
      <c r="I43" s="29"/>
    </row>
    <row r="44" spans="2:9" ht="15.75" customHeight="1">
      <c r="B44" s="38"/>
      <c r="C44" s="38"/>
      <c r="D44" s="38"/>
      <c r="E44" s="22"/>
      <c r="F44" s="413" t="s">
        <v>201</v>
      </c>
      <c r="G44" s="414"/>
      <c r="H44" s="413" t="s">
        <v>53</v>
      </c>
      <c r="I44" s="414"/>
    </row>
    <row r="45" spans="2:9" ht="12.75">
      <c r="B45" s="415" t="s">
        <v>85</v>
      </c>
      <c r="C45" s="416"/>
      <c r="D45" s="416"/>
      <c r="E45" s="417"/>
      <c r="F45" s="484">
        <v>1.4</v>
      </c>
      <c r="G45" s="484"/>
      <c r="H45" s="462">
        <v>0.5</v>
      </c>
      <c r="I45" s="463"/>
    </row>
    <row r="46" spans="2:9" ht="27" customHeight="1">
      <c r="B46" s="409" t="s">
        <v>86</v>
      </c>
      <c r="C46" s="410"/>
      <c r="D46" s="410"/>
      <c r="E46" s="411"/>
      <c r="F46" s="484">
        <v>5</v>
      </c>
      <c r="G46" s="484"/>
      <c r="H46" s="458">
        <v>3.7</v>
      </c>
      <c r="I46" s="459"/>
    </row>
    <row r="47" spans="2:9" ht="12.75">
      <c r="B47" s="406" t="s">
        <v>150</v>
      </c>
      <c r="C47" s="407"/>
      <c r="D47" s="407"/>
      <c r="E47" s="408"/>
      <c r="F47" s="484">
        <v>83.5</v>
      </c>
      <c r="G47" s="484"/>
      <c r="H47" s="458">
        <v>86.3</v>
      </c>
      <c r="I47" s="459"/>
    </row>
    <row r="48" spans="2:9" ht="12.75" customHeight="1">
      <c r="B48" s="406" t="s">
        <v>8</v>
      </c>
      <c r="C48" s="407"/>
      <c r="D48" s="407"/>
      <c r="E48" s="408"/>
      <c r="F48" s="484">
        <v>5.8</v>
      </c>
      <c r="G48" s="484"/>
      <c r="H48" s="458">
        <v>4.3</v>
      </c>
      <c r="I48" s="459"/>
    </row>
    <row r="49" spans="2:9" ht="27" customHeight="1">
      <c r="B49" s="409" t="s">
        <v>87</v>
      </c>
      <c r="C49" s="410"/>
      <c r="D49" s="410"/>
      <c r="E49" s="411"/>
      <c r="F49" s="484">
        <v>0</v>
      </c>
      <c r="G49" s="484"/>
      <c r="H49" s="458">
        <v>0.5</v>
      </c>
      <c r="I49" s="459"/>
    </row>
    <row r="50" spans="2:9" ht="12.75">
      <c r="B50" s="406" t="s">
        <v>9</v>
      </c>
      <c r="C50" s="407"/>
      <c r="D50" s="407"/>
      <c r="E50" s="408"/>
      <c r="F50" s="484">
        <v>2.9</v>
      </c>
      <c r="G50" s="484"/>
      <c r="H50" s="458">
        <v>3.2</v>
      </c>
      <c r="I50" s="459"/>
    </row>
    <row r="51" spans="2:9" ht="12.75" customHeight="1">
      <c r="B51" s="406" t="s">
        <v>58</v>
      </c>
      <c r="C51" s="407"/>
      <c r="D51" s="407"/>
      <c r="E51" s="408"/>
      <c r="F51" s="484">
        <v>0</v>
      </c>
      <c r="G51" s="484"/>
      <c r="H51" s="458">
        <v>0.2</v>
      </c>
      <c r="I51" s="459"/>
    </row>
    <row r="52" spans="2:9" ht="12.75">
      <c r="B52" s="406" t="s">
        <v>149</v>
      </c>
      <c r="C52" s="407"/>
      <c r="D52" s="407"/>
      <c r="E52" s="408"/>
      <c r="F52" s="484">
        <v>1.4</v>
      </c>
      <c r="G52" s="484"/>
      <c r="H52" s="458">
        <v>1.1</v>
      </c>
      <c r="I52" s="459"/>
    </row>
    <row r="53" spans="2:9" ht="12.75">
      <c r="B53" s="406" t="s">
        <v>10</v>
      </c>
      <c r="C53" s="407"/>
      <c r="D53" s="407"/>
      <c r="E53" s="408"/>
      <c r="F53" s="484">
        <v>0</v>
      </c>
      <c r="G53" s="484"/>
      <c r="H53" s="458">
        <v>0.2</v>
      </c>
      <c r="I53" s="459"/>
    </row>
    <row r="54" spans="2:9" ht="12.75">
      <c r="B54" s="402" t="s">
        <v>59</v>
      </c>
      <c r="C54" s="403"/>
      <c r="D54" s="403"/>
      <c r="E54" s="404"/>
      <c r="F54" s="484">
        <v>0</v>
      </c>
      <c r="G54" s="484"/>
      <c r="H54" s="464">
        <v>0</v>
      </c>
      <c r="I54" s="465"/>
    </row>
    <row r="55" spans="2:9" ht="12.75">
      <c r="B55" s="392" t="s">
        <v>0</v>
      </c>
      <c r="C55" s="393"/>
      <c r="D55" s="393"/>
      <c r="E55" s="394"/>
      <c r="F55" s="383">
        <v>100</v>
      </c>
      <c r="G55" s="384"/>
      <c r="H55" s="383">
        <v>100</v>
      </c>
      <c r="I55" s="384"/>
    </row>
    <row r="56" spans="2:9" ht="12.75">
      <c r="B56" s="397" t="s">
        <v>19</v>
      </c>
      <c r="C56" s="398"/>
      <c r="D56" s="398"/>
      <c r="E56" s="399"/>
      <c r="F56" s="500">
        <v>139</v>
      </c>
      <c r="G56" s="501"/>
      <c r="H56" s="469">
        <v>438</v>
      </c>
      <c r="I56" s="470"/>
    </row>
  </sheetData>
  <sheetProtection/>
  <mergeCells count="138">
    <mergeCell ref="F8:G8"/>
    <mergeCell ref="F9:G9"/>
    <mergeCell ref="F10:G10"/>
    <mergeCell ref="F11:G11"/>
    <mergeCell ref="F12:G12"/>
    <mergeCell ref="F13:G13"/>
    <mergeCell ref="H11:I11"/>
    <mergeCell ref="H12:I12"/>
    <mergeCell ref="H13:I13"/>
    <mergeCell ref="H14:I14"/>
    <mergeCell ref="H15:I15"/>
    <mergeCell ref="B38:E38"/>
    <mergeCell ref="F38:G38"/>
    <mergeCell ref="H38:I38"/>
    <mergeCell ref="F14:G14"/>
    <mergeCell ref="H17:I17"/>
    <mergeCell ref="H18:I18"/>
    <mergeCell ref="H19:I19"/>
    <mergeCell ref="H20:I20"/>
    <mergeCell ref="H7:I7"/>
    <mergeCell ref="F15:G15"/>
    <mergeCell ref="F16:G16"/>
    <mergeCell ref="F17:G17"/>
    <mergeCell ref="F18:G18"/>
    <mergeCell ref="F19:G19"/>
    <mergeCell ref="F20:G20"/>
    <mergeCell ref="H8:I8"/>
    <mergeCell ref="H9:I9"/>
    <mergeCell ref="H10:I10"/>
    <mergeCell ref="F55:G55"/>
    <mergeCell ref="H55:I55"/>
    <mergeCell ref="H53:I53"/>
    <mergeCell ref="H54:I54"/>
    <mergeCell ref="H46:I46"/>
    <mergeCell ref="H16:I16"/>
    <mergeCell ref="B42:I42"/>
    <mergeCell ref="B56:E56"/>
    <mergeCell ref="F56:G56"/>
    <mergeCell ref="H56:I56"/>
    <mergeCell ref="B53:E53"/>
    <mergeCell ref="F53:G53"/>
    <mergeCell ref="B55:E55"/>
    <mergeCell ref="B54:E54"/>
    <mergeCell ref="F54:G54"/>
    <mergeCell ref="B52:E52"/>
    <mergeCell ref="H49:I49"/>
    <mergeCell ref="H50:I50"/>
    <mergeCell ref="B51:E51"/>
    <mergeCell ref="F51:G51"/>
    <mergeCell ref="H51:I51"/>
    <mergeCell ref="B49:E49"/>
    <mergeCell ref="F52:G52"/>
    <mergeCell ref="H52:I52"/>
    <mergeCell ref="F49:G49"/>
    <mergeCell ref="B50:E50"/>
    <mergeCell ref="F50:G50"/>
    <mergeCell ref="B47:E47"/>
    <mergeCell ref="F47:G47"/>
    <mergeCell ref="B48:E48"/>
    <mergeCell ref="F48:G48"/>
    <mergeCell ref="F44:G44"/>
    <mergeCell ref="H44:I44"/>
    <mergeCell ref="H47:I47"/>
    <mergeCell ref="H48:I48"/>
    <mergeCell ref="B45:E45"/>
    <mergeCell ref="F45:G45"/>
    <mergeCell ref="B46:E46"/>
    <mergeCell ref="F46:G46"/>
    <mergeCell ref="H45:I45"/>
    <mergeCell ref="B39:E39"/>
    <mergeCell ref="F39:G39"/>
    <mergeCell ref="H39:I39"/>
    <mergeCell ref="B40:E40"/>
    <mergeCell ref="F40:G40"/>
    <mergeCell ref="H40:I40"/>
    <mergeCell ref="B36:E36"/>
    <mergeCell ref="F36:G36"/>
    <mergeCell ref="H36:I36"/>
    <mergeCell ref="B37:E37"/>
    <mergeCell ref="F37:G37"/>
    <mergeCell ref="H37:I37"/>
    <mergeCell ref="B34:E34"/>
    <mergeCell ref="F34:G34"/>
    <mergeCell ref="H34:I34"/>
    <mergeCell ref="B35:E35"/>
    <mergeCell ref="F35:G35"/>
    <mergeCell ref="H35:I35"/>
    <mergeCell ref="B32:E32"/>
    <mergeCell ref="F32:G32"/>
    <mergeCell ref="H32:I32"/>
    <mergeCell ref="B33:E33"/>
    <mergeCell ref="F33:G33"/>
    <mergeCell ref="H33:I33"/>
    <mergeCell ref="B30:E30"/>
    <mergeCell ref="F30:G30"/>
    <mergeCell ref="H30:I30"/>
    <mergeCell ref="B31:E31"/>
    <mergeCell ref="F31:G31"/>
    <mergeCell ref="H31:I31"/>
    <mergeCell ref="B28:E28"/>
    <mergeCell ref="F28:G28"/>
    <mergeCell ref="H28:I28"/>
    <mergeCell ref="B29:E29"/>
    <mergeCell ref="F29:G29"/>
    <mergeCell ref="H29:I29"/>
    <mergeCell ref="B24:I24"/>
    <mergeCell ref="F26:G26"/>
    <mergeCell ref="H26:I26"/>
    <mergeCell ref="B27:E27"/>
    <mergeCell ref="F27:G27"/>
    <mergeCell ref="H27:I27"/>
    <mergeCell ref="B21:E21"/>
    <mergeCell ref="F21:G21"/>
    <mergeCell ref="H21:I21"/>
    <mergeCell ref="B22:E22"/>
    <mergeCell ref="F22:G22"/>
    <mergeCell ref="H22:I22"/>
    <mergeCell ref="B16:E16"/>
    <mergeCell ref="B17:E17"/>
    <mergeCell ref="B14:E14"/>
    <mergeCell ref="B15:E15"/>
    <mergeCell ref="B20:E20"/>
    <mergeCell ref="B18:E18"/>
    <mergeCell ref="B19:E19"/>
    <mergeCell ref="B8:E8"/>
    <mergeCell ref="B9:E9"/>
    <mergeCell ref="B10:E10"/>
    <mergeCell ref="B11:E11"/>
    <mergeCell ref="B12:E12"/>
    <mergeCell ref="B13:E13"/>
    <mergeCell ref="A1:J1"/>
    <mergeCell ref="B4:I4"/>
    <mergeCell ref="B6:E6"/>
    <mergeCell ref="F6:G6"/>
    <mergeCell ref="H6:I6"/>
    <mergeCell ref="B7:E7"/>
    <mergeCell ref="F7:G7"/>
    <mergeCell ref="B2:D2"/>
  </mergeCells>
  <printOptions/>
  <pageMargins left="0.25" right="0.25" top="0.75" bottom="0.75" header="0.3" footer="0.3"/>
  <pageSetup horizontalDpi="600" verticalDpi="600" orientation="portrait" paperSize="9" r:id="rId1"/>
</worksheet>
</file>

<file path=xl/worksheets/sheet62.xml><?xml version="1.0" encoding="utf-8"?>
<worksheet xmlns="http://schemas.openxmlformats.org/spreadsheetml/2006/main" xmlns:r="http://schemas.openxmlformats.org/officeDocument/2006/relationships">
  <dimension ref="A1:H30"/>
  <sheetViews>
    <sheetView zoomScalePageLayoutView="0" workbookViewId="0" topLeftCell="A1">
      <selection activeCell="A2" sqref="A2:IV2"/>
    </sheetView>
  </sheetViews>
  <sheetFormatPr defaultColWidth="11.421875" defaultRowHeight="12.75"/>
  <cols>
    <col min="1" max="1" width="2.140625" style="1" customWidth="1"/>
    <col min="2" max="2" width="40.28125" style="1" customWidth="1"/>
    <col min="3" max="4" width="13.57421875" style="1" customWidth="1"/>
    <col min="5" max="5" width="11.421875" style="1" customWidth="1"/>
    <col min="6" max="6" width="10.8515625" style="1" customWidth="1"/>
    <col min="7" max="7" width="2.57421875" style="1" customWidth="1"/>
    <col min="8" max="16384" width="11.421875" style="1" customWidth="1"/>
  </cols>
  <sheetData>
    <row r="1" spans="1:7" ht="16.5">
      <c r="A1" s="435" t="s">
        <v>220</v>
      </c>
      <c r="B1" s="435"/>
      <c r="C1" s="435"/>
      <c r="D1" s="435"/>
      <c r="E1" s="435"/>
      <c r="F1" s="435"/>
      <c r="G1" s="435"/>
    </row>
    <row r="2" spans="1:8" ht="16.5">
      <c r="A2" s="322"/>
      <c r="B2" s="357" t="s">
        <v>380</v>
      </c>
      <c r="C2" s="357"/>
      <c r="D2" s="357"/>
      <c r="E2" s="322"/>
      <c r="F2" s="322"/>
      <c r="G2" s="322"/>
      <c r="H2" s="322"/>
    </row>
    <row r="3" spans="2:6" ht="12.75">
      <c r="B3" s="38"/>
      <c r="C3" s="38"/>
      <c r="D3" s="38"/>
      <c r="E3" s="38"/>
      <c r="F3" s="38"/>
    </row>
    <row r="4" spans="2:7" ht="12.75">
      <c r="B4" s="362" t="s">
        <v>52</v>
      </c>
      <c r="C4" s="362"/>
      <c r="D4" s="362"/>
      <c r="E4" s="362"/>
      <c r="F4" s="362"/>
      <c r="G4" s="6"/>
    </row>
    <row r="5" spans="2:6" ht="12.75">
      <c r="B5" s="38"/>
      <c r="C5" s="38"/>
      <c r="D5" s="38"/>
      <c r="E5" s="38"/>
      <c r="F5" s="38"/>
    </row>
    <row r="6" spans="2:6" ht="21" customHeight="1">
      <c r="B6" s="38"/>
      <c r="C6" s="413" t="s">
        <v>201</v>
      </c>
      <c r="D6" s="414"/>
      <c r="E6" s="413" t="s">
        <v>53</v>
      </c>
      <c r="F6" s="414"/>
    </row>
    <row r="7" spans="2:6" ht="12.75">
      <c r="B7" s="38"/>
      <c r="C7" s="132" t="s">
        <v>11</v>
      </c>
      <c r="D7" s="51" t="s">
        <v>12</v>
      </c>
      <c r="E7" s="77" t="s">
        <v>11</v>
      </c>
      <c r="F7" s="77" t="s">
        <v>12</v>
      </c>
    </row>
    <row r="8" spans="2:6" ht="12.75">
      <c r="B8" s="73" t="s">
        <v>1</v>
      </c>
      <c r="C8" s="89">
        <v>3.8</v>
      </c>
      <c r="D8" s="89">
        <v>1.6</v>
      </c>
      <c r="E8" s="89">
        <v>3.4</v>
      </c>
      <c r="F8" s="117">
        <v>2.4</v>
      </c>
    </row>
    <row r="9" spans="2:6" ht="12.75">
      <c r="B9" s="114" t="s">
        <v>2</v>
      </c>
      <c r="C9" s="118">
        <v>15.4</v>
      </c>
      <c r="D9" s="118">
        <v>3.9</v>
      </c>
      <c r="E9" s="118">
        <v>11.8</v>
      </c>
      <c r="F9" s="118">
        <v>3.4</v>
      </c>
    </row>
    <row r="10" spans="2:6" ht="12.75">
      <c r="B10" s="114" t="s">
        <v>3</v>
      </c>
      <c r="C10" s="118">
        <v>23.1</v>
      </c>
      <c r="D10" s="118">
        <v>13.2</v>
      </c>
      <c r="E10" s="118">
        <v>22.5</v>
      </c>
      <c r="F10" s="118">
        <v>11.1</v>
      </c>
    </row>
    <row r="11" spans="2:6" ht="12.75">
      <c r="B11" s="114" t="s">
        <v>4</v>
      </c>
      <c r="C11" s="118">
        <v>19.2</v>
      </c>
      <c r="D11" s="118">
        <v>20.2</v>
      </c>
      <c r="E11" s="118">
        <v>20.9</v>
      </c>
      <c r="F11" s="117">
        <v>20.5</v>
      </c>
    </row>
    <row r="12" spans="2:6" ht="12.75">
      <c r="B12" s="114" t="s">
        <v>5</v>
      </c>
      <c r="C12" s="117">
        <v>17.7</v>
      </c>
      <c r="D12" s="117">
        <v>34.9</v>
      </c>
      <c r="E12" s="117">
        <v>20.4</v>
      </c>
      <c r="F12" s="118">
        <v>34.2</v>
      </c>
    </row>
    <row r="13" spans="2:6" ht="12.75">
      <c r="B13" s="114" t="s">
        <v>6</v>
      </c>
      <c r="C13" s="118">
        <v>20.8</v>
      </c>
      <c r="D13" s="118">
        <v>8.5</v>
      </c>
      <c r="E13" s="118">
        <v>20.7</v>
      </c>
      <c r="F13" s="118">
        <v>9.7</v>
      </c>
    </row>
    <row r="14" spans="2:6" ht="12.75">
      <c r="B14" s="75" t="s">
        <v>7</v>
      </c>
      <c r="C14" s="119">
        <v>0</v>
      </c>
      <c r="D14" s="119">
        <v>17.8</v>
      </c>
      <c r="E14" s="119">
        <v>0.3</v>
      </c>
      <c r="F14" s="119">
        <v>18.7</v>
      </c>
    </row>
    <row r="15" spans="2:6" ht="12.75">
      <c r="B15" s="122" t="s">
        <v>18</v>
      </c>
      <c r="C15" s="120">
        <v>100</v>
      </c>
      <c r="D15" s="120">
        <v>100</v>
      </c>
      <c r="E15" s="120">
        <v>100</v>
      </c>
      <c r="F15" s="120">
        <v>100</v>
      </c>
    </row>
    <row r="16" spans="2:6" ht="12.75">
      <c r="B16" s="123" t="s">
        <v>19</v>
      </c>
      <c r="C16" s="121">
        <v>130</v>
      </c>
      <c r="D16" s="121">
        <v>129</v>
      </c>
      <c r="E16" s="103">
        <v>382</v>
      </c>
      <c r="F16" s="103">
        <v>380</v>
      </c>
    </row>
    <row r="17" spans="2:6" ht="12.75">
      <c r="B17" s="38"/>
      <c r="C17" s="38"/>
      <c r="D17" s="38"/>
      <c r="E17" s="38"/>
      <c r="F17" s="38"/>
    </row>
    <row r="18" spans="2:7" ht="12.75">
      <c r="B18" s="362" t="s">
        <v>46</v>
      </c>
      <c r="C18" s="362"/>
      <c r="D18" s="362"/>
      <c r="E18" s="362"/>
      <c r="F18" s="362"/>
      <c r="G18" s="6"/>
    </row>
    <row r="19" spans="2:6" ht="12.75">
      <c r="B19" s="38"/>
      <c r="C19" s="38"/>
      <c r="D19" s="38"/>
      <c r="E19" s="38"/>
      <c r="F19" s="38"/>
    </row>
    <row r="20" spans="2:6" ht="18" customHeight="1">
      <c r="B20" s="38"/>
      <c r="C20" s="413" t="s">
        <v>201</v>
      </c>
      <c r="D20" s="414"/>
      <c r="E20" s="413" t="s">
        <v>54</v>
      </c>
      <c r="F20" s="414"/>
    </row>
    <row r="21" spans="2:6" ht="12.75">
      <c r="B21" s="73" t="s">
        <v>27</v>
      </c>
      <c r="C21" s="475">
        <v>6.6</v>
      </c>
      <c r="D21" s="475"/>
      <c r="E21" s="476">
        <v>6.5</v>
      </c>
      <c r="F21" s="477"/>
    </row>
    <row r="22" spans="2:6" ht="12.75">
      <c r="B22" s="74" t="s">
        <v>151</v>
      </c>
      <c r="C22" s="475">
        <v>0</v>
      </c>
      <c r="D22" s="475"/>
      <c r="E22" s="480">
        <v>0.2</v>
      </c>
      <c r="F22" s="481"/>
    </row>
    <row r="23" spans="2:6" ht="12.75">
      <c r="B23" s="74" t="s">
        <v>129</v>
      </c>
      <c r="C23" s="475">
        <v>0</v>
      </c>
      <c r="D23" s="475"/>
      <c r="E23" s="480">
        <v>0</v>
      </c>
      <c r="F23" s="481"/>
    </row>
    <row r="24" spans="2:6" ht="12.75">
      <c r="B24" s="74" t="s">
        <v>152</v>
      </c>
      <c r="C24" s="475">
        <v>0</v>
      </c>
      <c r="D24" s="475"/>
      <c r="E24" s="480">
        <v>0</v>
      </c>
      <c r="F24" s="481"/>
    </row>
    <row r="25" spans="2:6" ht="12.75">
      <c r="B25" s="74" t="s">
        <v>132</v>
      </c>
      <c r="C25" s="475">
        <v>1.5</v>
      </c>
      <c r="D25" s="475"/>
      <c r="E25" s="480">
        <v>1.4</v>
      </c>
      <c r="F25" s="481"/>
    </row>
    <row r="26" spans="2:6" ht="12.75">
      <c r="B26" s="74" t="s">
        <v>153</v>
      </c>
      <c r="C26" s="475">
        <v>81.8</v>
      </c>
      <c r="D26" s="475"/>
      <c r="E26" s="480">
        <v>80.9</v>
      </c>
      <c r="F26" s="481"/>
    </row>
    <row r="27" spans="2:6" ht="12.75">
      <c r="B27" s="74" t="s">
        <v>154</v>
      </c>
      <c r="C27" s="475">
        <v>8</v>
      </c>
      <c r="D27" s="475"/>
      <c r="E27" s="480">
        <v>9.2</v>
      </c>
      <c r="F27" s="481"/>
    </row>
    <row r="28" spans="2:6" ht="12.75">
      <c r="B28" s="75" t="s">
        <v>155</v>
      </c>
      <c r="C28" s="475">
        <v>2.2</v>
      </c>
      <c r="D28" s="475"/>
      <c r="E28" s="478">
        <v>1.8</v>
      </c>
      <c r="F28" s="479"/>
    </row>
    <row r="29" spans="2:6" ht="12.75">
      <c r="B29" s="122" t="s">
        <v>18</v>
      </c>
      <c r="C29" s="428">
        <v>100</v>
      </c>
      <c r="D29" s="429"/>
      <c r="E29" s="428">
        <v>100</v>
      </c>
      <c r="F29" s="429"/>
    </row>
    <row r="30" spans="2:6" ht="12.75">
      <c r="B30" s="123" t="s">
        <v>19</v>
      </c>
      <c r="C30" s="423">
        <v>137</v>
      </c>
      <c r="D30" s="424"/>
      <c r="E30" s="423">
        <v>434</v>
      </c>
      <c r="F30" s="424"/>
    </row>
  </sheetData>
  <sheetProtection/>
  <mergeCells count="28">
    <mergeCell ref="A1:G1"/>
    <mergeCell ref="B4:F4"/>
    <mergeCell ref="C6:D6"/>
    <mergeCell ref="E6:F6"/>
    <mergeCell ref="B18:F18"/>
    <mergeCell ref="C23:D23"/>
    <mergeCell ref="E23:F23"/>
    <mergeCell ref="B2:D2"/>
    <mergeCell ref="C30:D30"/>
    <mergeCell ref="E30:F30"/>
    <mergeCell ref="C29:D29"/>
    <mergeCell ref="E29:F29"/>
    <mergeCell ref="C20:D20"/>
    <mergeCell ref="E20:F20"/>
    <mergeCell ref="C21:D21"/>
    <mergeCell ref="E21:F21"/>
    <mergeCell ref="C22:D22"/>
    <mergeCell ref="E22:F22"/>
    <mergeCell ref="C27:D27"/>
    <mergeCell ref="E27:F27"/>
    <mergeCell ref="C28:D28"/>
    <mergeCell ref="E28:F28"/>
    <mergeCell ref="C24:D24"/>
    <mergeCell ref="E24:F24"/>
    <mergeCell ref="C25:D25"/>
    <mergeCell ref="E25:F25"/>
    <mergeCell ref="C26:D26"/>
    <mergeCell ref="E26:F26"/>
  </mergeCells>
  <printOptions/>
  <pageMargins left="0.25" right="0.25" top="0.75" bottom="0.75" header="0.3" footer="0.3"/>
  <pageSetup horizontalDpi="600" verticalDpi="600" orientation="portrait" paperSize="9" r:id="rId1"/>
</worksheet>
</file>

<file path=xl/worksheets/sheet63.xml><?xml version="1.0" encoding="utf-8"?>
<worksheet xmlns="http://schemas.openxmlformats.org/spreadsheetml/2006/main" xmlns:r="http://schemas.openxmlformats.org/officeDocument/2006/relationships">
  <dimension ref="A1:Q28"/>
  <sheetViews>
    <sheetView zoomScalePageLayoutView="0" workbookViewId="0" topLeftCell="A1">
      <selection activeCell="A18" sqref="A18"/>
    </sheetView>
  </sheetViews>
  <sheetFormatPr defaultColWidth="11.421875" defaultRowHeight="12.75"/>
  <cols>
    <col min="1" max="1" width="27.421875" style="0" customWidth="1"/>
    <col min="3" max="3" width="12.140625" style="0" customWidth="1"/>
    <col min="6" max="6" width="12.7109375" style="0" customWidth="1"/>
    <col min="8" max="8" width="8.8515625" style="0" customWidth="1"/>
    <col min="9" max="9" width="9.57421875" style="0" customWidth="1"/>
    <col min="10" max="10" width="10.140625" style="0" customWidth="1"/>
    <col min="11" max="11" width="9.7109375" style="0" customWidth="1"/>
    <col min="12" max="12" width="8.8515625" style="0" customWidth="1"/>
  </cols>
  <sheetData>
    <row r="1" spans="1:14" ht="16.5">
      <c r="A1" s="241" t="s">
        <v>265</v>
      </c>
      <c r="B1" s="241"/>
      <c r="C1" s="241"/>
      <c r="D1" s="241"/>
      <c r="E1" s="241"/>
      <c r="F1" s="241"/>
      <c r="G1" s="241"/>
      <c r="H1" s="237"/>
      <c r="I1" s="237"/>
      <c r="J1" s="233"/>
      <c r="K1" s="233"/>
      <c r="L1" s="233"/>
      <c r="M1" s="227"/>
      <c r="N1" s="227"/>
    </row>
    <row r="2" spans="1:14" ht="12.75">
      <c r="A2" s="238"/>
      <c r="B2" s="233"/>
      <c r="C2" s="233"/>
      <c r="D2" s="233"/>
      <c r="E2" s="233"/>
      <c r="F2" s="233"/>
      <c r="G2" s="233"/>
      <c r="H2" s="233"/>
      <c r="I2" s="233"/>
      <c r="J2" s="233"/>
      <c r="K2" s="233"/>
      <c r="L2" s="233"/>
      <c r="M2" s="227"/>
      <c r="N2" s="227"/>
    </row>
    <row r="3" spans="1:14" ht="12.75">
      <c r="A3" s="256"/>
      <c r="B3" s="248" t="s">
        <v>88</v>
      </c>
      <c r="C3" s="256" t="s">
        <v>89</v>
      </c>
      <c r="D3" s="249" t="s">
        <v>90</v>
      </c>
      <c r="E3" s="256" t="s">
        <v>91</v>
      </c>
      <c r="F3" s="249" t="s">
        <v>92</v>
      </c>
      <c r="G3" s="256"/>
      <c r="H3" s="249"/>
      <c r="I3" s="256" t="s">
        <v>93</v>
      </c>
      <c r="J3" s="249" t="s">
        <v>94</v>
      </c>
      <c r="K3" s="256"/>
      <c r="L3" s="250"/>
      <c r="M3" s="227"/>
      <c r="N3" s="227"/>
    </row>
    <row r="4" spans="1:14" ht="12.75">
      <c r="A4" s="257" t="s">
        <v>95</v>
      </c>
      <c r="B4" s="251" t="s">
        <v>96</v>
      </c>
      <c r="C4" s="257" t="s">
        <v>97</v>
      </c>
      <c r="D4" s="239" t="s">
        <v>98</v>
      </c>
      <c r="E4" s="257" t="s">
        <v>99</v>
      </c>
      <c r="F4" s="239" t="s">
        <v>100</v>
      </c>
      <c r="G4" s="257" t="s">
        <v>101</v>
      </c>
      <c r="H4" s="239" t="s">
        <v>102</v>
      </c>
      <c r="I4" s="257" t="s">
        <v>103</v>
      </c>
      <c r="J4" s="239" t="s">
        <v>100</v>
      </c>
      <c r="K4" s="257" t="s">
        <v>104</v>
      </c>
      <c r="L4" s="252" t="s">
        <v>0</v>
      </c>
      <c r="M4" s="227"/>
      <c r="N4" s="227"/>
    </row>
    <row r="5" spans="1:14" ht="12.75">
      <c r="A5" s="258"/>
      <c r="B5" s="253" t="s">
        <v>105</v>
      </c>
      <c r="C5" s="258" t="s">
        <v>106</v>
      </c>
      <c r="D5" s="254" t="s">
        <v>107</v>
      </c>
      <c r="E5" s="258" t="s">
        <v>108</v>
      </c>
      <c r="F5" s="254"/>
      <c r="G5" s="258"/>
      <c r="H5" s="254"/>
      <c r="I5" s="258" t="s">
        <v>109</v>
      </c>
      <c r="J5" s="254"/>
      <c r="K5" s="258"/>
      <c r="L5" s="255"/>
      <c r="M5" s="227"/>
      <c r="N5" s="227"/>
    </row>
    <row r="6" spans="1:16" s="42" customFormat="1" ht="12.75">
      <c r="A6" s="204" t="s">
        <v>174</v>
      </c>
      <c r="B6" s="209">
        <v>11</v>
      </c>
      <c r="C6" s="209">
        <v>1</v>
      </c>
      <c r="D6" s="209">
        <v>25</v>
      </c>
      <c r="E6" s="209">
        <f>10+15+26</f>
        <v>51</v>
      </c>
      <c r="F6" s="209">
        <f>1</f>
        <v>1</v>
      </c>
      <c r="G6" s="209">
        <f>10+9</f>
        <v>19</v>
      </c>
      <c r="H6" s="209">
        <v>6</v>
      </c>
      <c r="I6" s="209">
        <f>30+34+105</f>
        <v>169</v>
      </c>
      <c r="J6" s="209">
        <v>11</v>
      </c>
      <c r="K6" s="209">
        <v>0</v>
      </c>
      <c r="L6" s="247">
        <f>SUM(B6:K6)</f>
        <v>294</v>
      </c>
      <c r="M6" s="242"/>
      <c r="N6" s="242"/>
      <c r="O6" s="242"/>
      <c r="P6" s="242"/>
    </row>
    <row r="7" spans="1:16" s="42" customFormat="1" ht="12.75">
      <c r="A7" s="204" t="s">
        <v>175</v>
      </c>
      <c r="B7" s="209">
        <v>6</v>
      </c>
      <c r="C7" s="209">
        <v>0</v>
      </c>
      <c r="D7" s="209">
        <v>11</v>
      </c>
      <c r="E7" s="209">
        <f>20+6+36</f>
        <v>62</v>
      </c>
      <c r="F7" s="209">
        <v>0</v>
      </c>
      <c r="G7" s="209">
        <v>7</v>
      </c>
      <c r="H7" s="209">
        <v>5</v>
      </c>
      <c r="I7" s="209">
        <f>174+23+31</f>
        <v>228</v>
      </c>
      <c r="J7" s="209">
        <v>17</v>
      </c>
      <c r="K7" s="209">
        <v>1</v>
      </c>
      <c r="L7" s="247">
        <f aca="true" t="shared" si="0" ref="L7:L17">SUM(B7:K7)</f>
        <v>337</v>
      </c>
      <c r="M7" s="242"/>
      <c r="N7" s="242"/>
      <c r="O7" s="242"/>
      <c r="P7" s="242"/>
    </row>
    <row r="8" spans="1:16" s="42" customFormat="1" ht="12.75">
      <c r="A8" s="204" t="s">
        <v>169</v>
      </c>
      <c r="B8" s="209">
        <v>15</v>
      </c>
      <c r="C8" s="209">
        <v>0</v>
      </c>
      <c r="D8" s="209">
        <v>47</v>
      </c>
      <c r="E8" s="209">
        <f>23+57</f>
        <v>80</v>
      </c>
      <c r="F8" s="209">
        <v>0</v>
      </c>
      <c r="G8" s="209">
        <v>19</v>
      </c>
      <c r="H8" s="209">
        <v>12</v>
      </c>
      <c r="I8" s="209">
        <f>54+260</f>
        <v>314</v>
      </c>
      <c r="J8" s="209">
        <v>19</v>
      </c>
      <c r="K8" s="209">
        <v>2</v>
      </c>
      <c r="L8" s="247">
        <f t="shared" si="0"/>
        <v>508</v>
      </c>
      <c r="M8" s="242"/>
      <c r="N8" s="242"/>
      <c r="O8" s="242"/>
      <c r="P8" s="242"/>
    </row>
    <row r="9" spans="1:16" s="42" customFormat="1" ht="12.75">
      <c r="A9" s="204" t="s">
        <v>170</v>
      </c>
      <c r="B9" s="209">
        <v>9</v>
      </c>
      <c r="C9" s="209">
        <v>0</v>
      </c>
      <c r="D9" s="209">
        <v>9</v>
      </c>
      <c r="E9" s="209">
        <f>31</f>
        <v>31</v>
      </c>
      <c r="F9" s="209">
        <v>0</v>
      </c>
      <c r="G9" s="209">
        <v>12</v>
      </c>
      <c r="H9" s="209">
        <v>7</v>
      </c>
      <c r="I9" s="209">
        <f>55+32</f>
        <v>87</v>
      </c>
      <c r="J9" s="209">
        <v>9</v>
      </c>
      <c r="K9" s="209">
        <v>1</v>
      </c>
      <c r="L9" s="247">
        <f t="shared" si="0"/>
        <v>165</v>
      </c>
      <c r="M9" s="224"/>
      <c r="N9" s="224"/>
      <c r="O9" s="224"/>
      <c r="P9" s="242"/>
    </row>
    <row r="10" spans="1:16" s="42" customFormat="1" ht="12.75">
      <c r="A10" s="204" t="s">
        <v>110</v>
      </c>
      <c r="B10" s="209">
        <v>2</v>
      </c>
      <c r="C10" s="209">
        <v>0</v>
      </c>
      <c r="D10" s="209">
        <v>7</v>
      </c>
      <c r="E10" s="209">
        <v>34</v>
      </c>
      <c r="F10" s="209">
        <v>0</v>
      </c>
      <c r="G10" s="209">
        <v>10</v>
      </c>
      <c r="H10" s="209">
        <v>2</v>
      </c>
      <c r="I10" s="209">
        <v>83</v>
      </c>
      <c r="J10" s="209">
        <v>10</v>
      </c>
      <c r="K10" s="209">
        <v>1</v>
      </c>
      <c r="L10" s="247">
        <f t="shared" si="0"/>
        <v>149</v>
      </c>
      <c r="M10" s="224"/>
      <c r="N10" s="224"/>
      <c r="O10" s="224"/>
      <c r="P10" s="242"/>
    </row>
    <row r="11" spans="1:16" s="42" customFormat="1" ht="12.75">
      <c r="A11" s="204" t="s">
        <v>171</v>
      </c>
      <c r="B11" s="209">
        <v>2</v>
      </c>
      <c r="C11" s="209">
        <v>0</v>
      </c>
      <c r="D11" s="209">
        <v>6</v>
      </c>
      <c r="E11" s="209">
        <v>42</v>
      </c>
      <c r="F11" s="209">
        <v>0</v>
      </c>
      <c r="G11" s="209">
        <v>7</v>
      </c>
      <c r="H11" s="209">
        <v>4</v>
      </c>
      <c r="I11" s="209">
        <v>106</v>
      </c>
      <c r="J11" s="209">
        <v>2</v>
      </c>
      <c r="K11" s="209">
        <v>0</v>
      </c>
      <c r="L11" s="247">
        <f t="shared" si="0"/>
        <v>169</v>
      </c>
      <c r="M11" s="224"/>
      <c r="N11" s="224"/>
      <c r="O11" s="224"/>
      <c r="P11" s="242"/>
    </row>
    <row r="12" spans="1:16" s="1" customFormat="1" ht="12.75">
      <c r="A12" s="181" t="s">
        <v>111</v>
      </c>
      <c r="B12" s="225">
        <v>2</v>
      </c>
      <c r="C12" s="225">
        <v>0</v>
      </c>
      <c r="D12" s="225">
        <v>1</v>
      </c>
      <c r="E12" s="225">
        <v>0</v>
      </c>
      <c r="F12" s="225">
        <v>0</v>
      </c>
      <c r="G12" s="225">
        <v>0</v>
      </c>
      <c r="H12" s="225">
        <v>0</v>
      </c>
      <c r="I12" s="225">
        <v>11</v>
      </c>
      <c r="J12" s="225">
        <v>0</v>
      </c>
      <c r="K12" s="225">
        <v>0</v>
      </c>
      <c r="L12" s="247">
        <f t="shared" si="0"/>
        <v>14</v>
      </c>
      <c r="M12" s="224"/>
      <c r="N12" s="224"/>
      <c r="O12" s="224"/>
      <c r="P12" s="242"/>
    </row>
    <row r="13" spans="1:16" s="42" customFormat="1" ht="12.75">
      <c r="A13" s="204" t="s">
        <v>295</v>
      </c>
      <c r="B13" s="211">
        <v>44</v>
      </c>
      <c r="C13" s="211">
        <v>3</v>
      </c>
      <c r="D13" s="211">
        <v>103</v>
      </c>
      <c r="E13" s="211">
        <v>104</v>
      </c>
      <c r="F13" s="211">
        <v>1</v>
      </c>
      <c r="G13" s="211">
        <v>33</v>
      </c>
      <c r="H13" s="211">
        <v>8</v>
      </c>
      <c r="I13" s="211">
        <v>420</v>
      </c>
      <c r="J13" s="211">
        <v>26</v>
      </c>
      <c r="K13" s="211">
        <v>6</v>
      </c>
      <c r="L13" s="247">
        <f t="shared" si="0"/>
        <v>748</v>
      </c>
      <c r="M13" s="222"/>
      <c r="N13" s="222"/>
      <c r="O13" s="222"/>
      <c r="P13" s="242"/>
    </row>
    <row r="14" spans="1:16" s="42" customFormat="1" ht="12.75">
      <c r="A14" s="204" t="s">
        <v>173</v>
      </c>
      <c r="B14" s="209">
        <v>12</v>
      </c>
      <c r="C14" s="209">
        <v>1</v>
      </c>
      <c r="D14" s="209">
        <v>42</v>
      </c>
      <c r="E14" s="209">
        <f>66+15</f>
        <v>81</v>
      </c>
      <c r="F14" s="209">
        <v>1</v>
      </c>
      <c r="G14" s="209">
        <v>17</v>
      </c>
      <c r="H14" s="209">
        <v>4</v>
      </c>
      <c r="I14" s="209">
        <f>86+138</f>
        <v>224</v>
      </c>
      <c r="J14" s="209">
        <v>12</v>
      </c>
      <c r="K14" s="209">
        <v>0</v>
      </c>
      <c r="L14" s="247">
        <f t="shared" si="0"/>
        <v>394</v>
      </c>
      <c r="M14" s="224"/>
      <c r="N14" s="224"/>
      <c r="O14" s="224"/>
      <c r="P14" s="242"/>
    </row>
    <row r="15" spans="1:17" s="42" customFormat="1" ht="12.75">
      <c r="A15" s="205" t="s">
        <v>176</v>
      </c>
      <c r="B15" s="209">
        <v>13</v>
      </c>
      <c r="C15" s="209">
        <v>1</v>
      </c>
      <c r="D15" s="209">
        <v>21</v>
      </c>
      <c r="E15" s="209">
        <v>38</v>
      </c>
      <c r="F15" s="209">
        <v>2</v>
      </c>
      <c r="G15" s="209">
        <v>7</v>
      </c>
      <c r="H15" s="209">
        <v>5</v>
      </c>
      <c r="I15" s="209">
        <v>65</v>
      </c>
      <c r="J15" s="209">
        <v>20</v>
      </c>
      <c r="K15" s="209">
        <v>4</v>
      </c>
      <c r="L15" s="247">
        <f t="shared" si="0"/>
        <v>176</v>
      </c>
      <c r="M15" s="224"/>
      <c r="N15" s="224"/>
      <c r="O15" s="224"/>
      <c r="P15" s="242"/>
      <c r="Q15" s="202"/>
    </row>
    <row r="16" spans="1:16" s="42" customFormat="1" ht="12.75">
      <c r="A16" s="205" t="s">
        <v>172</v>
      </c>
      <c r="B16" s="209">
        <v>6</v>
      </c>
      <c r="C16" s="209">
        <v>1</v>
      </c>
      <c r="D16" s="209">
        <v>6</v>
      </c>
      <c r="E16" s="209">
        <f>13+22</f>
        <v>35</v>
      </c>
      <c r="F16" s="209">
        <v>0</v>
      </c>
      <c r="G16" s="209">
        <v>9</v>
      </c>
      <c r="H16" s="209">
        <v>3</v>
      </c>
      <c r="I16" s="209">
        <v>113</v>
      </c>
      <c r="J16" s="209">
        <v>12</v>
      </c>
      <c r="K16" s="209">
        <v>1</v>
      </c>
      <c r="L16" s="247">
        <f t="shared" si="0"/>
        <v>186</v>
      </c>
      <c r="M16" s="224"/>
      <c r="N16" s="224"/>
      <c r="O16" s="224"/>
      <c r="P16" s="242"/>
    </row>
    <row r="17" spans="1:16" s="42" customFormat="1" ht="12.75">
      <c r="A17" s="205" t="s">
        <v>123</v>
      </c>
      <c r="B17" s="209">
        <v>6</v>
      </c>
      <c r="C17" s="209">
        <v>1</v>
      </c>
      <c r="D17" s="209">
        <v>9</v>
      </c>
      <c r="E17" s="209">
        <v>36</v>
      </c>
      <c r="F17" s="209">
        <v>0</v>
      </c>
      <c r="G17" s="209">
        <v>4</v>
      </c>
      <c r="H17" s="209">
        <v>1</v>
      </c>
      <c r="I17" s="209">
        <v>66</v>
      </c>
      <c r="J17" s="209">
        <v>8</v>
      </c>
      <c r="K17" s="209">
        <v>0</v>
      </c>
      <c r="L17" s="247">
        <f t="shared" si="0"/>
        <v>131</v>
      </c>
      <c r="M17" s="224"/>
      <c r="N17" s="224"/>
      <c r="O17" s="224"/>
      <c r="P17" s="242"/>
    </row>
    <row r="18" spans="1:16" s="42" customFormat="1" ht="12.75">
      <c r="A18" s="205" t="s">
        <v>296</v>
      </c>
      <c r="B18" s="298">
        <v>23</v>
      </c>
      <c r="C18" s="298">
        <v>1</v>
      </c>
      <c r="D18" s="298">
        <v>36</v>
      </c>
      <c r="E18" s="298">
        <v>75</v>
      </c>
      <c r="F18" s="298">
        <v>0</v>
      </c>
      <c r="G18" s="298">
        <v>25</v>
      </c>
      <c r="H18" s="298">
        <v>6</v>
      </c>
      <c r="I18" s="298">
        <v>152</v>
      </c>
      <c r="J18" s="298">
        <v>11</v>
      </c>
      <c r="K18" s="298">
        <v>3</v>
      </c>
      <c r="L18" s="298">
        <f>SUM(B18:K18)</f>
        <v>332</v>
      </c>
      <c r="M18" s="297"/>
      <c r="N18" s="297"/>
      <c r="O18" s="297"/>
      <c r="P18" s="297"/>
    </row>
    <row r="19" spans="1:16" s="42" customFormat="1" ht="12.75">
      <c r="A19" s="245" t="s">
        <v>124</v>
      </c>
      <c r="B19" s="246">
        <f aca="true" t="shared" si="1" ref="B19:K19">SUM(B6:B18)</f>
        <v>151</v>
      </c>
      <c r="C19" s="246">
        <f t="shared" si="1"/>
        <v>9</v>
      </c>
      <c r="D19" s="246">
        <f t="shared" si="1"/>
        <v>323</v>
      </c>
      <c r="E19" s="246">
        <f t="shared" si="1"/>
        <v>669</v>
      </c>
      <c r="F19" s="246">
        <f t="shared" si="1"/>
        <v>5</v>
      </c>
      <c r="G19" s="246">
        <f t="shared" si="1"/>
        <v>169</v>
      </c>
      <c r="H19" s="246">
        <f t="shared" si="1"/>
        <v>63</v>
      </c>
      <c r="I19" s="246">
        <f t="shared" si="1"/>
        <v>2038</v>
      </c>
      <c r="J19" s="246">
        <f t="shared" si="1"/>
        <v>157</v>
      </c>
      <c r="K19" s="246">
        <f t="shared" si="1"/>
        <v>19</v>
      </c>
      <c r="L19" s="282">
        <f>SUM(B19:K19)</f>
        <v>3603</v>
      </c>
      <c r="M19" s="244"/>
      <c r="N19" s="244"/>
      <c r="O19" s="244"/>
      <c r="P19" s="244"/>
    </row>
    <row r="20" spans="1:16" s="42" customFormat="1" ht="12.75">
      <c r="A20" s="205" t="s">
        <v>125</v>
      </c>
      <c r="B20" s="209">
        <v>8</v>
      </c>
      <c r="C20" s="209">
        <v>0</v>
      </c>
      <c r="D20" s="209">
        <v>7</v>
      </c>
      <c r="E20" s="209">
        <v>13</v>
      </c>
      <c r="F20" s="209">
        <v>0</v>
      </c>
      <c r="G20" s="209">
        <v>2</v>
      </c>
      <c r="H20" s="209">
        <v>0</v>
      </c>
      <c r="I20" s="209">
        <f>45+58+6</f>
        <v>109</v>
      </c>
      <c r="J20" s="209">
        <v>19</v>
      </c>
      <c r="K20" s="209">
        <v>0</v>
      </c>
      <c r="L20" s="247">
        <f>SUM(B20:K20)</f>
        <v>158</v>
      </c>
      <c r="M20" s="242"/>
      <c r="N20" s="242"/>
      <c r="O20" s="242"/>
      <c r="P20" s="244"/>
    </row>
    <row r="21" spans="1:16" s="42" customFormat="1" ht="12.75">
      <c r="A21" s="205" t="s">
        <v>112</v>
      </c>
      <c r="B21" s="209">
        <v>1</v>
      </c>
      <c r="C21" s="209">
        <v>0</v>
      </c>
      <c r="D21" s="209">
        <v>1</v>
      </c>
      <c r="E21" s="209">
        <v>4</v>
      </c>
      <c r="F21" s="209">
        <v>0</v>
      </c>
      <c r="G21" s="209">
        <v>3</v>
      </c>
      <c r="H21" s="209">
        <v>0</v>
      </c>
      <c r="I21" s="209">
        <v>16</v>
      </c>
      <c r="J21" s="209">
        <v>2</v>
      </c>
      <c r="K21" s="209">
        <v>1</v>
      </c>
      <c r="L21" s="247">
        <f>SUM(B21:K21)</f>
        <v>28</v>
      </c>
      <c r="M21" s="242"/>
      <c r="N21" s="242"/>
      <c r="O21" s="242"/>
      <c r="P21" s="244"/>
    </row>
    <row r="22" spans="1:17" s="42" customFormat="1" ht="12.75">
      <c r="A22" s="245" t="s">
        <v>113</v>
      </c>
      <c r="B22" s="246">
        <f aca="true" t="shared" si="2" ref="B22:K22">B19+B20+B21</f>
        <v>160</v>
      </c>
      <c r="C22" s="246">
        <f t="shared" si="2"/>
        <v>9</v>
      </c>
      <c r="D22" s="246">
        <f t="shared" si="2"/>
        <v>331</v>
      </c>
      <c r="E22" s="246">
        <f t="shared" si="2"/>
        <v>686</v>
      </c>
      <c r="F22" s="246">
        <f t="shared" si="2"/>
        <v>5</v>
      </c>
      <c r="G22" s="246">
        <f t="shared" si="2"/>
        <v>174</v>
      </c>
      <c r="H22" s="246">
        <f t="shared" si="2"/>
        <v>63</v>
      </c>
      <c r="I22" s="246">
        <f t="shared" si="2"/>
        <v>2163</v>
      </c>
      <c r="J22" s="246">
        <f t="shared" si="2"/>
        <v>178</v>
      </c>
      <c r="K22" s="246">
        <f t="shared" si="2"/>
        <v>20</v>
      </c>
      <c r="L22" s="282">
        <f>SUM(B22:K22)</f>
        <v>3789</v>
      </c>
      <c r="M22" s="244"/>
      <c r="N22" s="244"/>
      <c r="O22" s="244"/>
      <c r="P22" s="61"/>
      <c r="Q22" s="45"/>
    </row>
    <row r="23" spans="1:14" ht="12.75">
      <c r="A23" s="240" t="s">
        <v>228</v>
      </c>
      <c r="B23" s="233"/>
      <c r="C23" s="233"/>
      <c r="D23" s="233"/>
      <c r="E23" s="233"/>
      <c r="F23" s="233"/>
      <c r="G23" s="233"/>
      <c r="H23" s="233"/>
      <c r="I23" s="233"/>
      <c r="J23" s="233"/>
      <c r="K23" s="233"/>
      <c r="L23" s="233"/>
      <c r="M23" s="227"/>
      <c r="N23" s="227"/>
    </row>
    <row r="24" spans="1:14" ht="12.75">
      <c r="A24" s="227"/>
      <c r="B24" s="227"/>
      <c r="C24" s="227"/>
      <c r="D24" s="227"/>
      <c r="E24" s="227"/>
      <c r="F24" s="227"/>
      <c r="G24" s="227"/>
      <c r="H24" s="227"/>
      <c r="I24" s="227"/>
      <c r="J24" s="227"/>
      <c r="K24" s="227"/>
      <c r="L24" s="227"/>
      <c r="M24" s="227"/>
      <c r="N24" s="227"/>
    </row>
    <row r="25" spans="1:14" ht="12.75">
      <c r="A25" s="227"/>
      <c r="B25" s="227"/>
      <c r="C25" s="227"/>
      <c r="D25" s="227"/>
      <c r="E25" s="227"/>
      <c r="F25" s="227"/>
      <c r="G25" s="227"/>
      <c r="H25" s="227"/>
      <c r="I25" s="227"/>
      <c r="J25" s="227"/>
      <c r="K25" s="227"/>
      <c r="L25" s="227"/>
      <c r="M25" s="227"/>
      <c r="N25" s="227"/>
    </row>
    <row r="26" spans="1:14" ht="12.75">
      <c r="A26" s="227"/>
      <c r="B26" s="227"/>
      <c r="C26" s="227"/>
      <c r="D26" s="227"/>
      <c r="E26" s="227"/>
      <c r="F26" s="227"/>
      <c r="G26" s="227"/>
      <c r="H26" s="227"/>
      <c r="I26" s="227"/>
      <c r="J26" s="227"/>
      <c r="K26" s="227"/>
      <c r="L26" s="227"/>
      <c r="M26" s="227"/>
      <c r="N26" s="227"/>
    </row>
    <row r="27" spans="1:14" ht="12.75">
      <c r="A27" s="227"/>
      <c r="B27" s="227"/>
      <c r="C27" s="227"/>
      <c r="D27" s="227"/>
      <c r="E27" s="227"/>
      <c r="F27" s="227"/>
      <c r="G27" s="227"/>
      <c r="H27" s="227"/>
      <c r="I27" s="227"/>
      <c r="J27" s="227"/>
      <c r="K27" s="227"/>
      <c r="L27" s="227"/>
      <c r="M27" s="227"/>
      <c r="N27" s="227"/>
    </row>
    <row r="28" spans="1:13" ht="12.75">
      <c r="A28" s="227"/>
      <c r="B28" s="227"/>
      <c r="C28" s="227"/>
      <c r="D28" s="227"/>
      <c r="E28" s="227"/>
      <c r="F28" s="227"/>
      <c r="G28" s="227"/>
      <c r="H28" s="227"/>
      <c r="I28" s="227"/>
      <c r="J28" s="227"/>
      <c r="K28" s="227"/>
      <c r="L28" s="227"/>
      <c r="M28" s="227"/>
    </row>
  </sheetData>
  <sheetProtection/>
  <printOptions/>
  <pageMargins left="0.25" right="0.25" top="0.75" bottom="0.75" header="0.3" footer="0.3"/>
  <pageSetup horizontalDpi="600" verticalDpi="600" orientation="landscape" paperSize="9" r:id="rId1"/>
</worksheet>
</file>

<file path=xl/worksheets/sheet64.xml><?xml version="1.0" encoding="utf-8"?>
<worksheet xmlns="http://schemas.openxmlformats.org/spreadsheetml/2006/main" xmlns:r="http://schemas.openxmlformats.org/officeDocument/2006/relationships">
  <dimension ref="A1:Q23"/>
  <sheetViews>
    <sheetView zoomScalePageLayoutView="0" workbookViewId="0" topLeftCell="A1">
      <selection activeCell="A11" sqref="A11"/>
    </sheetView>
  </sheetViews>
  <sheetFormatPr defaultColWidth="11.421875" defaultRowHeight="12.75"/>
  <cols>
    <col min="1" max="1" width="27.57421875" style="231" customWidth="1"/>
    <col min="2" max="2" width="16.140625" style="231" customWidth="1"/>
    <col min="3" max="3" width="12.8515625" style="231" customWidth="1"/>
    <col min="4" max="4" width="13.00390625" style="231" customWidth="1"/>
    <col min="5" max="5" width="12.7109375" style="231" customWidth="1"/>
    <col min="6" max="6" width="14.00390625" style="231" customWidth="1"/>
    <col min="7" max="7" width="11.8515625" style="231" customWidth="1"/>
    <col min="8" max="16384" width="11.421875" style="231" customWidth="1"/>
  </cols>
  <sheetData>
    <row r="1" spans="1:8" ht="16.5">
      <c r="A1" s="542" t="s">
        <v>266</v>
      </c>
      <c r="B1" s="542"/>
      <c r="C1" s="542"/>
      <c r="D1" s="542"/>
      <c r="E1" s="542"/>
      <c r="F1" s="542"/>
      <c r="H1" s="233"/>
    </row>
    <row r="2" spans="1:8" ht="12.75">
      <c r="A2" s="233"/>
      <c r="B2" s="233"/>
      <c r="C2" s="233"/>
      <c r="D2" s="233"/>
      <c r="E2" s="233"/>
      <c r="F2" s="233"/>
      <c r="G2" s="233"/>
      <c r="H2" s="233"/>
    </row>
    <row r="3" spans="1:16" ht="12.75">
      <c r="A3" s="264" t="s">
        <v>95</v>
      </c>
      <c r="B3" s="262" t="s">
        <v>236</v>
      </c>
      <c r="C3" s="261" t="s">
        <v>283</v>
      </c>
      <c r="D3" s="262" t="s">
        <v>235</v>
      </c>
      <c r="E3" s="261" t="s">
        <v>234</v>
      </c>
      <c r="F3" s="262" t="s">
        <v>233</v>
      </c>
      <c r="G3" s="263" t="s">
        <v>232</v>
      </c>
      <c r="H3" s="234"/>
      <c r="I3" s="234"/>
      <c r="J3" s="234"/>
      <c r="K3" s="234"/>
      <c r="L3" s="234"/>
      <c r="M3" s="234"/>
      <c r="N3" s="234"/>
      <c r="O3" s="234"/>
      <c r="P3" s="234"/>
    </row>
    <row r="4" spans="1:16" s="42" customFormat="1" ht="12.75">
      <c r="A4" s="204" t="s">
        <v>174</v>
      </c>
      <c r="B4" s="209">
        <v>40</v>
      </c>
      <c r="C4" s="209">
        <v>36</v>
      </c>
      <c r="D4" s="209">
        <v>20</v>
      </c>
      <c r="E4" s="209">
        <v>11</v>
      </c>
      <c r="F4" s="209">
        <v>7</v>
      </c>
      <c r="G4" s="208">
        <v>1</v>
      </c>
      <c r="H4" s="242"/>
      <c r="I4" s="242"/>
      <c r="J4" s="242"/>
      <c r="K4" s="242"/>
      <c r="L4" s="242"/>
      <c r="M4" s="242"/>
      <c r="N4" s="242"/>
      <c r="O4" s="242"/>
      <c r="P4" s="242"/>
    </row>
    <row r="5" spans="1:16" s="42" customFormat="1" ht="12.75">
      <c r="A5" s="204" t="s">
        <v>175</v>
      </c>
      <c r="B5" s="209">
        <v>19</v>
      </c>
      <c r="C5" s="209">
        <v>18</v>
      </c>
      <c r="D5" s="209">
        <v>19</v>
      </c>
      <c r="E5" s="209">
        <v>6</v>
      </c>
      <c r="F5" s="209">
        <v>6</v>
      </c>
      <c r="G5" s="209">
        <v>7</v>
      </c>
      <c r="H5" s="242"/>
      <c r="I5" s="242"/>
      <c r="J5" s="242"/>
      <c r="K5" s="242"/>
      <c r="L5" s="242"/>
      <c r="M5" s="242"/>
      <c r="N5" s="242"/>
      <c r="O5" s="242"/>
      <c r="P5" s="242"/>
    </row>
    <row r="6" spans="1:16" s="42" customFormat="1" ht="12.75">
      <c r="A6" s="204" t="s">
        <v>169</v>
      </c>
      <c r="B6" s="209">
        <v>51</v>
      </c>
      <c r="C6" s="209">
        <v>42</v>
      </c>
      <c r="D6" s="209">
        <v>25</v>
      </c>
      <c r="E6" s="209">
        <v>15</v>
      </c>
      <c r="F6" s="209">
        <v>6</v>
      </c>
      <c r="G6" s="209">
        <v>4</v>
      </c>
      <c r="H6" s="242"/>
      <c r="I6" s="242"/>
      <c r="J6" s="242"/>
      <c r="K6" s="242"/>
      <c r="L6" s="242"/>
      <c r="M6" s="242"/>
      <c r="N6" s="242"/>
      <c r="O6" s="242"/>
      <c r="P6" s="242"/>
    </row>
    <row r="7" spans="1:16" s="42" customFormat="1" ht="12.75">
      <c r="A7" s="204" t="s">
        <v>170</v>
      </c>
      <c r="B7" s="209">
        <v>11</v>
      </c>
      <c r="C7" s="209">
        <v>6</v>
      </c>
      <c r="D7" s="209">
        <v>12</v>
      </c>
      <c r="E7" s="209">
        <v>9</v>
      </c>
      <c r="F7" s="209">
        <v>4</v>
      </c>
      <c r="G7" s="209">
        <v>1</v>
      </c>
      <c r="H7" s="242"/>
      <c r="I7" s="242"/>
      <c r="J7" s="224"/>
      <c r="K7" s="224"/>
      <c r="L7" s="224"/>
      <c r="M7" s="224"/>
      <c r="N7" s="224"/>
      <c r="O7" s="224"/>
      <c r="P7" s="242"/>
    </row>
    <row r="8" spans="1:16" s="42" customFormat="1" ht="12.75">
      <c r="A8" s="204" t="s">
        <v>110</v>
      </c>
      <c r="B8" s="209">
        <v>24</v>
      </c>
      <c r="C8" s="209">
        <v>20</v>
      </c>
      <c r="D8" s="209">
        <v>7</v>
      </c>
      <c r="E8" s="209">
        <v>2</v>
      </c>
      <c r="F8" s="209">
        <v>4</v>
      </c>
      <c r="G8" s="209">
        <v>3</v>
      </c>
      <c r="H8" s="242"/>
      <c r="I8" s="242"/>
      <c r="J8" s="224"/>
      <c r="K8" s="224"/>
      <c r="L8" s="224"/>
      <c r="M8" s="224"/>
      <c r="N8" s="224"/>
      <c r="O8" s="224"/>
      <c r="P8" s="242"/>
    </row>
    <row r="9" spans="1:16" s="42" customFormat="1" ht="12.75">
      <c r="A9" s="204" t="s">
        <v>171</v>
      </c>
      <c r="B9" s="209">
        <v>10</v>
      </c>
      <c r="C9" s="209">
        <v>14</v>
      </c>
      <c r="D9" s="209">
        <v>6</v>
      </c>
      <c r="E9" s="209">
        <v>2</v>
      </c>
      <c r="F9" s="209">
        <v>3</v>
      </c>
      <c r="G9" s="209">
        <v>1</v>
      </c>
      <c r="H9" s="242"/>
      <c r="I9" s="242"/>
      <c r="J9" s="224"/>
      <c r="K9" s="224"/>
      <c r="L9" s="224"/>
      <c r="M9" s="224"/>
      <c r="N9" s="224"/>
      <c r="O9" s="224"/>
      <c r="P9" s="242"/>
    </row>
    <row r="10" spans="1:16" s="1" customFormat="1" ht="12.75">
      <c r="A10" s="181" t="s">
        <v>111</v>
      </c>
      <c r="B10" s="223">
        <v>9</v>
      </c>
      <c r="C10" s="223">
        <v>7</v>
      </c>
      <c r="D10" s="223">
        <v>2</v>
      </c>
      <c r="E10" s="223">
        <v>2</v>
      </c>
      <c r="F10" s="223">
        <v>0</v>
      </c>
      <c r="G10" s="223">
        <v>0</v>
      </c>
      <c r="H10" s="224"/>
      <c r="I10" s="242"/>
      <c r="J10" s="224"/>
      <c r="K10" s="224"/>
      <c r="L10" s="224"/>
      <c r="M10" s="224"/>
      <c r="N10" s="224"/>
      <c r="O10" s="224"/>
      <c r="P10" s="242"/>
    </row>
    <row r="11" spans="1:16" s="42" customFormat="1" ht="12.75">
      <c r="A11" s="204" t="s">
        <v>295</v>
      </c>
      <c r="B11" s="211">
        <v>130</v>
      </c>
      <c r="C11" s="211">
        <v>117</v>
      </c>
      <c r="D11" s="211">
        <v>97</v>
      </c>
      <c r="E11" s="211">
        <v>44</v>
      </c>
      <c r="F11" s="211">
        <v>30</v>
      </c>
      <c r="G11" s="211">
        <v>17</v>
      </c>
      <c r="H11" s="243"/>
      <c r="I11" s="242"/>
      <c r="J11" s="222"/>
      <c r="K11" s="222"/>
      <c r="L11" s="222"/>
      <c r="M11" s="222"/>
      <c r="N11" s="222"/>
      <c r="O11" s="222"/>
      <c r="P11" s="242"/>
    </row>
    <row r="12" spans="1:16" s="42" customFormat="1" ht="12.75">
      <c r="A12" s="204" t="s">
        <v>173</v>
      </c>
      <c r="B12" s="209">
        <v>40</v>
      </c>
      <c r="C12" s="209">
        <v>41</v>
      </c>
      <c r="D12" s="209">
        <v>26</v>
      </c>
      <c r="E12" s="209">
        <v>12</v>
      </c>
      <c r="F12" s="209">
        <v>6</v>
      </c>
      <c r="G12" s="209">
        <v>8</v>
      </c>
      <c r="H12" s="242"/>
      <c r="I12" s="242"/>
      <c r="J12" s="224"/>
      <c r="K12" s="224"/>
      <c r="L12" s="224"/>
      <c r="M12" s="224"/>
      <c r="N12" s="224"/>
      <c r="O12" s="224"/>
      <c r="P12" s="242"/>
    </row>
    <row r="13" spans="1:17" s="42" customFormat="1" ht="12.75">
      <c r="A13" s="205" t="s">
        <v>176</v>
      </c>
      <c r="B13" s="209">
        <v>69</v>
      </c>
      <c r="C13" s="209">
        <v>53</v>
      </c>
      <c r="D13" s="209">
        <v>28</v>
      </c>
      <c r="E13" s="209">
        <v>13</v>
      </c>
      <c r="F13" s="209">
        <v>5</v>
      </c>
      <c r="G13" s="209">
        <v>4</v>
      </c>
      <c r="H13" s="242"/>
      <c r="I13" s="242"/>
      <c r="J13" s="224"/>
      <c r="K13" s="224"/>
      <c r="L13" s="224"/>
      <c r="M13" s="224"/>
      <c r="N13" s="224"/>
      <c r="O13" s="224"/>
      <c r="P13" s="242"/>
      <c r="Q13" s="202"/>
    </row>
    <row r="14" spans="1:16" s="42" customFormat="1" ht="12.75">
      <c r="A14" s="205" t="s">
        <v>172</v>
      </c>
      <c r="B14" s="209">
        <v>26</v>
      </c>
      <c r="C14" s="209">
        <v>26</v>
      </c>
      <c r="D14" s="209">
        <v>23</v>
      </c>
      <c r="E14" s="209">
        <v>6</v>
      </c>
      <c r="F14" s="209">
        <v>10</v>
      </c>
      <c r="G14" s="209">
        <v>8</v>
      </c>
      <c r="H14" s="242"/>
      <c r="I14" s="242"/>
      <c r="J14" s="224"/>
      <c r="K14" s="224"/>
      <c r="L14" s="224"/>
      <c r="M14" s="224"/>
      <c r="N14" s="224"/>
      <c r="O14" s="224"/>
      <c r="P14" s="242"/>
    </row>
    <row r="15" spans="1:16" s="42" customFormat="1" ht="12.75">
      <c r="A15" s="205" t="s">
        <v>123</v>
      </c>
      <c r="B15" s="209">
        <v>17</v>
      </c>
      <c r="C15" s="209">
        <v>16</v>
      </c>
      <c r="D15" s="209">
        <v>8</v>
      </c>
      <c r="E15" s="209">
        <v>6</v>
      </c>
      <c r="F15" s="209">
        <v>2</v>
      </c>
      <c r="G15" s="209">
        <v>2</v>
      </c>
      <c r="H15" s="242"/>
      <c r="I15" s="224"/>
      <c r="J15" s="224"/>
      <c r="K15" s="224"/>
      <c r="L15" s="224"/>
      <c r="M15" s="224"/>
      <c r="N15" s="224"/>
      <c r="O15" s="224"/>
      <c r="P15" s="242"/>
    </row>
    <row r="16" spans="1:16" s="42" customFormat="1" ht="12.75">
      <c r="A16" s="205" t="s">
        <v>296</v>
      </c>
      <c r="B16" s="298">
        <v>46</v>
      </c>
      <c r="C16" s="298">
        <v>35</v>
      </c>
      <c r="D16" s="298">
        <v>49</v>
      </c>
      <c r="E16" s="298">
        <v>23</v>
      </c>
      <c r="F16" s="298">
        <v>13</v>
      </c>
      <c r="G16" s="298">
        <v>11</v>
      </c>
      <c r="H16" s="297"/>
      <c r="I16" s="297"/>
      <c r="J16" s="297"/>
      <c r="K16" s="297"/>
      <c r="L16" s="297"/>
      <c r="M16" s="297"/>
      <c r="N16" s="297"/>
      <c r="O16" s="297"/>
      <c r="P16" s="297"/>
    </row>
    <row r="17" spans="1:16" s="42" customFormat="1" ht="12.75">
      <c r="A17" s="245" t="s">
        <v>124</v>
      </c>
      <c r="B17" s="246">
        <f aca="true" t="shared" si="0" ref="B17:G17">SUM(B4:B16)</f>
        <v>492</v>
      </c>
      <c r="C17" s="246">
        <f t="shared" si="0"/>
        <v>431</v>
      </c>
      <c r="D17" s="246">
        <f t="shared" si="0"/>
        <v>322</v>
      </c>
      <c r="E17" s="246">
        <f t="shared" si="0"/>
        <v>151</v>
      </c>
      <c r="F17" s="246">
        <f t="shared" si="0"/>
        <v>96</v>
      </c>
      <c r="G17" s="246">
        <f t="shared" si="0"/>
        <v>67</v>
      </c>
      <c r="H17" s="244"/>
      <c r="I17" s="242"/>
      <c r="J17" s="244"/>
      <c r="K17" s="244"/>
      <c r="L17" s="244"/>
      <c r="M17" s="244"/>
      <c r="N17" s="244"/>
      <c r="O17" s="244"/>
      <c r="P17" s="244"/>
    </row>
    <row r="18" spans="1:16" s="42" customFormat="1" ht="12.75">
      <c r="A18" s="205" t="s">
        <v>125</v>
      </c>
      <c r="B18" s="209">
        <v>20</v>
      </c>
      <c r="C18" s="209">
        <v>13</v>
      </c>
      <c r="D18" s="209">
        <v>11</v>
      </c>
      <c r="E18" s="209">
        <v>8</v>
      </c>
      <c r="F18" s="209">
        <v>6</v>
      </c>
      <c r="G18" s="209">
        <v>0</v>
      </c>
      <c r="H18" s="242"/>
      <c r="I18" s="242"/>
      <c r="J18" s="242"/>
      <c r="K18" s="242"/>
      <c r="L18" s="242"/>
      <c r="M18" s="242"/>
      <c r="N18" s="242"/>
      <c r="O18" s="242"/>
      <c r="P18" s="244"/>
    </row>
    <row r="19" spans="1:16" s="42" customFormat="1" ht="12.75">
      <c r="A19" s="205" t="s">
        <v>112</v>
      </c>
      <c r="B19" s="209">
        <v>9</v>
      </c>
      <c r="C19" s="209">
        <v>8</v>
      </c>
      <c r="D19" s="209">
        <v>7</v>
      </c>
      <c r="E19" s="209">
        <v>1</v>
      </c>
      <c r="F19" s="209">
        <v>4</v>
      </c>
      <c r="G19" s="209">
        <v>1</v>
      </c>
      <c r="H19" s="242"/>
      <c r="I19" s="242"/>
      <c r="J19" s="242"/>
      <c r="K19" s="242"/>
      <c r="L19" s="242"/>
      <c r="M19" s="242"/>
      <c r="N19" s="242"/>
      <c r="O19" s="242"/>
      <c r="P19" s="244"/>
    </row>
    <row r="20" spans="1:17" s="42" customFormat="1" ht="12.75">
      <c r="A20" s="245" t="s">
        <v>113</v>
      </c>
      <c r="B20" s="246">
        <f aca="true" t="shared" si="1" ref="B20:G20">B17+B18+B19</f>
        <v>521</v>
      </c>
      <c r="C20" s="246">
        <f t="shared" si="1"/>
        <v>452</v>
      </c>
      <c r="D20" s="246">
        <f t="shared" si="1"/>
        <v>340</v>
      </c>
      <c r="E20" s="246">
        <f t="shared" si="1"/>
        <v>160</v>
      </c>
      <c r="F20" s="246">
        <f t="shared" si="1"/>
        <v>106</v>
      </c>
      <c r="G20" s="246">
        <f t="shared" si="1"/>
        <v>68</v>
      </c>
      <c r="H20" s="244"/>
      <c r="I20" s="242"/>
      <c r="J20" s="244"/>
      <c r="K20" s="244"/>
      <c r="L20" s="244"/>
      <c r="M20" s="244"/>
      <c r="N20" s="244"/>
      <c r="O20" s="244"/>
      <c r="P20" s="61"/>
      <c r="Q20" s="45"/>
    </row>
    <row r="21" spans="1:8" ht="12.75">
      <c r="A21" s="230" t="s">
        <v>228</v>
      </c>
      <c r="B21" s="233"/>
      <c r="C21" s="233"/>
      <c r="D21" s="233"/>
      <c r="E21" s="233"/>
      <c r="F21" s="233"/>
      <c r="G21" s="233"/>
      <c r="H21" s="233"/>
    </row>
    <row r="22" spans="2:8" ht="12.75">
      <c r="B22" s="233"/>
      <c r="C22" s="233"/>
      <c r="D22" s="233"/>
      <c r="E22" s="233"/>
      <c r="F22" s="233"/>
      <c r="G22" s="233"/>
      <c r="H22" s="233"/>
    </row>
    <row r="23" spans="2:8" ht="12.75">
      <c r="B23" s="233"/>
      <c r="C23" s="233"/>
      <c r="D23" s="233"/>
      <c r="E23" s="233"/>
      <c r="F23" s="233"/>
      <c r="G23" s="233"/>
      <c r="H23" s="233"/>
    </row>
  </sheetData>
  <sheetProtection/>
  <mergeCells count="1">
    <mergeCell ref="A1:F1"/>
  </mergeCells>
  <printOptions/>
  <pageMargins left="0.7" right="0.7" top="0.75" bottom="0.75" header="0.3" footer="0.3"/>
  <pageSetup horizontalDpi="600" verticalDpi="600" orientation="landscape" paperSize="9" r:id="rId1"/>
</worksheet>
</file>

<file path=xl/worksheets/sheet65.xml><?xml version="1.0" encoding="utf-8"?>
<worksheet xmlns="http://schemas.openxmlformats.org/spreadsheetml/2006/main" xmlns:r="http://schemas.openxmlformats.org/officeDocument/2006/relationships">
  <dimension ref="A1:Q21"/>
  <sheetViews>
    <sheetView zoomScalePageLayoutView="0" workbookViewId="0" topLeftCell="A1">
      <selection activeCell="J16" sqref="J16"/>
    </sheetView>
  </sheetViews>
  <sheetFormatPr defaultColWidth="11.421875" defaultRowHeight="12.75"/>
  <cols>
    <col min="1" max="1" width="27.00390625" style="231" customWidth="1"/>
    <col min="2" max="2" width="15.57421875" style="231" customWidth="1"/>
    <col min="3" max="3" width="12.421875" style="231" customWidth="1"/>
    <col min="4" max="4" width="13.00390625" style="231" customWidth="1"/>
    <col min="5" max="5" width="12.8515625" style="231" customWidth="1"/>
    <col min="6" max="6" width="13.140625" style="231" customWidth="1"/>
    <col min="7" max="7" width="17.7109375" style="231" customWidth="1"/>
    <col min="8" max="16384" width="11.421875" style="231" customWidth="1"/>
  </cols>
  <sheetData>
    <row r="1" spans="1:6" ht="16.5">
      <c r="A1" s="542" t="s">
        <v>267</v>
      </c>
      <c r="B1" s="542"/>
      <c r="C1" s="542"/>
      <c r="D1" s="542"/>
      <c r="E1" s="542"/>
      <c r="F1" s="542"/>
    </row>
    <row r="2" spans="1:7" ht="12.75">
      <c r="A2" s="233"/>
      <c r="B2" s="233"/>
      <c r="C2" s="233"/>
      <c r="D2" s="233"/>
      <c r="E2" s="233"/>
      <c r="F2" s="233"/>
      <c r="G2" s="233"/>
    </row>
    <row r="3" spans="1:16" ht="12.75">
      <c r="A3" s="264" t="s">
        <v>95</v>
      </c>
      <c r="B3" s="262" t="s">
        <v>236</v>
      </c>
      <c r="C3" s="261" t="s">
        <v>283</v>
      </c>
      <c r="D3" s="262" t="s">
        <v>235</v>
      </c>
      <c r="E3" s="261" t="s">
        <v>234</v>
      </c>
      <c r="F3" s="262" t="s">
        <v>233</v>
      </c>
      <c r="G3" s="263" t="s">
        <v>232</v>
      </c>
      <c r="H3" s="234"/>
      <c r="I3" s="234"/>
      <c r="J3" s="234"/>
      <c r="K3" s="234"/>
      <c r="L3" s="234"/>
      <c r="M3" s="234"/>
      <c r="N3" s="234"/>
      <c r="O3" s="234"/>
      <c r="P3" s="234"/>
    </row>
    <row r="4" spans="1:16" s="42" customFormat="1" ht="12.75">
      <c r="A4" s="204" t="s">
        <v>174</v>
      </c>
      <c r="B4" s="209">
        <v>4</v>
      </c>
      <c r="C4" s="209">
        <v>2</v>
      </c>
      <c r="D4" s="209">
        <v>3</v>
      </c>
      <c r="E4" s="209">
        <v>1</v>
      </c>
      <c r="F4" s="209">
        <v>0</v>
      </c>
      <c r="G4" s="208">
        <v>1</v>
      </c>
      <c r="H4" s="242"/>
      <c r="I4" s="242"/>
      <c r="J4" s="242"/>
      <c r="K4" s="242"/>
      <c r="L4" s="242"/>
      <c r="M4" s="242"/>
      <c r="N4" s="242"/>
      <c r="O4" s="242"/>
      <c r="P4" s="242"/>
    </row>
    <row r="5" spans="1:16" s="42" customFormat="1" ht="12.75">
      <c r="A5" s="204" t="s">
        <v>175</v>
      </c>
      <c r="B5" s="209">
        <v>6</v>
      </c>
      <c r="C5" s="209">
        <v>3</v>
      </c>
      <c r="D5" s="209">
        <v>6</v>
      </c>
      <c r="E5" s="209">
        <v>0</v>
      </c>
      <c r="F5" s="209">
        <v>3</v>
      </c>
      <c r="G5" s="209">
        <v>0</v>
      </c>
      <c r="H5" s="242"/>
      <c r="I5" s="242"/>
      <c r="J5" s="242"/>
      <c r="K5" s="242"/>
      <c r="L5" s="242"/>
      <c r="M5" s="242"/>
      <c r="N5" s="242"/>
      <c r="O5" s="242"/>
      <c r="P5" s="242"/>
    </row>
    <row r="6" spans="1:16" s="42" customFormat="1" ht="12.75">
      <c r="A6" s="204" t="s">
        <v>169</v>
      </c>
      <c r="B6" s="209">
        <v>4</v>
      </c>
      <c r="C6" s="209">
        <v>3</v>
      </c>
      <c r="D6" s="209">
        <v>4</v>
      </c>
      <c r="E6" s="209">
        <v>0</v>
      </c>
      <c r="F6" s="209">
        <v>1</v>
      </c>
      <c r="G6" s="209">
        <v>2</v>
      </c>
      <c r="H6" s="242"/>
      <c r="I6" s="242"/>
      <c r="J6" s="242"/>
      <c r="K6" s="242"/>
      <c r="L6" s="242"/>
      <c r="M6" s="242"/>
      <c r="N6" s="242"/>
      <c r="O6" s="242"/>
      <c r="P6" s="242"/>
    </row>
    <row r="7" spans="1:16" s="42" customFormat="1" ht="12.75">
      <c r="A7" s="204" t="s">
        <v>170</v>
      </c>
      <c r="B7" s="209">
        <v>5</v>
      </c>
      <c r="C7" s="209">
        <v>5</v>
      </c>
      <c r="D7" s="209">
        <v>1</v>
      </c>
      <c r="E7" s="209">
        <v>0</v>
      </c>
      <c r="F7" s="209">
        <v>0</v>
      </c>
      <c r="G7" s="209">
        <v>0</v>
      </c>
      <c r="H7" s="242"/>
      <c r="I7" s="224"/>
      <c r="J7" s="224"/>
      <c r="K7" s="224"/>
      <c r="L7" s="224"/>
      <c r="M7" s="224"/>
      <c r="N7" s="224"/>
      <c r="O7" s="224"/>
      <c r="P7" s="242"/>
    </row>
    <row r="8" spans="1:16" s="42" customFormat="1" ht="12.75">
      <c r="A8" s="204" t="s">
        <v>110</v>
      </c>
      <c r="B8" s="209">
        <v>2</v>
      </c>
      <c r="C8" s="209">
        <v>1</v>
      </c>
      <c r="D8" s="209">
        <v>1</v>
      </c>
      <c r="E8" s="209">
        <v>0</v>
      </c>
      <c r="F8" s="209">
        <v>0</v>
      </c>
      <c r="G8" s="209">
        <v>0</v>
      </c>
      <c r="H8" s="242"/>
      <c r="I8" s="224"/>
      <c r="J8" s="224"/>
      <c r="K8" s="224"/>
      <c r="L8" s="224"/>
      <c r="M8" s="224"/>
      <c r="N8" s="224"/>
      <c r="O8" s="224"/>
      <c r="P8" s="242"/>
    </row>
    <row r="9" spans="1:16" s="42" customFormat="1" ht="12.75">
      <c r="A9" s="204" t="s">
        <v>171</v>
      </c>
      <c r="B9" s="209">
        <v>5</v>
      </c>
      <c r="C9" s="209">
        <v>3</v>
      </c>
      <c r="D9" s="209">
        <v>0</v>
      </c>
      <c r="E9" s="209">
        <v>0</v>
      </c>
      <c r="F9" s="209">
        <v>0</v>
      </c>
      <c r="G9" s="209">
        <v>0</v>
      </c>
      <c r="H9" s="242"/>
      <c r="I9" s="224"/>
      <c r="J9" s="224"/>
      <c r="K9" s="224"/>
      <c r="L9" s="224"/>
      <c r="M9" s="224"/>
      <c r="N9" s="224"/>
      <c r="O9" s="224"/>
      <c r="P9" s="242"/>
    </row>
    <row r="10" spans="1:16" s="1" customFormat="1" ht="12.75">
      <c r="A10" s="181" t="s">
        <v>111</v>
      </c>
      <c r="B10" s="223">
        <v>0</v>
      </c>
      <c r="C10" s="223">
        <v>0</v>
      </c>
      <c r="D10" s="223">
        <v>0</v>
      </c>
      <c r="E10" s="223">
        <v>0</v>
      </c>
      <c r="F10" s="223">
        <v>0</v>
      </c>
      <c r="G10" s="223">
        <v>0</v>
      </c>
      <c r="H10" s="224"/>
      <c r="I10" s="224"/>
      <c r="J10" s="224"/>
      <c r="K10" s="224"/>
      <c r="L10" s="224"/>
      <c r="M10" s="224"/>
      <c r="N10" s="224"/>
      <c r="O10" s="224"/>
      <c r="P10" s="242"/>
    </row>
    <row r="11" spans="1:16" s="42" customFormat="1" ht="12.75">
      <c r="A11" s="204" t="s">
        <v>295</v>
      </c>
      <c r="B11" s="211">
        <v>9</v>
      </c>
      <c r="C11" s="211">
        <v>2</v>
      </c>
      <c r="D11" s="211">
        <v>4</v>
      </c>
      <c r="E11" s="211">
        <v>3</v>
      </c>
      <c r="F11" s="211">
        <v>1</v>
      </c>
      <c r="G11" s="211">
        <v>0</v>
      </c>
      <c r="H11" s="243"/>
      <c r="I11" s="222"/>
      <c r="J11" s="222"/>
      <c r="K11" s="222"/>
      <c r="L11" s="222"/>
      <c r="M11" s="222"/>
      <c r="N11" s="222"/>
      <c r="O11" s="222"/>
      <c r="P11" s="242"/>
    </row>
    <row r="12" spans="1:16" s="42" customFormat="1" ht="12.75">
      <c r="A12" s="204" t="s">
        <v>173</v>
      </c>
      <c r="B12" s="209">
        <v>4</v>
      </c>
      <c r="C12" s="209">
        <v>3</v>
      </c>
      <c r="D12" s="209">
        <v>2</v>
      </c>
      <c r="E12" s="209">
        <v>1</v>
      </c>
      <c r="F12" s="209">
        <v>1</v>
      </c>
      <c r="G12" s="209">
        <v>1</v>
      </c>
      <c r="H12" s="242"/>
      <c r="I12" s="224"/>
      <c r="J12" s="224"/>
      <c r="K12" s="224"/>
      <c r="L12" s="224"/>
      <c r="M12" s="224"/>
      <c r="N12" s="224"/>
      <c r="O12" s="224"/>
      <c r="P12" s="242"/>
    </row>
    <row r="13" spans="1:17" s="42" customFormat="1" ht="12.75">
      <c r="A13" s="205" t="s">
        <v>176</v>
      </c>
      <c r="B13" s="209">
        <v>6</v>
      </c>
      <c r="C13" s="209">
        <v>4</v>
      </c>
      <c r="D13" s="209">
        <v>3</v>
      </c>
      <c r="E13" s="209">
        <v>1</v>
      </c>
      <c r="F13" s="209">
        <v>2</v>
      </c>
      <c r="G13" s="209">
        <v>0</v>
      </c>
      <c r="H13" s="242"/>
      <c r="I13" s="224"/>
      <c r="J13" s="224"/>
      <c r="K13" s="224"/>
      <c r="L13" s="224"/>
      <c r="M13" s="224"/>
      <c r="N13" s="224"/>
      <c r="O13" s="224"/>
      <c r="P13" s="242"/>
      <c r="Q13" s="202"/>
    </row>
    <row r="14" spans="1:16" s="42" customFormat="1" ht="12.75">
      <c r="A14" s="205" t="s">
        <v>172</v>
      </c>
      <c r="B14" s="209">
        <v>1</v>
      </c>
      <c r="C14" s="209">
        <v>1</v>
      </c>
      <c r="D14" s="209">
        <v>0</v>
      </c>
      <c r="E14" s="209">
        <v>1</v>
      </c>
      <c r="F14" s="209">
        <v>1</v>
      </c>
      <c r="G14" s="209">
        <v>0</v>
      </c>
      <c r="H14" s="242"/>
      <c r="I14" s="224"/>
      <c r="J14" s="224"/>
      <c r="K14" s="224"/>
      <c r="L14" s="224"/>
      <c r="M14" s="224"/>
      <c r="N14" s="224"/>
      <c r="O14" s="224"/>
      <c r="P14" s="242"/>
    </row>
    <row r="15" spans="1:16" s="42" customFormat="1" ht="12.75">
      <c r="A15" s="205" t="s">
        <v>123</v>
      </c>
      <c r="B15" s="209">
        <v>2</v>
      </c>
      <c r="C15" s="209">
        <v>1</v>
      </c>
      <c r="D15" s="209">
        <v>2</v>
      </c>
      <c r="E15" s="209">
        <v>1</v>
      </c>
      <c r="F15" s="209">
        <v>1</v>
      </c>
      <c r="G15" s="209">
        <v>0</v>
      </c>
      <c r="H15" s="242"/>
      <c r="I15" s="224"/>
      <c r="J15" s="224"/>
      <c r="K15" s="224"/>
      <c r="L15" s="224"/>
      <c r="M15" s="224"/>
      <c r="N15" s="224"/>
      <c r="O15" s="224"/>
      <c r="P15" s="242"/>
    </row>
    <row r="16" spans="1:16" s="42" customFormat="1" ht="12.75">
      <c r="A16" s="205" t="s">
        <v>296</v>
      </c>
      <c r="B16" s="298">
        <v>9</v>
      </c>
      <c r="C16" s="298">
        <v>8</v>
      </c>
      <c r="D16" s="298">
        <v>2</v>
      </c>
      <c r="E16" s="298">
        <v>1</v>
      </c>
      <c r="F16" s="298">
        <v>1</v>
      </c>
      <c r="G16" s="298">
        <v>0</v>
      </c>
      <c r="H16" s="297"/>
      <c r="I16" s="297"/>
      <c r="J16" s="297"/>
      <c r="K16" s="297"/>
      <c r="L16" s="297"/>
      <c r="M16" s="297"/>
      <c r="N16" s="297"/>
      <c r="O16" s="297"/>
      <c r="P16" s="297"/>
    </row>
    <row r="17" spans="1:16" s="42" customFormat="1" ht="12.75">
      <c r="A17" s="245" t="s">
        <v>124</v>
      </c>
      <c r="B17" s="246">
        <f aca="true" t="shared" si="0" ref="B17:G17">SUM(B4:B16)</f>
        <v>57</v>
      </c>
      <c r="C17" s="246">
        <f t="shared" si="0"/>
        <v>36</v>
      </c>
      <c r="D17" s="246">
        <f t="shared" si="0"/>
        <v>28</v>
      </c>
      <c r="E17" s="246">
        <f t="shared" si="0"/>
        <v>9</v>
      </c>
      <c r="F17" s="246">
        <f t="shared" si="0"/>
        <v>11</v>
      </c>
      <c r="G17" s="246">
        <f t="shared" si="0"/>
        <v>4</v>
      </c>
      <c r="H17" s="244"/>
      <c r="I17" s="244"/>
      <c r="J17" s="244"/>
      <c r="K17" s="244"/>
      <c r="L17" s="244"/>
      <c r="M17" s="244"/>
      <c r="N17" s="244"/>
      <c r="O17" s="244"/>
      <c r="P17" s="244"/>
    </row>
    <row r="18" spans="1:16" s="42" customFormat="1" ht="12.75">
      <c r="A18" s="205" t="s">
        <v>125</v>
      </c>
      <c r="B18" s="209">
        <v>3</v>
      </c>
      <c r="C18" s="209">
        <v>5</v>
      </c>
      <c r="D18" s="209">
        <v>0</v>
      </c>
      <c r="E18" s="209">
        <v>0</v>
      </c>
      <c r="F18" s="209">
        <v>0</v>
      </c>
      <c r="G18" s="209">
        <v>0</v>
      </c>
      <c r="H18" s="242"/>
      <c r="I18" s="242"/>
      <c r="J18" s="242"/>
      <c r="K18" s="242"/>
      <c r="L18" s="242"/>
      <c r="M18" s="242"/>
      <c r="N18" s="242"/>
      <c r="O18" s="242"/>
      <c r="P18" s="244"/>
    </row>
    <row r="19" spans="1:16" s="42" customFormat="1" ht="12.75">
      <c r="A19" s="205" t="s">
        <v>112</v>
      </c>
      <c r="B19" s="209">
        <v>1</v>
      </c>
      <c r="C19" s="209">
        <v>0</v>
      </c>
      <c r="D19" s="209">
        <v>0</v>
      </c>
      <c r="E19" s="209">
        <v>0</v>
      </c>
      <c r="F19" s="209">
        <v>0</v>
      </c>
      <c r="G19" s="209">
        <v>0</v>
      </c>
      <c r="H19" s="242"/>
      <c r="I19" s="242"/>
      <c r="J19" s="242"/>
      <c r="K19" s="242"/>
      <c r="L19" s="242"/>
      <c r="M19" s="242"/>
      <c r="N19" s="242"/>
      <c r="O19" s="242"/>
      <c r="P19" s="244"/>
    </row>
    <row r="20" spans="1:17" s="42" customFormat="1" ht="12.75">
      <c r="A20" s="245" t="s">
        <v>113</v>
      </c>
      <c r="B20" s="246">
        <f aca="true" t="shared" si="1" ref="B20:G20">B17+B18+B19</f>
        <v>61</v>
      </c>
      <c r="C20" s="246">
        <f t="shared" si="1"/>
        <v>41</v>
      </c>
      <c r="D20" s="246">
        <f t="shared" si="1"/>
        <v>28</v>
      </c>
      <c r="E20" s="246">
        <f t="shared" si="1"/>
        <v>9</v>
      </c>
      <c r="F20" s="246">
        <f t="shared" si="1"/>
        <v>11</v>
      </c>
      <c r="G20" s="246">
        <f t="shared" si="1"/>
        <v>4</v>
      </c>
      <c r="H20" s="244"/>
      <c r="I20" s="244"/>
      <c r="J20" s="244"/>
      <c r="K20" s="244"/>
      <c r="L20" s="244"/>
      <c r="M20" s="244"/>
      <c r="N20" s="244"/>
      <c r="O20" s="244"/>
      <c r="P20" s="61"/>
      <c r="Q20" s="45"/>
    </row>
    <row r="21" ht="12.75">
      <c r="A21" s="230" t="s">
        <v>228</v>
      </c>
    </row>
  </sheetData>
  <sheetProtection/>
  <mergeCells count="1">
    <mergeCell ref="A1:F1"/>
  </mergeCells>
  <printOptions/>
  <pageMargins left="0.7" right="0.7" top="0.75" bottom="0.75" header="0.3" footer="0.3"/>
  <pageSetup horizontalDpi="600" verticalDpi="600" orientation="landscape" paperSize="9" r:id="rId1"/>
</worksheet>
</file>

<file path=xl/worksheets/sheet66.xml><?xml version="1.0" encoding="utf-8"?>
<worksheet xmlns="http://schemas.openxmlformats.org/spreadsheetml/2006/main" xmlns:r="http://schemas.openxmlformats.org/officeDocument/2006/relationships">
  <dimension ref="A1:P34"/>
  <sheetViews>
    <sheetView zoomScalePageLayoutView="0" workbookViewId="0" topLeftCell="A1">
      <selection activeCell="A4" sqref="A4:E30"/>
    </sheetView>
  </sheetViews>
  <sheetFormatPr defaultColWidth="11.421875" defaultRowHeight="12.75"/>
  <cols>
    <col min="1" max="1" width="21.28125" style="231" customWidth="1"/>
    <col min="2" max="2" width="12.7109375" style="231" customWidth="1"/>
    <col min="3" max="3" width="16.57421875" style="231" customWidth="1"/>
    <col min="4" max="4" width="19.7109375" style="231" customWidth="1"/>
    <col min="5" max="5" width="16.57421875" style="231" customWidth="1"/>
    <col min="6" max="16384" width="11.421875" style="231" customWidth="1"/>
  </cols>
  <sheetData>
    <row r="1" spans="1:5" ht="16.5">
      <c r="A1" s="542" t="s">
        <v>268</v>
      </c>
      <c r="B1" s="542"/>
      <c r="C1" s="542"/>
      <c r="D1" s="542"/>
      <c r="E1" s="542"/>
    </row>
    <row r="2" spans="1:5" ht="12.75">
      <c r="A2" s="233"/>
      <c r="B2" s="233"/>
      <c r="C2" s="233"/>
      <c r="D2" s="233"/>
      <c r="E2" s="233"/>
    </row>
    <row r="3" spans="1:16" ht="12.75">
      <c r="A3" s="264" t="s">
        <v>298</v>
      </c>
      <c r="B3" s="262" t="s">
        <v>261</v>
      </c>
      <c r="C3" s="261" t="s">
        <v>260</v>
      </c>
      <c r="D3" s="262" t="s">
        <v>259</v>
      </c>
      <c r="E3" s="263" t="s">
        <v>258</v>
      </c>
      <c r="H3" s="279"/>
      <c r="I3" s="279"/>
      <c r="J3" s="279"/>
      <c r="K3" s="279"/>
      <c r="L3" s="279"/>
      <c r="M3" s="279"/>
      <c r="N3" s="279"/>
      <c r="O3" s="279"/>
      <c r="P3" s="279"/>
    </row>
    <row r="4" spans="1:16" ht="12.75">
      <c r="A4" s="265" t="s">
        <v>280</v>
      </c>
      <c r="B4" s="260">
        <v>198</v>
      </c>
      <c r="C4" s="229">
        <v>71</v>
      </c>
      <c r="D4" s="260">
        <v>86</v>
      </c>
      <c r="E4" s="259">
        <v>41</v>
      </c>
      <c r="H4" s="280"/>
      <c r="I4" s="280"/>
      <c r="J4" s="280"/>
      <c r="K4" s="280"/>
      <c r="L4" s="280"/>
      <c r="M4" s="280"/>
      <c r="N4" s="280"/>
      <c r="O4" s="280"/>
      <c r="P4" s="280"/>
    </row>
    <row r="5" spans="1:16" ht="12.75">
      <c r="A5" s="265" t="s">
        <v>245</v>
      </c>
      <c r="B5" s="260">
        <v>69</v>
      </c>
      <c r="C5" s="229">
        <v>28</v>
      </c>
      <c r="D5" s="260">
        <v>37</v>
      </c>
      <c r="E5" s="259">
        <v>4</v>
      </c>
      <c r="H5" s="280"/>
      <c r="I5" s="280"/>
      <c r="J5" s="280"/>
      <c r="K5" s="280"/>
      <c r="L5" s="280"/>
      <c r="M5" s="280"/>
      <c r="N5" s="280"/>
      <c r="O5" s="280"/>
      <c r="P5" s="280"/>
    </row>
    <row r="6" spans="1:16" ht="12.75">
      <c r="A6" s="265" t="s">
        <v>241</v>
      </c>
      <c r="B6" s="260">
        <v>48</v>
      </c>
      <c r="C6" s="229">
        <v>26</v>
      </c>
      <c r="D6" s="260">
        <v>15</v>
      </c>
      <c r="E6" s="259">
        <v>7</v>
      </c>
      <c r="H6" s="280"/>
      <c r="I6" s="280"/>
      <c r="J6" s="280"/>
      <c r="K6" s="280"/>
      <c r="L6" s="280"/>
      <c r="M6" s="280"/>
      <c r="N6" s="280"/>
      <c r="O6" s="280"/>
      <c r="P6" s="280"/>
    </row>
    <row r="7" spans="1:16" ht="12.75">
      <c r="A7" s="265" t="s">
        <v>252</v>
      </c>
      <c r="B7" s="260">
        <v>92</v>
      </c>
      <c r="C7" s="229">
        <v>49</v>
      </c>
      <c r="D7" s="260">
        <v>12</v>
      </c>
      <c r="E7" s="259">
        <v>31</v>
      </c>
      <c r="H7" s="280"/>
      <c r="I7" s="280"/>
      <c r="J7" s="280"/>
      <c r="K7" s="280"/>
      <c r="L7" s="280"/>
      <c r="M7" s="280"/>
      <c r="N7" s="280"/>
      <c r="O7" s="280"/>
      <c r="P7" s="280"/>
    </row>
    <row r="8" spans="1:16" ht="12.75">
      <c r="A8" s="265" t="s">
        <v>240</v>
      </c>
      <c r="B8" s="260">
        <v>37</v>
      </c>
      <c r="C8" s="229">
        <v>24</v>
      </c>
      <c r="D8" s="260">
        <v>8</v>
      </c>
      <c r="E8" s="259">
        <v>5</v>
      </c>
      <c r="H8" s="280"/>
      <c r="I8" s="280"/>
      <c r="J8" s="280"/>
      <c r="K8" s="280"/>
      <c r="L8" s="280"/>
      <c r="M8" s="280"/>
      <c r="N8" s="280"/>
      <c r="O8" s="280"/>
      <c r="P8" s="280"/>
    </row>
    <row r="9" spans="1:16" ht="12.75">
      <c r="A9" s="265" t="s">
        <v>239</v>
      </c>
      <c r="B9" s="260">
        <v>31</v>
      </c>
      <c r="C9" s="229">
        <v>21</v>
      </c>
      <c r="D9" s="260">
        <v>6</v>
      </c>
      <c r="E9" s="259">
        <v>4</v>
      </c>
      <c r="H9" s="280"/>
      <c r="I9" s="280"/>
      <c r="J9" s="280"/>
      <c r="K9" s="280"/>
      <c r="L9" s="280"/>
      <c r="M9" s="280"/>
      <c r="N9" s="280"/>
      <c r="O9" s="280"/>
      <c r="P9" s="280"/>
    </row>
    <row r="10" spans="1:16" ht="12.75">
      <c r="A10" s="265" t="s">
        <v>111</v>
      </c>
      <c r="B10" s="260">
        <v>10</v>
      </c>
      <c r="C10" s="229">
        <v>7</v>
      </c>
      <c r="D10" s="260">
        <v>2</v>
      </c>
      <c r="E10" s="259">
        <v>1</v>
      </c>
      <c r="H10" s="280"/>
      <c r="I10" s="280"/>
      <c r="J10" s="280"/>
      <c r="K10" s="280"/>
      <c r="L10" s="280"/>
      <c r="M10" s="280"/>
      <c r="N10" s="280"/>
      <c r="O10" s="280"/>
      <c r="P10" s="280"/>
    </row>
    <row r="11" spans="1:16" ht="12.75">
      <c r="A11" s="265" t="s">
        <v>243</v>
      </c>
      <c r="B11" s="260">
        <v>75</v>
      </c>
      <c r="C11" s="229">
        <v>43</v>
      </c>
      <c r="D11" s="260">
        <v>20</v>
      </c>
      <c r="E11" s="259">
        <v>12</v>
      </c>
      <c r="H11" s="280"/>
      <c r="I11" s="280"/>
      <c r="J11" s="280"/>
      <c r="K11" s="280"/>
      <c r="L11" s="280"/>
      <c r="M11" s="280"/>
      <c r="N11" s="280"/>
      <c r="O11" s="280"/>
      <c r="P11" s="280"/>
    </row>
    <row r="12" spans="1:16" ht="12.75">
      <c r="A12" s="265" t="s">
        <v>253</v>
      </c>
      <c r="B12" s="260">
        <v>103</v>
      </c>
      <c r="C12" s="229">
        <v>70</v>
      </c>
      <c r="D12" s="260">
        <v>28</v>
      </c>
      <c r="E12" s="259">
        <v>5</v>
      </c>
      <c r="H12" s="280"/>
      <c r="I12" s="280"/>
      <c r="J12" s="280"/>
      <c r="K12" s="280"/>
      <c r="L12" s="280"/>
      <c r="M12" s="280"/>
      <c r="N12" s="280"/>
      <c r="O12" s="280"/>
      <c r="P12" s="280"/>
    </row>
    <row r="13" spans="1:16" ht="12.75">
      <c r="A13" s="265" t="s">
        <v>231</v>
      </c>
      <c r="B13" s="260">
        <v>20</v>
      </c>
      <c r="C13" s="229">
        <v>11</v>
      </c>
      <c r="D13" s="260">
        <v>8</v>
      </c>
      <c r="E13" s="259">
        <v>1</v>
      </c>
      <c r="H13" s="280"/>
      <c r="I13" s="280"/>
      <c r="J13" s="280"/>
      <c r="K13" s="280"/>
      <c r="L13" s="280"/>
      <c r="M13" s="280"/>
      <c r="N13" s="280"/>
      <c r="O13" s="280"/>
      <c r="P13" s="280"/>
    </row>
    <row r="14" spans="1:16" ht="12.75">
      <c r="A14" s="265" t="s">
        <v>230</v>
      </c>
      <c r="B14" s="260">
        <v>5</v>
      </c>
      <c r="C14" s="229">
        <v>4</v>
      </c>
      <c r="D14" s="260">
        <v>1</v>
      </c>
      <c r="E14" s="259">
        <v>0</v>
      </c>
      <c r="H14" s="280"/>
      <c r="I14" s="280"/>
      <c r="J14" s="280"/>
      <c r="K14" s="280"/>
      <c r="L14" s="280"/>
      <c r="M14" s="280"/>
      <c r="N14" s="280"/>
      <c r="O14" s="280"/>
      <c r="P14" s="280"/>
    </row>
    <row r="15" spans="1:16" ht="12.75">
      <c r="A15" s="265" t="s">
        <v>122</v>
      </c>
      <c r="B15" s="260">
        <v>406</v>
      </c>
      <c r="C15" s="229">
        <v>240</v>
      </c>
      <c r="D15" s="260">
        <v>131</v>
      </c>
      <c r="E15" s="259">
        <v>35</v>
      </c>
      <c r="H15" s="280"/>
      <c r="I15" s="280"/>
      <c r="J15" s="280"/>
      <c r="K15" s="280"/>
      <c r="L15" s="280"/>
      <c r="M15" s="280"/>
      <c r="N15" s="280"/>
      <c r="O15" s="280"/>
      <c r="P15" s="280"/>
    </row>
    <row r="16" spans="1:16" ht="12.75">
      <c r="A16" s="265" t="s">
        <v>263</v>
      </c>
      <c r="B16" s="260">
        <v>25</v>
      </c>
      <c r="C16" s="229">
        <v>10</v>
      </c>
      <c r="D16" s="260">
        <v>0</v>
      </c>
      <c r="E16" s="259">
        <v>15</v>
      </c>
      <c r="H16" s="280"/>
      <c r="I16" s="280"/>
      <c r="J16" s="280"/>
      <c r="K16" s="280"/>
      <c r="L16" s="280"/>
      <c r="M16" s="280"/>
      <c r="N16" s="280"/>
      <c r="O16" s="280"/>
      <c r="P16" s="280"/>
    </row>
    <row r="17" spans="1:16" ht="12.75">
      <c r="A17" s="265" t="s">
        <v>257</v>
      </c>
      <c r="B17" s="260">
        <v>178</v>
      </c>
      <c r="C17" s="229">
        <v>79</v>
      </c>
      <c r="D17" s="260">
        <v>48</v>
      </c>
      <c r="E17" s="259">
        <v>51</v>
      </c>
      <c r="H17" s="280"/>
      <c r="I17" s="280"/>
      <c r="J17" s="280"/>
      <c r="K17" s="280"/>
      <c r="L17" s="280"/>
      <c r="M17" s="280"/>
      <c r="N17" s="280"/>
      <c r="O17" s="280"/>
      <c r="P17" s="280"/>
    </row>
    <row r="18" spans="1:16" ht="12.75">
      <c r="A18" s="265" t="s">
        <v>238</v>
      </c>
      <c r="B18" s="260">
        <v>20</v>
      </c>
      <c r="C18" s="229">
        <v>11</v>
      </c>
      <c r="D18" s="260">
        <v>8</v>
      </c>
      <c r="E18" s="259">
        <v>1</v>
      </c>
      <c r="H18" s="280"/>
      <c r="I18" s="280"/>
      <c r="J18" s="280"/>
      <c r="K18" s="280"/>
      <c r="L18" s="280"/>
      <c r="M18" s="280"/>
      <c r="N18" s="280"/>
      <c r="O18" s="280"/>
      <c r="P18" s="280"/>
    </row>
    <row r="19" spans="1:16" ht="12.75">
      <c r="A19" s="265" t="s">
        <v>250</v>
      </c>
      <c r="B19" s="260">
        <v>78</v>
      </c>
      <c r="C19" s="229">
        <v>51</v>
      </c>
      <c r="D19" s="260">
        <v>14</v>
      </c>
      <c r="E19" s="259">
        <v>13</v>
      </c>
      <c r="H19" s="280"/>
      <c r="I19" s="280"/>
      <c r="J19" s="280"/>
      <c r="K19" s="280"/>
      <c r="L19" s="280"/>
      <c r="M19" s="280"/>
      <c r="N19" s="280"/>
      <c r="O19" s="280"/>
      <c r="P19" s="280"/>
    </row>
    <row r="20" spans="1:16" ht="12.75">
      <c r="A20" s="265" t="s">
        <v>229</v>
      </c>
      <c r="B20" s="260">
        <v>0</v>
      </c>
      <c r="C20" s="229">
        <v>0</v>
      </c>
      <c r="D20" s="260">
        <v>0</v>
      </c>
      <c r="E20" s="259">
        <v>0</v>
      </c>
      <c r="H20" s="280"/>
      <c r="I20" s="280"/>
      <c r="J20" s="280"/>
      <c r="K20" s="280"/>
      <c r="L20" s="280"/>
      <c r="M20" s="280"/>
      <c r="N20" s="280"/>
      <c r="O20" s="280"/>
      <c r="P20" s="280"/>
    </row>
    <row r="21" spans="1:16" ht="12.75">
      <c r="A21" s="265" t="s">
        <v>246</v>
      </c>
      <c r="B21" s="260">
        <v>93</v>
      </c>
      <c r="C21" s="229">
        <v>47</v>
      </c>
      <c r="D21" s="260">
        <v>39</v>
      </c>
      <c r="E21" s="259">
        <v>7</v>
      </c>
      <c r="H21" s="280"/>
      <c r="I21" s="280"/>
      <c r="J21" s="280"/>
      <c r="K21" s="280"/>
      <c r="L21" s="280"/>
      <c r="M21" s="280"/>
      <c r="N21" s="280"/>
      <c r="O21" s="280"/>
      <c r="P21" s="280"/>
    </row>
    <row r="22" spans="1:16" ht="12.75">
      <c r="A22" s="265" t="s">
        <v>254</v>
      </c>
      <c r="B22" s="260">
        <v>98</v>
      </c>
      <c r="C22" s="229">
        <v>64</v>
      </c>
      <c r="D22" s="260">
        <v>17</v>
      </c>
      <c r="E22" s="259">
        <v>17</v>
      </c>
      <c r="H22" s="280"/>
      <c r="I22" s="280"/>
      <c r="J22" s="280"/>
      <c r="K22" s="280"/>
      <c r="L22" s="280"/>
      <c r="M22" s="280"/>
      <c r="N22" s="280"/>
      <c r="O22" s="280"/>
      <c r="P22" s="280"/>
    </row>
    <row r="23" spans="1:16" ht="12.75">
      <c r="A23" s="265" t="s">
        <v>242</v>
      </c>
      <c r="B23" s="260">
        <v>47</v>
      </c>
      <c r="C23" s="229">
        <v>28</v>
      </c>
      <c r="D23" s="260">
        <v>12</v>
      </c>
      <c r="E23" s="259">
        <v>7</v>
      </c>
      <c r="H23" s="280"/>
      <c r="I23" s="280"/>
      <c r="J23" s="280"/>
      <c r="K23" s="280"/>
      <c r="L23" s="280"/>
      <c r="M23" s="280"/>
      <c r="N23" s="280"/>
      <c r="O23" s="280"/>
      <c r="P23" s="280"/>
    </row>
    <row r="24" spans="1:16" ht="12.75">
      <c r="A24" s="265" t="s">
        <v>251</v>
      </c>
      <c r="B24" s="260">
        <v>77</v>
      </c>
      <c r="C24" s="229">
        <v>34</v>
      </c>
      <c r="D24" s="260">
        <v>10</v>
      </c>
      <c r="E24" s="259">
        <v>33</v>
      </c>
      <c r="H24" s="280"/>
      <c r="I24" s="280"/>
      <c r="J24" s="280"/>
      <c r="K24" s="280"/>
      <c r="L24" s="280"/>
      <c r="M24" s="280"/>
      <c r="N24" s="280"/>
      <c r="O24" s="280"/>
      <c r="P24" s="280"/>
    </row>
    <row r="25" spans="1:16" ht="12.75">
      <c r="A25" s="265" t="s">
        <v>247</v>
      </c>
      <c r="B25" s="260">
        <v>85</v>
      </c>
      <c r="C25" s="229">
        <v>48</v>
      </c>
      <c r="D25" s="260">
        <v>23</v>
      </c>
      <c r="E25" s="259">
        <v>14</v>
      </c>
      <c r="H25" s="280"/>
      <c r="I25" s="280"/>
      <c r="J25" s="280"/>
      <c r="K25" s="280"/>
      <c r="L25" s="280"/>
      <c r="M25" s="280"/>
      <c r="N25" s="280"/>
      <c r="O25" s="280"/>
      <c r="P25" s="280"/>
    </row>
    <row r="26" spans="1:16" ht="12.75">
      <c r="A26" s="265" t="s">
        <v>249</v>
      </c>
      <c r="B26" s="260">
        <v>85</v>
      </c>
      <c r="C26" s="229">
        <v>44</v>
      </c>
      <c r="D26" s="260">
        <v>26</v>
      </c>
      <c r="E26" s="259">
        <v>15</v>
      </c>
      <c r="H26" s="280"/>
      <c r="I26" s="280"/>
      <c r="J26" s="280"/>
      <c r="K26" s="280"/>
      <c r="L26" s="280"/>
      <c r="M26" s="280"/>
      <c r="N26" s="280"/>
      <c r="O26" s="280"/>
      <c r="P26" s="280"/>
    </row>
    <row r="27" spans="1:16" ht="12.75">
      <c r="A27" s="265" t="s">
        <v>244</v>
      </c>
      <c r="B27" s="260">
        <v>46</v>
      </c>
      <c r="C27" s="229">
        <v>33</v>
      </c>
      <c r="D27" s="260">
        <v>9</v>
      </c>
      <c r="E27" s="259">
        <v>4</v>
      </c>
      <c r="H27" s="280"/>
      <c r="I27" s="280"/>
      <c r="J27" s="280"/>
      <c r="K27" s="280"/>
      <c r="L27" s="280"/>
      <c r="M27" s="280"/>
      <c r="N27" s="280"/>
      <c r="O27" s="280"/>
      <c r="P27" s="280"/>
    </row>
    <row r="28" spans="1:16" ht="12.75">
      <c r="A28" s="265" t="s">
        <v>248</v>
      </c>
      <c r="B28" s="260">
        <v>93</v>
      </c>
      <c r="C28" s="229">
        <v>42</v>
      </c>
      <c r="D28" s="260">
        <v>28</v>
      </c>
      <c r="E28" s="259">
        <v>23</v>
      </c>
      <c r="H28" s="280"/>
      <c r="I28" s="280"/>
      <c r="J28" s="280"/>
      <c r="K28" s="280"/>
      <c r="L28" s="280"/>
      <c r="M28" s="280"/>
      <c r="N28" s="280"/>
      <c r="O28" s="280"/>
      <c r="P28" s="280"/>
    </row>
    <row r="29" spans="1:16" ht="12.75">
      <c r="A29" s="265" t="s">
        <v>255</v>
      </c>
      <c r="B29" s="260">
        <v>96</v>
      </c>
      <c r="C29" s="229">
        <v>67</v>
      </c>
      <c r="D29" s="260">
        <v>27</v>
      </c>
      <c r="E29" s="259">
        <v>2</v>
      </c>
      <c r="H29" s="280"/>
      <c r="I29" s="280"/>
      <c r="J29" s="280"/>
      <c r="K29" s="280"/>
      <c r="L29" s="280"/>
      <c r="M29" s="280"/>
      <c r="N29" s="280"/>
      <c r="O29" s="280"/>
      <c r="P29" s="280"/>
    </row>
    <row r="30" spans="1:16" ht="12.75">
      <c r="A30" s="265" t="s">
        <v>256</v>
      </c>
      <c r="B30" s="260">
        <v>119</v>
      </c>
      <c r="C30" s="229">
        <v>66</v>
      </c>
      <c r="D30" s="260">
        <v>53</v>
      </c>
      <c r="E30" s="259">
        <v>0</v>
      </c>
      <c r="H30" s="280"/>
      <c r="I30" s="280"/>
      <c r="J30" s="280"/>
      <c r="K30" s="280"/>
      <c r="L30" s="280"/>
      <c r="M30" s="280"/>
      <c r="N30" s="280"/>
      <c r="O30" s="280"/>
      <c r="P30" s="280"/>
    </row>
    <row r="31" spans="1:16" ht="12.75">
      <c r="A31" s="276" t="s">
        <v>0</v>
      </c>
      <c r="B31" s="271">
        <v>2234</v>
      </c>
      <c r="C31" s="277">
        <v>1218</v>
      </c>
      <c r="D31" s="271">
        <v>668</v>
      </c>
      <c r="E31" s="278">
        <v>348</v>
      </c>
      <c r="H31" s="280"/>
      <c r="I31" s="280"/>
      <c r="J31" s="280"/>
      <c r="K31" s="280"/>
      <c r="L31" s="280"/>
      <c r="M31" s="280"/>
      <c r="N31" s="280"/>
      <c r="O31" s="280"/>
      <c r="P31" s="280"/>
    </row>
    <row r="32" spans="1:16" s="236" customFormat="1" ht="12.75">
      <c r="A32" s="235" t="s">
        <v>237</v>
      </c>
      <c r="H32" s="280"/>
      <c r="I32" s="280"/>
      <c r="J32" s="280"/>
      <c r="K32" s="280"/>
      <c r="L32" s="280"/>
      <c r="M32" s="280"/>
      <c r="N32" s="280"/>
      <c r="O32" s="280"/>
      <c r="P32" s="280"/>
    </row>
    <row r="33" spans="1:16" ht="12.75">
      <c r="A33" s="233" t="s">
        <v>281</v>
      </c>
      <c r="H33" s="280"/>
      <c r="I33" s="280"/>
      <c r="J33" s="280"/>
      <c r="K33" s="280"/>
      <c r="L33" s="280"/>
      <c r="M33" s="280"/>
      <c r="N33" s="280"/>
      <c r="O33" s="280"/>
      <c r="P33" s="280"/>
    </row>
    <row r="34" spans="8:16" ht="12.75">
      <c r="H34" s="280"/>
      <c r="I34" s="280"/>
      <c r="J34" s="280"/>
      <c r="K34" s="280"/>
      <c r="L34" s="280"/>
      <c r="M34" s="280"/>
      <c r="N34" s="280"/>
      <c r="O34" s="280"/>
      <c r="P34" s="280"/>
    </row>
  </sheetData>
  <sheetProtection/>
  <mergeCells count="1">
    <mergeCell ref="A1:E1"/>
  </mergeCells>
  <printOptions/>
  <pageMargins left="0.7" right="0.7" top="0.75" bottom="0.75" header="0.3" footer="0.3"/>
  <pageSetup horizontalDpi="600" verticalDpi="600" orientation="landscape" paperSize="9" r:id="rId1"/>
</worksheet>
</file>

<file path=xl/worksheets/sheet67.xml><?xml version="1.0" encoding="utf-8"?>
<worksheet xmlns="http://schemas.openxmlformats.org/spreadsheetml/2006/main" xmlns:r="http://schemas.openxmlformats.org/officeDocument/2006/relationships">
  <dimension ref="A1:M32"/>
  <sheetViews>
    <sheetView zoomScalePageLayoutView="0" workbookViewId="0" topLeftCell="A1">
      <selection activeCell="E12" sqref="B12:E12"/>
    </sheetView>
  </sheetViews>
  <sheetFormatPr defaultColWidth="11.421875" defaultRowHeight="12.75"/>
  <cols>
    <col min="1" max="1" width="15.421875" style="231" customWidth="1"/>
    <col min="2" max="2" width="14.8515625" style="231" customWidth="1"/>
    <col min="3" max="3" width="17.140625" style="231" customWidth="1"/>
    <col min="4" max="4" width="18.00390625" style="231" customWidth="1"/>
    <col min="5" max="5" width="17.421875" style="231" customWidth="1"/>
    <col min="6" max="16384" width="11.421875" style="231" customWidth="1"/>
  </cols>
  <sheetData>
    <row r="1" spans="1:5" ht="15.75">
      <c r="A1" s="543" t="s">
        <v>269</v>
      </c>
      <c r="B1" s="543"/>
      <c r="C1" s="543"/>
      <c r="D1" s="543"/>
      <c r="E1" s="543"/>
    </row>
    <row r="2" spans="1:13" ht="12.75">
      <c r="A2" s="233"/>
      <c r="B2" s="233"/>
      <c r="C2" s="233"/>
      <c r="D2" s="233"/>
      <c r="E2" s="233"/>
      <c r="G2" s="279"/>
      <c r="H2" s="279"/>
      <c r="I2" s="279"/>
      <c r="J2" s="279"/>
      <c r="K2" s="279"/>
      <c r="L2" s="279"/>
      <c r="M2" s="279"/>
    </row>
    <row r="3" spans="1:13" ht="12.75">
      <c r="A3" s="264" t="s">
        <v>298</v>
      </c>
      <c r="B3" s="264" t="s">
        <v>261</v>
      </c>
      <c r="C3" s="262" t="s">
        <v>260</v>
      </c>
      <c r="D3" s="268" t="s">
        <v>259</v>
      </c>
      <c r="E3" s="263" t="s">
        <v>258</v>
      </c>
      <c r="G3" s="280"/>
      <c r="H3" s="280"/>
      <c r="I3" s="280"/>
      <c r="J3" s="280"/>
      <c r="K3" s="280"/>
      <c r="L3" s="280"/>
      <c r="M3" s="280"/>
    </row>
    <row r="4" spans="1:13" ht="12.75">
      <c r="A4" s="266" t="s">
        <v>280</v>
      </c>
      <c r="B4" s="267">
        <v>8</v>
      </c>
      <c r="C4" s="260">
        <v>5</v>
      </c>
      <c r="D4" s="269">
        <v>2</v>
      </c>
      <c r="E4" s="259">
        <v>1</v>
      </c>
      <c r="G4" s="280"/>
      <c r="H4" s="280"/>
      <c r="I4" s="280"/>
      <c r="J4" s="280"/>
      <c r="K4" s="280"/>
      <c r="L4" s="280"/>
      <c r="M4" s="280"/>
    </row>
    <row r="5" spans="1:13" ht="12.75">
      <c r="A5" s="266" t="s">
        <v>245</v>
      </c>
      <c r="B5" s="267">
        <v>1</v>
      </c>
      <c r="C5" s="260">
        <v>1</v>
      </c>
      <c r="D5" s="259">
        <v>0</v>
      </c>
      <c r="E5" s="259">
        <v>0</v>
      </c>
      <c r="G5" s="280"/>
      <c r="H5" s="280"/>
      <c r="I5" s="280"/>
      <c r="J5" s="280"/>
      <c r="K5" s="280"/>
      <c r="L5" s="280"/>
      <c r="M5" s="280"/>
    </row>
    <row r="6" spans="1:13" ht="12.75">
      <c r="A6" s="266" t="s">
        <v>241</v>
      </c>
      <c r="B6" s="267">
        <v>2</v>
      </c>
      <c r="C6" s="260">
        <v>2</v>
      </c>
      <c r="D6" s="259">
        <v>0</v>
      </c>
      <c r="E6" s="259">
        <v>0</v>
      </c>
      <c r="G6" s="280"/>
      <c r="H6" s="280"/>
      <c r="I6" s="280"/>
      <c r="J6" s="280"/>
      <c r="K6" s="280"/>
      <c r="L6" s="280"/>
      <c r="M6" s="280"/>
    </row>
    <row r="7" spans="1:13" ht="12.75">
      <c r="A7" s="266" t="s">
        <v>252</v>
      </c>
      <c r="B7" s="267">
        <v>11</v>
      </c>
      <c r="C7" s="260">
        <v>6</v>
      </c>
      <c r="D7" s="259">
        <v>1</v>
      </c>
      <c r="E7" s="259">
        <v>4</v>
      </c>
      <c r="G7" s="280"/>
      <c r="H7" s="280"/>
      <c r="I7" s="280"/>
      <c r="J7" s="280"/>
      <c r="K7" s="280"/>
      <c r="L7" s="280"/>
      <c r="M7" s="280"/>
    </row>
    <row r="8" spans="1:13" ht="12.75">
      <c r="A8" s="266" t="s">
        <v>240</v>
      </c>
      <c r="B8" s="267">
        <v>3</v>
      </c>
      <c r="C8" s="260">
        <v>3</v>
      </c>
      <c r="D8" s="259">
        <v>0</v>
      </c>
      <c r="E8" s="259">
        <v>0</v>
      </c>
      <c r="G8" s="280"/>
      <c r="H8" s="280"/>
      <c r="I8" s="280"/>
      <c r="J8" s="280"/>
      <c r="K8" s="280"/>
      <c r="L8" s="280"/>
      <c r="M8" s="280"/>
    </row>
    <row r="9" spans="1:13" ht="12.75">
      <c r="A9" s="266" t="s">
        <v>239</v>
      </c>
      <c r="B9" s="267">
        <v>5</v>
      </c>
      <c r="C9" s="260">
        <v>3</v>
      </c>
      <c r="D9" s="259">
        <v>0</v>
      </c>
      <c r="E9" s="259">
        <v>2</v>
      </c>
      <c r="G9" s="280"/>
      <c r="H9" s="280"/>
      <c r="I9" s="280"/>
      <c r="J9" s="280"/>
      <c r="K9" s="280"/>
      <c r="L9" s="280"/>
      <c r="M9" s="280"/>
    </row>
    <row r="10" spans="1:13" ht="12.75">
      <c r="A10" s="266" t="s">
        <v>243</v>
      </c>
      <c r="B10" s="267">
        <v>7</v>
      </c>
      <c r="C10" s="260">
        <v>5</v>
      </c>
      <c r="D10" s="259">
        <v>2</v>
      </c>
      <c r="E10" s="259">
        <v>0</v>
      </c>
      <c r="G10" s="280"/>
      <c r="H10" s="280"/>
      <c r="I10" s="280"/>
      <c r="J10" s="280"/>
      <c r="K10" s="280"/>
      <c r="L10" s="280"/>
      <c r="M10" s="280"/>
    </row>
    <row r="11" spans="1:13" ht="12.75">
      <c r="A11" s="266" t="s">
        <v>253</v>
      </c>
      <c r="B11" s="267">
        <v>3</v>
      </c>
      <c r="C11" s="260">
        <v>2</v>
      </c>
      <c r="D11" s="259">
        <v>1</v>
      </c>
      <c r="E11" s="259">
        <v>0</v>
      </c>
      <c r="G11" s="280"/>
      <c r="H11" s="280"/>
      <c r="I11" s="280"/>
      <c r="J11" s="280"/>
      <c r="K11" s="280"/>
      <c r="L11" s="280"/>
      <c r="M11" s="280"/>
    </row>
    <row r="12" spans="1:13" ht="12.75">
      <c r="A12" s="266" t="s">
        <v>231</v>
      </c>
      <c r="B12" s="267">
        <v>3</v>
      </c>
      <c r="C12" s="260">
        <v>1</v>
      </c>
      <c r="D12" s="259">
        <v>1</v>
      </c>
      <c r="E12" s="259">
        <v>1</v>
      </c>
      <c r="G12" s="280"/>
      <c r="H12" s="280"/>
      <c r="I12" s="280"/>
      <c r="J12" s="280"/>
      <c r="K12" s="280"/>
      <c r="L12" s="280"/>
      <c r="M12" s="280"/>
    </row>
    <row r="13" spans="1:13" ht="12.75">
      <c r="A13" s="266" t="s">
        <v>230</v>
      </c>
      <c r="B13" s="267">
        <v>0</v>
      </c>
      <c r="C13" s="260">
        <v>0</v>
      </c>
      <c r="D13" s="259">
        <v>0</v>
      </c>
      <c r="E13" s="259">
        <v>0</v>
      </c>
      <c r="G13" s="280"/>
      <c r="H13" s="280"/>
      <c r="I13" s="280"/>
      <c r="J13" s="280"/>
      <c r="K13" s="280"/>
      <c r="L13" s="280"/>
      <c r="M13" s="280"/>
    </row>
    <row r="14" spans="1:13" ht="12.75">
      <c r="A14" s="266" t="s">
        <v>122</v>
      </c>
      <c r="B14" s="267">
        <v>20</v>
      </c>
      <c r="C14" s="260">
        <v>10</v>
      </c>
      <c r="D14" s="259">
        <v>6</v>
      </c>
      <c r="E14" s="259">
        <v>4</v>
      </c>
      <c r="G14" s="280"/>
      <c r="H14" s="280"/>
      <c r="I14" s="280"/>
      <c r="J14" s="280"/>
      <c r="K14" s="280"/>
      <c r="L14" s="280"/>
      <c r="M14" s="280"/>
    </row>
    <row r="15" spans="1:13" ht="12.75">
      <c r="A15" s="266" t="s">
        <v>257</v>
      </c>
      <c r="B15" s="267">
        <v>11</v>
      </c>
      <c r="C15" s="260">
        <v>5</v>
      </c>
      <c r="D15" s="259">
        <v>4</v>
      </c>
      <c r="E15" s="259">
        <v>2</v>
      </c>
      <c r="G15" s="280"/>
      <c r="H15" s="280"/>
      <c r="I15" s="280"/>
      <c r="J15" s="280"/>
      <c r="K15" s="280"/>
      <c r="L15" s="280"/>
      <c r="M15" s="280"/>
    </row>
    <row r="16" spans="1:13" ht="12.75">
      <c r="A16" s="266" t="s">
        <v>238</v>
      </c>
      <c r="B16" s="267">
        <v>4</v>
      </c>
      <c r="C16" s="260">
        <v>2</v>
      </c>
      <c r="D16" s="259">
        <v>11</v>
      </c>
      <c r="E16" s="259">
        <v>1</v>
      </c>
      <c r="G16" s="280"/>
      <c r="H16" s="280"/>
      <c r="I16" s="280"/>
      <c r="J16" s="280"/>
      <c r="K16" s="280"/>
      <c r="L16" s="280"/>
      <c r="M16" s="280"/>
    </row>
    <row r="17" spans="1:13" ht="12.75">
      <c r="A17" s="266" t="s">
        <v>250</v>
      </c>
      <c r="B17" s="267">
        <v>8</v>
      </c>
      <c r="C17" s="260">
        <v>7</v>
      </c>
      <c r="D17" s="259">
        <v>0</v>
      </c>
      <c r="E17" s="259">
        <v>1</v>
      </c>
      <c r="G17" s="280"/>
      <c r="H17" s="280"/>
      <c r="I17" s="280"/>
      <c r="J17" s="280"/>
      <c r="K17" s="280"/>
      <c r="L17" s="280"/>
      <c r="M17" s="280"/>
    </row>
    <row r="18" spans="1:13" ht="12.75">
      <c r="A18" s="266" t="s">
        <v>229</v>
      </c>
      <c r="B18" s="267">
        <v>4</v>
      </c>
      <c r="C18" s="260">
        <v>3</v>
      </c>
      <c r="D18" s="259">
        <v>1</v>
      </c>
      <c r="E18" s="259">
        <v>0</v>
      </c>
      <c r="G18" s="280"/>
      <c r="H18" s="280"/>
      <c r="I18" s="280"/>
      <c r="J18" s="280"/>
      <c r="K18" s="280"/>
      <c r="L18" s="280"/>
      <c r="M18" s="280"/>
    </row>
    <row r="19" spans="1:13" ht="12.75">
      <c r="A19" s="266" t="s">
        <v>246</v>
      </c>
      <c r="B19" s="267">
        <v>9</v>
      </c>
      <c r="C19" s="260">
        <v>1</v>
      </c>
      <c r="D19" s="259">
        <v>6</v>
      </c>
      <c r="E19" s="259">
        <v>2</v>
      </c>
      <c r="G19" s="280"/>
      <c r="H19" s="280"/>
      <c r="I19" s="280"/>
      <c r="J19" s="280"/>
      <c r="K19" s="280"/>
      <c r="L19" s="280"/>
      <c r="M19" s="280"/>
    </row>
    <row r="20" spans="1:13" ht="12.75">
      <c r="A20" s="266" t="s">
        <v>254</v>
      </c>
      <c r="B20" s="267">
        <v>18</v>
      </c>
      <c r="C20" s="260">
        <v>11</v>
      </c>
      <c r="D20" s="259">
        <v>4</v>
      </c>
      <c r="E20" s="259">
        <v>3</v>
      </c>
      <c r="G20" s="280"/>
      <c r="H20" s="280"/>
      <c r="I20" s="280"/>
      <c r="J20" s="280"/>
      <c r="K20" s="280"/>
      <c r="L20" s="280"/>
      <c r="M20" s="280"/>
    </row>
    <row r="21" spans="1:13" ht="12.75">
      <c r="A21" s="266" t="s">
        <v>242</v>
      </c>
      <c r="B21" s="267">
        <v>7</v>
      </c>
      <c r="C21" s="260">
        <v>6</v>
      </c>
      <c r="D21" s="259">
        <v>1</v>
      </c>
      <c r="E21" s="259">
        <v>0</v>
      </c>
      <c r="G21" s="280"/>
      <c r="H21" s="280"/>
      <c r="I21" s="280"/>
      <c r="J21" s="280"/>
      <c r="K21" s="280"/>
      <c r="L21" s="280"/>
      <c r="M21" s="280"/>
    </row>
    <row r="22" spans="1:13" ht="12.75">
      <c r="A22" s="266" t="s">
        <v>251</v>
      </c>
      <c r="B22" s="267">
        <v>7</v>
      </c>
      <c r="C22" s="260">
        <v>5</v>
      </c>
      <c r="D22" s="259">
        <v>1</v>
      </c>
      <c r="E22" s="259">
        <v>1</v>
      </c>
      <c r="G22" s="280"/>
      <c r="H22" s="280"/>
      <c r="I22" s="280"/>
      <c r="J22" s="280"/>
      <c r="K22" s="280"/>
      <c r="L22" s="280"/>
      <c r="M22" s="280"/>
    </row>
    <row r="23" spans="1:13" ht="12.75">
      <c r="A23" s="266" t="s">
        <v>247</v>
      </c>
      <c r="B23" s="267">
        <v>7</v>
      </c>
      <c r="C23" s="260">
        <v>5</v>
      </c>
      <c r="D23" s="259">
        <v>2</v>
      </c>
      <c r="E23" s="259">
        <v>0</v>
      </c>
      <c r="G23" s="280"/>
      <c r="H23" s="280"/>
      <c r="I23" s="280"/>
      <c r="J23" s="280"/>
      <c r="K23" s="280"/>
      <c r="L23" s="280"/>
      <c r="M23" s="280"/>
    </row>
    <row r="24" spans="1:13" ht="12.75">
      <c r="A24" s="266" t="s">
        <v>249</v>
      </c>
      <c r="B24" s="267">
        <v>7</v>
      </c>
      <c r="C24" s="260">
        <v>5</v>
      </c>
      <c r="D24" s="259">
        <v>2</v>
      </c>
      <c r="E24" s="259">
        <v>0</v>
      </c>
      <c r="G24" s="280"/>
      <c r="H24" s="280"/>
      <c r="I24" s="280"/>
      <c r="J24" s="280"/>
      <c r="K24" s="280"/>
      <c r="L24" s="280"/>
      <c r="M24" s="280"/>
    </row>
    <row r="25" spans="1:13" ht="12.75">
      <c r="A25" s="266" t="s">
        <v>244</v>
      </c>
      <c r="B25" s="267">
        <v>5</v>
      </c>
      <c r="C25" s="260">
        <v>3</v>
      </c>
      <c r="D25" s="259">
        <v>1</v>
      </c>
      <c r="E25" s="259">
        <v>1</v>
      </c>
      <c r="G25" s="280"/>
      <c r="H25" s="280"/>
      <c r="I25" s="280"/>
      <c r="J25" s="280"/>
      <c r="K25" s="280"/>
      <c r="L25" s="280"/>
      <c r="M25" s="280"/>
    </row>
    <row r="26" spans="1:13" ht="12.75">
      <c r="A26" s="266" t="s">
        <v>248</v>
      </c>
      <c r="B26" s="267">
        <v>4</v>
      </c>
      <c r="C26" s="260">
        <v>3</v>
      </c>
      <c r="D26" s="259">
        <v>0</v>
      </c>
      <c r="E26" s="259">
        <v>1</v>
      </c>
      <c r="G26" s="280"/>
      <c r="H26" s="280"/>
      <c r="I26" s="280"/>
      <c r="J26" s="280"/>
      <c r="K26" s="280"/>
      <c r="L26" s="280"/>
      <c r="M26" s="280"/>
    </row>
    <row r="27" spans="1:13" ht="12.75">
      <c r="A27" s="266" t="s">
        <v>255</v>
      </c>
      <c r="B27" s="267">
        <v>6</v>
      </c>
      <c r="C27" s="260">
        <v>5</v>
      </c>
      <c r="D27" s="259">
        <v>1</v>
      </c>
      <c r="E27" s="259">
        <v>0</v>
      </c>
      <c r="G27" s="280"/>
      <c r="H27" s="280"/>
      <c r="I27" s="280"/>
      <c r="J27" s="280"/>
      <c r="K27" s="280"/>
      <c r="L27" s="280"/>
      <c r="M27" s="280"/>
    </row>
    <row r="28" spans="1:13" ht="12.75">
      <c r="A28" s="266" t="s">
        <v>256</v>
      </c>
      <c r="B28" s="267">
        <v>9</v>
      </c>
      <c r="C28" s="260">
        <v>0</v>
      </c>
      <c r="D28" s="259">
        <v>0</v>
      </c>
      <c r="E28" s="259">
        <v>9</v>
      </c>
      <c r="G28" s="280"/>
      <c r="H28" s="280"/>
      <c r="I28" s="280"/>
      <c r="J28" s="280"/>
      <c r="K28" s="280"/>
      <c r="L28" s="280"/>
      <c r="M28" s="280"/>
    </row>
    <row r="29" spans="1:13" ht="12.75">
      <c r="A29" s="270" t="s">
        <v>0</v>
      </c>
      <c r="B29" s="275">
        <v>175</v>
      </c>
      <c r="C29" s="273">
        <v>102</v>
      </c>
      <c r="D29" s="274">
        <v>37</v>
      </c>
      <c r="E29" s="274">
        <v>36</v>
      </c>
      <c r="G29" s="280"/>
      <c r="H29" s="280"/>
      <c r="I29" s="280"/>
      <c r="J29" s="280"/>
      <c r="K29" s="280"/>
      <c r="L29" s="280"/>
      <c r="M29" s="280"/>
    </row>
    <row r="30" spans="1:13" ht="12.75">
      <c r="A30" s="228" t="s">
        <v>262</v>
      </c>
      <c r="B30" s="234"/>
      <c r="G30" s="280"/>
      <c r="H30" s="280"/>
      <c r="I30" s="280"/>
      <c r="J30" s="280"/>
      <c r="K30" s="280"/>
      <c r="L30" s="280"/>
      <c r="M30" s="280"/>
    </row>
    <row r="31" spans="1:13" ht="12.75">
      <c r="A31" s="233" t="s">
        <v>281</v>
      </c>
      <c r="G31" s="280"/>
      <c r="H31" s="280"/>
      <c r="I31" s="280"/>
      <c r="J31" s="280"/>
      <c r="K31" s="280"/>
      <c r="L31" s="280"/>
      <c r="M31" s="280"/>
    </row>
    <row r="32" spans="7:13" ht="12.75">
      <c r="G32" s="280"/>
      <c r="H32" s="280"/>
      <c r="I32" s="280"/>
      <c r="J32" s="280"/>
      <c r="K32" s="280"/>
      <c r="L32" s="280"/>
      <c r="M32" s="280"/>
    </row>
  </sheetData>
  <sheetProtection/>
  <mergeCells count="1">
    <mergeCell ref="A1:E1"/>
  </mergeCells>
  <printOptions/>
  <pageMargins left="0.7" right="0.7" top="0.75" bottom="0.75" header="0.3" footer="0.3"/>
  <pageSetup horizontalDpi="600" verticalDpi="600" orientation="landscape" paperSize="9" r:id="rId1"/>
</worksheet>
</file>

<file path=xl/worksheets/sheet68.xml><?xml version="1.0" encoding="utf-8"?>
<worksheet xmlns="http://schemas.openxmlformats.org/spreadsheetml/2006/main" xmlns:r="http://schemas.openxmlformats.org/officeDocument/2006/relationships">
  <dimension ref="A1:O34"/>
  <sheetViews>
    <sheetView zoomScalePageLayoutView="0" workbookViewId="0" topLeftCell="A1">
      <selection activeCell="H27" sqref="H27"/>
    </sheetView>
  </sheetViews>
  <sheetFormatPr defaultColWidth="11.421875" defaultRowHeight="12.75"/>
  <cols>
    <col min="1" max="1" width="14.00390625" style="231" customWidth="1"/>
    <col min="2" max="2" width="12.57421875" style="231" customWidth="1"/>
    <col min="3" max="3" width="16.00390625" style="231" customWidth="1"/>
    <col min="4" max="4" width="17.57421875" style="231" customWidth="1"/>
    <col min="5" max="5" width="17.140625" style="231" customWidth="1"/>
    <col min="6" max="16384" width="11.421875" style="231" customWidth="1"/>
  </cols>
  <sheetData>
    <row r="1" spans="1:5" ht="16.5">
      <c r="A1" s="542" t="s">
        <v>270</v>
      </c>
      <c r="B1" s="542"/>
      <c r="C1" s="542"/>
      <c r="D1" s="542"/>
      <c r="E1" s="542"/>
    </row>
    <row r="2" spans="1:5" ht="15.75">
      <c r="A2" s="232"/>
      <c r="B2" s="232"/>
      <c r="C2" s="232"/>
      <c r="D2" s="232"/>
      <c r="E2" s="232"/>
    </row>
    <row r="3" spans="1:15" ht="12.75">
      <c r="A3" s="262" t="s">
        <v>298</v>
      </c>
      <c r="B3" s="262" t="s">
        <v>261</v>
      </c>
      <c r="C3" s="261" t="s">
        <v>260</v>
      </c>
      <c r="D3" s="262" t="s">
        <v>264</v>
      </c>
      <c r="E3" s="263" t="s">
        <v>258</v>
      </c>
      <c r="I3" s="279"/>
      <c r="J3" s="279"/>
      <c r="K3" s="279"/>
      <c r="L3" s="279"/>
      <c r="M3" s="279"/>
      <c r="N3" s="279"/>
      <c r="O3" s="279"/>
    </row>
    <row r="4" spans="1:15" ht="12.75">
      <c r="A4" s="266" t="s">
        <v>245</v>
      </c>
      <c r="B4" s="260">
        <v>27</v>
      </c>
      <c r="C4" s="229">
        <v>15</v>
      </c>
      <c r="D4" s="260">
        <v>9</v>
      </c>
      <c r="E4" s="259">
        <v>3</v>
      </c>
      <c r="I4" s="280"/>
      <c r="J4" s="280"/>
      <c r="K4" s="280"/>
      <c r="L4" s="280"/>
      <c r="M4" s="280"/>
      <c r="N4" s="280"/>
      <c r="O4" s="280"/>
    </row>
    <row r="5" spans="1:15" ht="12.75">
      <c r="A5" s="266" t="s">
        <v>241</v>
      </c>
      <c r="B5" s="260">
        <v>21</v>
      </c>
      <c r="C5" s="229">
        <v>12</v>
      </c>
      <c r="D5" s="260">
        <v>6</v>
      </c>
      <c r="E5" s="259">
        <v>3</v>
      </c>
      <c r="I5" s="280"/>
      <c r="J5" s="280"/>
      <c r="K5" s="280"/>
      <c r="L5" s="280"/>
      <c r="M5" s="280"/>
      <c r="N5" s="280"/>
      <c r="O5" s="280"/>
    </row>
    <row r="6" spans="1:15" ht="12.75">
      <c r="A6" s="266" t="s">
        <v>252</v>
      </c>
      <c r="B6" s="260">
        <v>19</v>
      </c>
      <c r="C6" s="229">
        <v>10</v>
      </c>
      <c r="D6" s="260">
        <v>4</v>
      </c>
      <c r="E6" s="259">
        <v>5</v>
      </c>
      <c r="I6" s="280"/>
      <c r="J6" s="280"/>
      <c r="K6" s="280"/>
      <c r="L6" s="280"/>
      <c r="M6" s="280"/>
      <c r="N6" s="280"/>
      <c r="O6" s="280"/>
    </row>
    <row r="7" spans="1:15" ht="12.75">
      <c r="A7" s="266" t="s">
        <v>240</v>
      </c>
      <c r="B7" s="260">
        <v>43</v>
      </c>
      <c r="C7" s="229">
        <v>26</v>
      </c>
      <c r="D7" s="260">
        <v>10</v>
      </c>
      <c r="E7" s="259">
        <v>7</v>
      </c>
      <c r="I7" s="280"/>
      <c r="J7" s="280"/>
      <c r="K7" s="280"/>
      <c r="L7" s="280"/>
      <c r="M7" s="280"/>
      <c r="N7" s="280"/>
      <c r="O7" s="280"/>
    </row>
    <row r="8" spans="1:15" ht="12.75">
      <c r="A8" s="266" t="s">
        <v>239</v>
      </c>
      <c r="B8" s="260">
        <v>22</v>
      </c>
      <c r="C8" s="229">
        <v>15</v>
      </c>
      <c r="D8" s="260">
        <v>3</v>
      </c>
      <c r="E8" s="259">
        <v>4</v>
      </c>
      <c r="I8" s="280"/>
      <c r="J8" s="280"/>
      <c r="K8" s="280"/>
      <c r="L8" s="280"/>
      <c r="M8" s="280"/>
      <c r="N8" s="280"/>
      <c r="O8" s="280"/>
    </row>
    <row r="9" spans="1:15" ht="12.75">
      <c r="A9" s="266" t="s">
        <v>111</v>
      </c>
      <c r="B9" s="260">
        <v>0</v>
      </c>
      <c r="C9" s="229">
        <v>0</v>
      </c>
      <c r="D9" s="260">
        <v>0</v>
      </c>
      <c r="E9" s="259">
        <v>0</v>
      </c>
      <c r="I9" s="280"/>
      <c r="J9" s="280"/>
      <c r="K9" s="280"/>
      <c r="L9" s="280"/>
      <c r="M9" s="280"/>
      <c r="N9" s="280"/>
      <c r="O9" s="280"/>
    </row>
    <row r="10" spans="1:15" ht="12.75">
      <c r="A10" s="266" t="s">
        <v>243</v>
      </c>
      <c r="B10" s="260">
        <v>28</v>
      </c>
      <c r="C10" s="229">
        <v>17</v>
      </c>
      <c r="D10" s="260">
        <v>4</v>
      </c>
      <c r="E10" s="259">
        <v>7</v>
      </c>
      <c r="I10" s="280"/>
      <c r="J10" s="280"/>
      <c r="K10" s="280"/>
      <c r="L10" s="280"/>
      <c r="M10" s="280"/>
      <c r="N10" s="280"/>
      <c r="O10" s="280"/>
    </row>
    <row r="11" spans="1:15" ht="12.75">
      <c r="A11" s="266" t="s">
        <v>253</v>
      </c>
      <c r="B11" s="260">
        <v>83</v>
      </c>
      <c r="C11" s="229">
        <v>41</v>
      </c>
      <c r="D11" s="260">
        <v>26</v>
      </c>
      <c r="E11" s="259">
        <v>16</v>
      </c>
      <c r="I11" s="280"/>
      <c r="J11" s="280"/>
      <c r="K11" s="280"/>
      <c r="L11" s="280"/>
      <c r="M11" s="280"/>
      <c r="N11" s="280"/>
      <c r="O11" s="280"/>
    </row>
    <row r="12" spans="1:15" ht="12.75">
      <c r="A12" s="266" t="s">
        <v>231</v>
      </c>
      <c r="B12" s="260">
        <v>5</v>
      </c>
      <c r="C12" s="229">
        <v>3</v>
      </c>
      <c r="D12" s="260">
        <v>2</v>
      </c>
      <c r="E12" s="259">
        <v>0</v>
      </c>
      <c r="I12" s="280"/>
      <c r="J12" s="280"/>
      <c r="K12" s="280"/>
      <c r="L12" s="280"/>
      <c r="M12" s="280"/>
      <c r="N12" s="280"/>
      <c r="O12" s="280"/>
    </row>
    <row r="13" spans="1:15" ht="12.75">
      <c r="A13" s="266" t="s">
        <v>230</v>
      </c>
      <c r="B13" s="260">
        <v>4</v>
      </c>
      <c r="C13" s="229">
        <v>2</v>
      </c>
      <c r="D13" s="260">
        <v>1</v>
      </c>
      <c r="E13" s="259">
        <v>1</v>
      </c>
      <c r="I13" s="280"/>
      <c r="J13" s="280"/>
      <c r="K13" s="280"/>
      <c r="L13" s="280"/>
      <c r="M13" s="280"/>
      <c r="N13" s="280"/>
      <c r="O13" s="280"/>
    </row>
    <row r="14" spans="1:15" ht="12.75">
      <c r="A14" s="266" t="s">
        <v>122</v>
      </c>
      <c r="B14" s="260">
        <v>1032</v>
      </c>
      <c r="C14" s="229">
        <v>585</v>
      </c>
      <c r="D14" s="260">
        <v>253</v>
      </c>
      <c r="E14" s="259">
        <v>194</v>
      </c>
      <c r="I14" s="280"/>
      <c r="J14" s="280"/>
      <c r="K14" s="280"/>
      <c r="L14" s="280"/>
      <c r="M14" s="280"/>
      <c r="N14" s="280"/>
      <c r="O14" s="280"/>
    </row>
    <row r="15" spans="1:15" ht="12.75">
      <c r="A15" s="266" t="s">
        <v>263</v>
      </c>
      <c r="B15" s="260">
        <v>7</v>
      </c>
      <c r="C15" s="229">
        <v>3</v>
      </c>
      <c r="D15" s="260">
        <v>0</v>
      </c>
      <c r="E15" s="259">
        <v>4</v>
      </c>
      <c r="I15" s="280"/>
      <c r="J15" s="280"/>
      <c r="K15" s="280"/>
      <c r="L15" s="280"/>
      <c r="M15" s="280"/>
      <c r="N15" s="280"/>
      <c r="O15" s="280"/>
    </row>
    <row r="16" spans="1:15" ht="12.75">
      <c r="A16" s="266" t="s">
        <v>257</v>
      </c>
      <c r="B16" s="260">
        <v>59</v>
      </c>
      <c r="C16" s="229">
        <v>29</v>
      </c>
      <c r="D16" s="260">
        <v>19</v>
      </c>
      <c r="E16" s="259">
        <v>11</v>
      </c>
      <c r="I16" s="280"/>
      <c r="J16" s="280"/>
      <c r="K16" s="280"/>
      <c r="L16" s="280"/>
      <c r="M16" s="280"/>
      <c r="N16" s="280"/>
      <c r="O16" s="280"/>
    </row>
    <row r="17" spans="1:15" ht="12.75">
      <c r="A17" s="266" t="s">
        <v>238</v>
      </c>
      <c r="B17" s="260">
        <v>9</v>
      </c>
      <c r="C17" s="229">
        <v>4</v>
      </c>
      <c r="D17" s="260">
        <v>5</v>
      </c>
      <c r="E17" s="259">
        <v>0</v>
      </c>
      <c r="I17" s="280"/>
      <c r="J17" s="280"/>
      <c r="K17" s="280"/>
      <c r="L17" s="280"/>
      <c r="M17" s="280"/>
      <c r="N17" s="280"/>
      <c r="O17" s="280"/>
    </row>
    <row r="18" spans="1:15" ht="12.75">
      <c r="A18" s="266" t="s">
        <v>250</v>
      </c>
      <c r="B18" s="260">
        <v>53</v>
      </c>
      <c r="C18" s="229">
        <v>34</v>
      </c>
      <c r="D18" s="260">
        <v>8</v>
      </c>
      <c r="E18" s="259">
        <v>11</v>
      </c>
      <c r="I18" s="280"/>
      <c r="J18" s="280"/>
      <c r="K18" s="280"/>
      <c r="L18" s="280"/>
      <c r="M18" s="280"/>
      <c r="N18" s="280"/>
      <c r="O18" s="280"/>
    </row>
    <row r="19" spans="1:15" ht="12.75">
      <c r="A19" s="266" t="s">
        <v>229</v>
      </c>
      <c r="B19" s="260">
        <v>3</v>
      </c>
      <c r="C19" s="229">
        <v>2</v>
      </c>
      <c r="D19" s="260">
        <v>1</v>
      </c>
      <c r="E19" s="259">
        <v>0</v>
      </c>
      <c r="I19" s="280"/>
      <c r="J19" s="280"/>
      <c r="K19" s="280"/>
      <c r="L19" s="280"/>
      <c r="M19" s="280"/>
      <c r="N19" s="280"/>
      <c r="O19" s="280"/>
    </row>
    <row r="20" spans="1:15" ht="12.75">
      <c r="A20" s="266" t="s">
        <v>246</v>
      </c>
      <c r="B20" s="260">
        <v>59</v>
      </c>
      <c r="C20" s="229">
        <v>41</v>
      </c>
      <c r="D20" s="260">
        <v>10</v>
      </c>
      <c r="E20" s="259">
        <v>8</v>
      </c>
      <c r="I20" s="280"/>
      <c r="J20" s="280"/>
      <c r="K20" s="280"/>
      <c r="L20" s="280"/>
      <c r="M20" s="280"/>
      <c r="N20" s="280"/>
      <c r="O20" s="280"/>
    </row>
    <row r="21" spans="1:15" ht="12.75">
      <c r="A21" s="266" t="s">
        <v>254</v>
      </c>
      <c r="B21" s="260">
        <v>36</v>
      </c>
      <c r="C21" s="229">
        <v>26</v>
      </c>
      <c r="D21" s="260">
        <v>4</v>
      </c>
      <c r="E21" s="259">
        <v>6</v>
      </c>
      <c r="I21" s="280"/>
      <c r="J21" s="280"/>
      <c r="K21" s="280"/>
      <c r="L21" s="280"/>
      <c r="M21" s="280"/>
      <c r="N21" s="280"/>
      <c r="O21" s="280"/>
    </row>
    <row r="22" spans="1:15" ht="12.75">
      <c r="A22" s="266" t="s">
        <v>242</v>
      </c>
      <c r="B22" s="260">
        <v>26</v>
      </c>
      <c r="C22" s="229">
        <v>19</v>
      </c>
      <c r="D22" s="260">
        <v>4</v>
      </c>
      <c r="E22" s="259">
        <v>3</v>
      </c>
      <c r="I22" s="280"/>
      <c r="J22" s="280"/>
      <c r="K22" s="280"/>
      <c r="L22" s="280"/>
      <c r="M22" s="280"/>
      <c r="N22" s="280"/>
      <c r="O22" s="280"/>
    </row>
    <row r="23" spans="1:15" ht="12.75">
      <c r="A23" s="266" t="s">
        <v>279</v>
      </c>
      <c r="B23" s="260">
        <v>97</v>
      </c>
      <c r="C23" s="229">
        <v>43</v>
      </c>
      <c r="D23" s="260">
        <v>20</v>
      </c>
      <c r="E23" s="259">
        <v>34</v>
      </c>
      <c r="I23" s="280"/>
      <c r="J23" s="280"/>
      <c r="K23" s="280"/>
      <c r="L23" s="280"/>
      <c r="M23" s="280"/>
      <c r="N23" s="280"/>
      <c r="O23" s="280"/>
    </row>
    <row r="24" spans="1:15" ht="12.75">
      <c r="A24" s="266" t="s">
        <v>251</v>
      </c>
      <c r="B24" s="260">
        <v>42</v>
      </c>
      <c r="C24" s="229">
        <v>23</v>
      </c>
      <c r="D24" s="260">
        <v>5</v>
      </c>
      <c r="E24" s="259">
        <v>14</v>
      </c>
      <c r="I24" s="280"/>
      <c r="J24" s="280"/>
      <c r="K24" s="280"/>
      <c r="L24" s="280"/>
      <c r="M24" s="280"/>
      <c r="N24" s="280"/>
      <c r="O24" s="280"/>
    </row>
    <row r="25" spans="1:15" ht="12.75">
      <c r="A25" s="266" t="s">
        <v>247</v>
      </c>
      <c r="B25" s="260">
        <v>31</v>
      </c>
      <c r="C25" s="229">
        <v>18</v>
      </c>
      <c r="D25" s="260">
        <v>8</v>
      </c>
      <c r="E25" s="259">
        <v>5</v>
      </c>
      <c r="I25" s="280"/>
      <c r="J25" s="280"/>
      <c r="K25" s="280"/>
      <c r="L25" s="280"/>
      <c r="M25" s="280"/>
      <c r="N25" s="280"/>
      <c r="O25" s="280"/>
    </row>
    <row r="26" spans="1:15" ht="12.75">
      <c r="A26" s="266" t="s">
        <v>249</v>
      </c>
      <c r="B26" s="260">
        <v>36</v>
      </c>
      <c r="C26" s="229">
        <v>14</v>
      </c>
      <c r="D26" s="260">
        <v>10</v>
      </c>
      <c r="E26" s="259">
        <v>12</v>
      </c>
      <c r="I26" s="280"/>
      <c r="J26" s="280"/>
      <c r="K26" s="280"/>
      <c r="L26" s="280"/>
      <c r="M26" s="280"/>
      <c r="N26" s="280"/>
      <c r="O26" s="280"/>
    </row>
    <row r="27" spans="1:15" ht="12.75">
      <c r="A27" s="266" t="s">
        <v>244</v>
      </c>
      <c r="B27" s="260">
        <v>46</v>
      </c>
      <c r="C27" s="229">
        <v>32</v>
      </c>
      <c r="D27" s="260">
        <v>7</v>
      </c>
      <c r="E27" s="259">
        <v>7</v>
      </c>
      <c r="I27" s="280"/>
      <c r="J27" s="280"/>
      <c r="K27" s="280"/>
      <c r="L27" s="280"/>
      <c r="M27" s="280"/>
      <c r="N27" s="280"/>
      <c r="O27" s="280"/>
    </row>
    <row r="28" spans="1:15" ht="12.75">
      <c r="A28" s="266" t="s">
        <v>248</v>
      </c>
      <c r="B28" s="260">
        <v>45</v>
      </c>
      <c r="C28" s="229">
        <v>23</v>
      </c>
      <c r="D28" s="260">
        <v>11</v>
      </c>
      <c r="E28" s="259">
        <v>11</v>
      </c>
      <c r="I28" s="280"/>
      <c r="J28" s="280"/>
      <c r="K28" s="280"/>
      <c r="L28" s="280"/>
      <c r="M28" s="280"/>
      <c r="N28" s="280"/>
      <c r="O28" s="280"/>
    </row>
    <row r="29" spans="1:15" ht="12.75">
      <c r="A29" s="266" t="s">
        <v>255</v>
      </c>
      <c r="B29" s="260">
        <v>31</v>
      </c>
      <c r="C29" s="229">
        <v>15</v>
      </c>
      <c r="D29" s="260">
        <v>13</v>
      </c>
      <c r="E29" s="259">
        <v>3</v>
      </c>
      <c r="I29" s="280"/>
      <c r="J29" s="280"/>
      <c r="K29" s="280"/>
      <c r="L29" s="280"/>
      <c r="M29" s="280"/>
      <c r="N29" s="280"/>
      <c r="O29" s="280"/>
    </row>
    <row r="30" spans="1:15" ht="12" customHeight="1">
      <c r="A30" s="266" t="s">
        <v>256</v>
      </c>
      <c r="B30" s="260">
        <v>43</v>
      </c>
      <c r="C30" s="229">
        <v>33</v>
      </c>
      <c r="D30" s="260">
        <v>10</v>
      </c>
      <c r="E30" s="259">
        <v>0</v>
      </c>
      <c r="I30" s="280"/>
      <c r="J30" s="280"/>
      <c r="K30" s="280"/>
      <c r="L30" s="280"/>
      <c r="M30" s="280"/>
      <c r="N30" s="280"/>
      <c r="O30" s="280"/>
    </row>
    <row r="31" spans="1:15" ht="12.75">
      <c r="A31" s="270" t="s">
        <v>0</v>
      </c>
      <c r="B31" s="271">
        <v>1032</v>
      </c>
      <c r="C31" s="272">
        <v>585</v>
      </c>
      <c r="D31" s="273">
        <v>253</v>
      </c>
      <c r="E31" s="274">
        <v>194</v>
      </c>
      <c r="I31" s="280"/>
      <c r="J31" s="280"/>
      <c r="K31" s="280"/>
      <c r="L31" s="280"/>
      <c r="M31" s="280"/>
      <c r="N31" s="280"/>
      <c r="O31" s="280"/>
    </row>
    <row r="32" spans="1:15" ht="12.75">
      <c r="A32" s="228" t="s">
        <v>262</v>
      </c>
      <c r="B32" s="234"/>
      <c r="I32" s="280"/>
      <c r="J32" s="280"/>
      <c r="K32" s="280"/>
      <c r="L32" s="280"/>
      <c r="M32" s="280"/>
      <c r="N32" s="280"/>
      <c r="O32" s="280"/>
    </row>
    <row r="33" spans="1:15" ht="12.75">
      <c r="A33" s="233" t="s">
        <v>282</v>
      </c>
      <c r="I33" s="280"/>
      <c r="J33" s="280"/>
      <c r="K33" s="280"/>
      <c r="L33" s="280"/>
      <c r="M33" s="280"/>
      <c r="N33" s="280"/>
      <c r="O33" s="280"/>
    </row>
    <row r="34" spans="9:15" ht="12.75">
      <c r="I34" s="280"/>
      <c r="J34" s="280"/>
      <c r="K34" s="280"/>
      <c r="L34" s="280"/>
      <c r="M34" s="280"/>
      <c r="N34" s="280"/>
      <c r="O34" s="280"/>
    </row>
  </sheetData>
  <sheetProtection/>
  <mergeCells count="1">
    <mergeCell ref="A1:E1"/>
  </mergeCells>
  <printOptions/>
  <pageMargins left="0.7" right="0.7" top="0.75" bottom="0.75" header="0.3" footer="0.3"/>
  <pageSetup horizontalDpi="600" verticalDpi="600" orientation="landscape" paperSize="9" r:id="rId1"/>
</worksheet>
</file>

<file path=xl/worksheets/sheet69.xml><?xml version="1.0" encoding="utf-8"?>
<worksheet xmlns="http://schemas.openxmlformats.org/spreadsheetml/2006/main" xmlns:r="http://schemas.openxmlformats.org/officeDocument/2006/relationships">
  <dimension ref="A1:G21"/>
  <sheetViews>
    <sheetView zoomScalePageLayoutView="0" workbookViewId="0" topLeftCell="A1">
      <selection activeCell="A17" sqref="A17:IV17"/>
    </sheetView>
  </sheetViews>
  <sheetFormatPr defaultColWidth="11.421875" defaultRowHeight="12.75"/>
  <cols>
    <col min="1" max="1" width="30.57421875" style="231" customWidth="1"/>
    <col min="2" max="2" width="13.8515625" style="231" customWidth="1"/>
    <col min="3" max="3" width="12.28125" style="231" customWidth="1"/>
    <col min="4" max="4" width="14.00390625" style="231" customWidth="1"/>
    <col min="5" max="5" width="13.28125" style="231" customWidth="1"/>
    <col min="6" max="6" width="14.7109375" style="231" customWidth="1"/>
    <col min="7" max="7" width="14.140625" style="231" customWidth="1"/>
    <col min="8" max="16384" width="11.421875" style="231" customWidth="1"/>
  </cols>
  <sheetData>
    <row r="1" spans="1:6" ht="16.5">
      <c r="A1" s="542" t="s">
        <v>271</v>
      </c>
      <c r="B1" s="542"/>
      <c r="C1" s="542"/>
      <c r="D1" s="542"/>
      <c r="E1" s="542"/>
      <c r="F1" s="542"/>
    </row>
    <row r="2" spans="1:7" ht="15.75">
      <c r="A2" s="232"/>
      <c r="B2" s="232"/>
      <c r="C2" s="232"/>
      <c r="D2" s="232"/>
      <c r="E2" s="232"/>
      <c r="F2" s="232"/>
      <c r="G2" s="232"/>
    </row>
    <row r="3" spans="1:7" ht="12.75">
      <c r="A3" s="264" t="s">
        <v>95</v>
      </c>
      <c r="B3" s="262" t="s">
        <v>236</v>
      </c>
      <c r="C3" s="261" t="s">
        <v>283</v>
      </c>
      <c r="D3" s="262" t="s">
        <v>235</v>
      </c>
      <c r="E3" s="261" t="s">
        <v>234</v>
      </c>
      <c r="F3" s="262" t="s">
        <v>233</v>
      </c>
      <c r="G3" s="263" t="s">
        <v>232</v>
      </c>
    </row>
    <row r="4" spans="1:7" ht="12.75">
      <c r="A4" s="204" t="s">
        <v>174</v>
      </c>
      <c r="B4" s="209">
        <f>51+32+62</f>
        <v>145</v>
      </c>
      <c r="C4" s="209">
        <f>41+25+51</f>
        <v>117</v>
      </c>
      <c r="D4" s="209">
        <f>30+19+41</f>
        <v>90</v>
      </c>
      <c r="E4" s="209">
        <v>25</v>
      </c>
      <c r="F4" s="209">
        <f>16+7+20</f>
        <v>43</v>
      </c>
      <c r="G4" s="208">
        <v>22</v>
      </c>
    </row>
    <row r="5" spans="1:7" ht="12.75">
      <c r="A5" s="204" t="s">
        <v>175</v>
      </c>
      <c r="B5" s="209">
        <f>61+8+22</f>
        <v>91</v>
      </c>
      <c r="C5" s="209">
        <f>49+6+15</f>
        <v>70</v>
      </c>
      <c r="D5" s="209">
        <f>34+8+16</f>
        <v>58</v>
      </c>
      <c r="E5" s="209">
        <v>11</v>
      </c>
      <c r="F5" s="209">
        <f>13+8</f>
        <v>21</v>
      </c>
      <c r="G5" s="209">
        <v>12</v>
      </c>
    </row>
    <row r="6" spans="1:7" ht="12.75">
      <c r="A6" s="204" t="s">
        <v>169</v>
      </c>
      <c r="B6" s="209">
        <f>27+199</f>
        <v>226</v>
      </c>
      <c r="C6" s="209">
        <f>144+23</f>
        <v>167</v>
      </c>
      <c r="D6" s="209">
        <f>14+142</f>
        <v>156</v>
      </c>
      <c r="E6" s="209">
        <v>47</v>
      </c>
      <c r="F6" s="209">
        <v>68</v>
      </c>
      <c r="G6" s="209">
        <v>24</v>
      </c>
    </row>
    <row r="7" spans="1:7" ht="12.75">
      <c r="A7" s="204" t="s">
        <v>170</v>
      </c>
      <c r="B7" s="209">
        <f>34</f>
        <v>34</v>
      </c>
      <c r="C7" s="209">
        <v>28</v>
      </c>
      <c r="D7" s="209">
        <f>16</f>
        <v>16</v>
      </c>
      <c r="E7" s="209">
        <v>9</v>
      </c>
      <c r="F7" s="209">
        <v>8</v>
      </c>
      <c r="G7" s="209">
        <v>7</v>
      </c>
    </row>
    <row r="8" spans="1:7" ht="12.75">
      <c r="A8" s="204" t="s">
        <v>110</v>
      </c>
      <c r="B8" s="209">
        <v>34</v>
      </c>
      <c r="C8" s="209">
        <v>29</v>
      </c>
      <c r="D8" s="209">
        <v>15</v>
      </c>
      <c r="E8" s="209">
        <v>7</v>
      </c>
      <c r="F8" s="209">
        <v>5</v>
      </c>
      <c r="G8" s="209">
        <v>3</v>
      </c>
    </row>
    <row r="9" spans="1:7" ht="12.75">
      <c r="A9" s="204" t="s">
        <v>171</v>
      </c>
      <c r="B9" s="209">
        <v>31</v>
      </c>
      <c r="C9" s="209">
        <v>29</v>
      </c>
      <c r="D9" s="209">
        <v>24</v>
      </c>
      <c r="E9" s="209">
        <v>6</v>
      </c>
      <c r="F9" s="209">
        <v>10</v>
      </c>
      <c r="G9" s="209">
        <v>11</v>
      </c>
    </row>
    <row r="10" spans="1:7" ht="12.75">
      <c r="A10" s="181" t="s">
        <v>111</v>
      </c>
      <c r="B10" s="223">
        <v>16</v>
      </c>
      <c r="C10" s="223">
        <v>12</v>
      </c>
      <c r="D10" s="223">
        <v>6</v>
      </c>
      <c r="E10" s="223">
        <v>1</v>
      </c>
      <c r="F10" s="223">
        <v>5</v>
      </c>
      <c r="G10" s="223">
        <v>0</v>
      </c>
    </row>
    <row r="11" spans="1:7" ht="12.75">
      <c r="A11" s="204" t="s">
        <v>295</v>
      </c>
      <c r="B11" s="211">
        <v>363</v>
      </c>
      <c r="C11" s="211">
        <v>304</v>
      </c>
      <c r="D11" s="211">
        <v>267</v>
      </c>
      <c r="E11" s="211">
        <v>103</v>
      </c>
      <c r="F11" s="211">
        <v>123</v>
      </c>
      <c r="G11" s="211">
        <v>38</v>
      </c>
    </row>
    <row r="12" spans="1:7" ht="12.75">
      <c r="A12" s="204" t="s">
        <v>173</v>
      </c>
      <c r="B12" s="209">
        <f>176</f>
        <v>176</v>
      </c>
      <c r="C12" s="209">
        <f>51+72</f>
        <v>123</v>
      </c>
      <c r="D12" s="209">
        <v>82</v>
      </c>
      <c r="E12" s="209">
        <v>42</v>
      </c>
      <c r="F12" s="209">
        <v>22</v>
      </c>
      <c r="G12" s="209">
        <v>18</v>
      </c>
    </row>
    <row r="13" spans="1:7" ht="12.75">
      <c r="A13" s="205" t="s">
        <v>176</v>
      </c>
      <c r="B13" s="209">
        <v>106</v>
      </c>
      <c r="C13" s="209">
        <f>54+26</f>
        <v>80</v>
      </c>
      <c r="D13" s="209">
        <v>48</v>
      </c>
      <c r="E13" s="209">
        <v>21</v>
      </c>
      <c r="F13" s="209">
        <v>16</v>
      </c>
      <c r="G13" s="209">
        <v>11</v>
      </c>
    </row>
    <row r="14" spans="1:7" ht="12.75">
      <c r="A14" s="205" t="s">
        <v>172</v>
      </c>
      <c r="B14" s="209">
        <f>17+29</f>
        <v>46</v>
      </c>
      <c r="C14" s="209">
        <f>34</f>
        <v>34</v>
      </c>
      <c r="D14" s="209">
        <v>26</v>
      </c>
      <c r="E14" s="209">
        <v>6</v>
      </c>
      <c r="F14" s="209">
        <v>5</v>
      </c>
      <c r="G14" s="209">
        <v>16</v>
      </c>
    </row>
    <row r="15" spans="1:7" ht="12.75">
      <c r="A15" s="205" t="s">
        <v>123</v>
      </c>
      <c r="B15" s="209">
        <v>40</v>
      </c>
      <c r="C15" s="209">
        <v>24</v>
      </c>
      <c r="D15" s="209">
        <v>21</v>
      </c>
      <c r="E15" s="209">
        <v>9</v>
      </c>
      <c r="F15" s="209">
        <v>9</v>
      </c>
      <c r="G15" s="209">
        <v>5</v>
      </c>
    </row>
    <row r="16" spans="1:7" ht="12.75">
      <c r="A16" s="205" t="s">
        <v>296</v>
      </c>
      <c r="B16" s="298">
        <v>163</v>
      </c>
      <c r="C16" s="298">
        <v>120</v>
      </c>
      <c r="D16" s="298">
        <v>98</v>
      </c>
      <c r="E16" s="298">
        <v>36</v>
      </c>
      <c r="F16" s="298">
        <v>27</v>
      </c>
      <c r="G16" s="298">
        <v>26</v>
      </c>
    </row>
    <row r="17" spans="1:7" ht="12.75">
      <c r="A17" s="245" t="s">
        <v>124</v>
      </c>
      <c r="B17" s="246">
        <f aca="true" t="shared" si="0" ref="B17:G17">SUM(B4:B16)</f>
        <v>1471</v>
      </c>
      <c r="C17" s="246">
        <f t="shared" si="0"/>
        <v>1137</v>
      </c>
      <c r="D17" s="246">
        <f t="shared" si="0"/>
        <v>907</v>
      </c>
      <c r="E17" s="246">
        <f t="shared" si="0"/>
        <v>323</v>
      </c>
      <c r="F17" s="246">
        <f t="shared" si="0"/>
        <v>362</v>
      </c>
      <c r="G17" s="246">
        <f t="shared" si="0"/>
        <v>193</v>
      </c>
    </row>
    <row r="18" spans="1:7" ht="12.75">
      <c r="A18" s="205" t="s">
        <v>125</v>
      </c>
      <c r="B18" s="209">
        <v>27</v>
      </c>
      <c r="C18" s="209">
        <v>20</v>
      </c>
      <c r="D18" s="209">
        <v>19</v>
      </c>
      <c r="E18" s="209">
        <v>7</v>
      </c>
      <c r="F18" s="209">
        <v>5</v>
      </c>
      <c r="G18" s="209">
        <v>5</v>
      </c>
    </row>
    <row r="19" spans="1:7" ht="12.75">
      <c r="A19" s="205" t="s">
        <v>112</v>
      </c>
      <c r="B19" s="209">
        <v>18</v>
      </c>
      <c r="C19" s="209">
        <v>13</v>
      </c>
      <c r="D19" s="209">
        <v>16</v>
      </c>
      <c r="E19" s="209">
        <v>1</v>
      </c>
      <c r="F19" s="209">
        <v>6</v>
      </c>
      <c r="G19" s="209">
        <v>9</v>
      </c>
    </row>
    <row r="20" spans="1:7" ht="12.75">
      <c r="A20" s="245" t="s">
        <v>113</v>
      </c>
      <c r="B20" s="246">
        <f aca="true" t="shared" si="1" ref="B20:G20">B17+B18+B19</f>
        <v>1516</v>
      </c>
      <c r="C20" s="246">
        <f t="shared" si="1"/>
        <v>1170</v>
      </c>
      <c r="D20" s="246">
        <f t="shared" si="1"/>
        <v>942</v>
      </c>
      <c r="E20" s="246">
        <f t="shared" si="1"/>
        <v>331</v>
      </c>
      <c r="F20" s="246">
        <f t="shared" si="1"/>
        <v>373</v>
      </c>
      <c r="G20" s="246">
        <f t="shared" si="1"/>
        <v>207</v>
      </c>
    </row>
    <row r="21" ht="12.75">
      <c r="A21" s="230" t="s">
        <v>228</v>
      </c>
    </row>
  </sheetData>
  <sheetProtection/>
  <mergeCells count="1">
    <mergeCell ref="A1:F1"/>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L47"/>
  <sheetViews>
    <sheetView zoomScalePageLayoutView="0" workbookViewId="0" topLeftCell="A1">
      <selection activeCell="B44" sqref="B44"/>
    </sheetView>
  </sheetViews>
  <sheetFormatPr defaultColWidth="11.421875" defaultRowHeight="12.75"/>
  <cols>
    <col min="1" max="1" width="2.140625" style="1" customWidth="1"/>
    <col min="2" max="2" width="23.00390625" style="1" customWidth="1"/>
    <col min="3" max="3" width="19.00390625" style="1" customWidth="1"/>
    <col min="4" max="4" width="12.140625" style="1" customWidth="1"/>
    <col min="5" max="7" width="11.421875" style="1" customWidth="1"/>
    <col min="8" max="8" width="35.00390625" style="1" customWidth="1"/>
    <col min="9" max="16384" width="11.421875" style="1" customWidth="1"/>
  </cols>
  <sheetData>
    <row r="1" spans="1:7" ht="16.5">
      <c r="A1" s="435" t="s">
        <v>207</v>
      </c>
      <c r="B1" s="435"/>
      <c r="C1" s="435"/>
      <c r="D1" s="435"/>
      <c r="E1" s="435"/>
      <c r="F1" s="435"/>
      <c r="G1" s="435"/>
    </row>
    <row r="2" spans="1:8" ht="16.5">
      <c r="A2" s="322"/>
      <c r="B2" s="357" t="s">
        <v>380</v>
      </c>
      <c r="C2" s="357"/>
      <c r="D2" s="357"/>
      <c r="E2" s="322"/>
      <c r="F2" s="322"/>
      <c r="G2" s="322"/>
      <c r="H2" s="322"/>
    </row>
    <row r="3" spans="1:7" ht="12.75">
      <c r="A3" s="12"/>
      <c r="B3" s="12"/>
      <c r="C3" s="12"/>
      <c r="D3" s="12"/>
      <c r="E3" s="12"/>
      <c r="F3" s="12"/>
      <c r="G3" s="12"/>
    </row>
    <row r="4" spans="1:7" ht="12.75">
      <c r="A4" s="12"/>
      <c r="B4" s="362" t="s">
        <v>51</v>
      </c>
      <c r="C4" s="362"/>
      <c r="D4" s="362"/>
      <c r="E4" s="362"/>
      <c r="F4" s="362"/>
      <c r="G4" s="362"/>
    </row>
    <row r="5" spans="1:7" ht="13.5">
      <c r="A5" s="12"/>
      <c r="B5" s="3"/>
      <c r="C5" s="4"/>
      <c r="D5" s="5"/>
      <c r="E5" s="6"/>
      <c r="F5" s="4"/>
      <c r="G5" s="7"/>
    </row>
    <row r="6" spans="1:7" ht="12.75">
      <c r="A6" s="12"/>
      <c r="B6" s="451" t="s">
        <v>28</v>
      </c>
      <c r="C6" s="454" t="s">
        <v>29</v>
      </c>
      <c r="D6" s="352" t="s">
        <v>28</v>
      </c>
      <c r="E6" s="353"/>
      <c r="F6" s="353"/>
      <c r="G6" s="354"/>
    </row>
    <row r="7" spans="1:7" ht="12.75">
      <c r="A7" s="12"/>
      <c r="B7" s="452"/>
      <c r="C7" s="455"/>
      <c r="D7" s="77" t="s">
        <v>30</v>
      </c>
      <c r="E7" s="132" t="s">
        <v>31</v>
      </c>
      <c r="F7" s="133" t="s">
        <v>0</v>
      </c>
      <c r="G7" s="134" t="s">
        <v>32</v>
      </c>
    </row>
    <row r="8" spans="1:7" ht="15">
      <c r="A8" s="12"/>
      <c r="B8" s="452"/>
      <c r="C8" s="124" t="s">
        <v>195</v>
      </c>
      <c r="D8" s="135">
        <v>1875</v>
      </c>
      <c r="E8" s="129">
        <v>67</v>
      </c>
      <c r="F8" s="136">
        <v>1943</v>
      </c>
      <c r="G8" s="129">
        <v>4</v>
      </c>
    </row>
    <row r="9" spans="1:12" ht="15">
      <c r="A9" s="12"/>
      <c r="B9" s="452"/>
      <c r="C9" s="125" t="s">
        <v>196</v>
      </c>
      <c r="D9" s="130" t="s">
        <v>177</v>
      </c>
      <c r="E9" s="130" t="s">
        <v>177</v>
      </c>
      <c r="F9" s="137" t="s">
        <v>177</v>
      </c>
      <c r="G9" s="130" t="s">
        <v>177</v>
      </c>
      <c r="I9" s="13"/>
      <c r="J9" s="13"/>
      <c r="K9" s="13"/>
      <c r="L9" s="13"/>
    </row>
    <row r="10" spans="1:12" ht="15">
      <c r="A10" s="12"/>
      <c r="B10" s="452"/>
      <c r="C10" s="126" t="s">
        <v>197</v>
      </c>
      <c r="D10" s="131" t="s">
        <v>177</v>
      </c>
      <c r="E10" s="131" t="s">
        <v>177</v>
      </c>
      <c r="F10" s="137" t="s">
        <v>177</v>
      </c>
      <c r="G10" s="131" t="s">
        <v>177</v>
      </c>
      <c r="I10" s="13"/>
      <c r="J10" s="13"/>
      <c r="K10" s="13"/>
      <c r="L10" s="13"/>
    </row>
    <row r="11" spans="1:12" ht="12.75">
      <c r="A11" s="12"/>
      <c r="B11" s="453"/>
      <c r="C11" s="76" t="s">
        <v>0</v>
      </c>
      <c r="D11" s="127">
        <v>1875</v>
      </c>
      <c r="E11" s="127">
        <v>68</v>
      </c>
      <c r="F11" s="127">
        <v>1943</v>
      </c>
      <c r="G11" s="128">
        <v>4</v>
      </c>
      <c r="I11" s="13"/>
      <c r="J11" s="13"/>
      <c r="K11" s="13"/>
      <c r="L11" s="13"/>
    </row>
    <row r="12" spans="1:7" ht="12.75">
      <c r="A12" s="12"/>
      <c r="B12" s="33"/>
      <c r="C12" s="33"/>
      <c r="D12" s="33"/>
      <c r="E12" s="33"/>
      <c r="F12" s="34"/>
      <c r="G12" s="34"/>
    </row>
    <row r="13" spans="1:7" ht="12.75">
      <c r="A13" s="12"/>
      <c r="B13" s="11"/>
      <c r="C13" s="11"/>
      <c r="D13" s="77" t="s">
        <v>30</v>
      </c>
      <c r="E13" s="77" t="s">
        <v>31</v>
      </c>
      <c r="F13" s="78" t="s">
        <v>0</v>
      </c>
      <c r="G13" s="10"/>
    </row>
    <row r="14" spans="1:7" ht="12.75" customHeight="1">
      <c r="A14" s="12"/>
      <c r="B14" s="451" t="s">
        <v>33</v>
      </c>
      <c r="C14" s="91" t="s">
        <v>34</v>
      </c>
      <c r="D14" s="138">
        <v>4</v>
      </c>
      <c r="E14" s="138">
        <v>0</v>
      </c>
      <c r="F14" s="138">
        <v>4</v>
      </c>
      <c r="G14" s="35"/>
    </row>
    <row r="15" spans="1:7" ht="12.75">
      <c r="A15" s="12"/>
      <c r="B15" s="453"/>
      <c r="C15" s="75" t="s">
        <v>35</v>
      </c>
      <c r="D15" s="139">
        <v>100</v>
      </c>
      <c r="E15" s="139">
        <v>3</v>
      </c>
      <c r="F15" s="139">
        <v>103</v>
      </c>
      <c r="G15" s="12"/>
    </row>
    <row r="16" spans="1:7" ht="12.75">
      <c r="A16" s="12"/>
      <c r="B16" s="9"/>
      <c r="C16" s="9"/>
      <c r="D16" s="9"/>
      <c r="E16" s="9"/>
      <c r="F16" s="6"/>
      <c r="G16" s="12"/>
    </row>
    <row r="17" spans="1:7" ht="12.75">
      <c r="A17" s="12"/>
      <c r="B17" s="362" t="s">
        <v>47</v>
      </c>
      <c r="C17" s="362"/>
      <c r="D17" s="362"/>
      <c r="E17" s="362"/>
      <c r="F17" s="362"/>
      <c r="G17" s="362"/>
    </row>
    <row r="18" spans="1:7" ht="12.75">
      <c r="A18" s="12"/>
      <c r="B18" s="6"/>
      <c r="C18" s="9"/>
      <c r="D18" s="9"/>
      <c r="E18" s="9"/>
      <c r="F18" s="6"/>
      <c r="G18" s="12"/>
    </row>
    <row r="19" spans="1:7" ht="12.75">
      <c r="A19" s="12"/>
      <c r="B19" s="6"/>
      <c r="C19" s="9"/>
      <c r="D19" s="77" t="s">
        <v>30</v>
      </c>
      <c r="E19" s="77" t="s">
        <v>31</v>
      </c>
      <c r="F19" s="78" t="s">
        <v>0</v>
      </c>
      <c r="G19" s="12"/>
    </row>
    <row r="20" spans="1:7" ht="15">
      <c r="A20" s="12"/>
      <c r="B20" s="456" t="s">
        <v>198</v>
      </c>
      <c r="C20" s="457"/>
      <c r="D20" s="140">
        <v>1518</v>
      </c>
      <c r="E20" s="140">
        <v>54</v>
      </c>
      <c r="F20" s="81">
        <v>1572</v>
      </c>
      <c r="G20" s="12"/>
    </row>
    <row r="21" spans="1:7" ht="15">
      <c r="A21" s="12"/>
      <c r="B21" s="407" t="s">
        <v>199</v>
      </c>
      <c r="C21" s="407"/>
      <c r="D21" s="407"/>
      <c r="E21" s="407"/>
      <c r="F21" s="407"/>
      <c r="G21" s="12"/>
    </row>
    <row r="22" spans="1:7" ht="12.75">
      <c r="A22" s="12"/>
      <c r="B22" s="14"/>
      <c r="C22" s="15"/>
      <c r="D22" s="12"/>
      <c r="E22" s="12"/>
      <c r="F22" s="12"/>
      <c r="G22" s="12"/>
    </row>
    <row r="23" spans="1:7" ht="12.75">
      <c r="A23" s="12"/>
      <c r="B23" s="362" t="s">
        <v>48</v>
      </c>
      <c r="C23" s="362"/>
      <c r="D23" s="362"/>
      <c r="E23" s="362"/>
      <c r="F23" s="362"/>
      <c r="G23" s="362"/>
    </row>
    <row r="24" spans="1:7" ht="12.75">
      <c r="A24" s="12"/>
      <c r="B24" s="7"/>
      <c r="C24" s="9"/>
      <c r="D24" s="6"/>
      <c r="E24" s="4"/>
      <c r="F24" s="4"/>
      <c r="G24" s="12"/>
    </row>
    <row r="25" spans="1:7" ht="12.75">
      <c r="A25" s="12"/>
      <c r="B25" s="9"/>
      <c r="C25" s="9"/>
      <c r="D25" s="77" t="s">
        <v>30</v>
      </c>
      <c r="E25" s="77" t="s">
        <v>31</v>
      </c>
      <c r="F25" s="78" t="s">
        <v>0</v>
      </c>
      <c r="G25" s="12"/>
    </row>
    <row r="26" spans="1:7" ht="12.75">
      <c r="A26" s="12"/>
      <c r="B26" s="415" t="s">
        <v>36</v>
      </c>
      <c r="C26" s="417"/>
      <c r="D26" s="89">
        <v>1699</v>
      </c>
      <c r="E26" s="31">
        <v>52</v>
      </c>
      <c r="F26" s="89">
        <v>1751</v>
      </c>
      <c r="G26" s="12"/>
    </row>
    <row r="27" spans="1:7" ht="12.75">
      <c r="A27" s="12"/>
      <c r="B27" s="402" t="s">
        <v>37</v>
      </c>
      <c r="C27" s="404"/>
      <c r="D27" s="139">
        <v>1209</v>
      </c>
      <c r="E27" s="141">
        <v>34</v>
      </c>
      <c r="F27" s="139">
        <v>1243</v>
      </c>
      <c r="G27" s="9"/>
    </row>
    <row r="28" spans="1:7" ht="12.75" customHeight="1">
      <c r="A28" s="12"/>
      <c r="B28" s="437" t="s">
        <v>38</v>
      </c>
      <c r="C28" s="439"/>
      <c r="D28" s="89">
        <v>55</v>
      </c>
      <c r="E28" s="89">
        <v>2</v>
      </c>
      <c r="F28" s="89">
        <v>57</v>
      </c>
      <c r="G28" s="9"/>
    </row>
    <row r="29" spans="1:8" ht="12.75" customHeight="1">
      <c r="A29" s="12"/>
      <c r="B29" s="432" t="s">
        <v>39</v>
      </c>
      <c r="C29" s="434"/>
      <c r="D29" s="139">
        <v>52</v>
      </c>
      <c r="E29" s="139">
        <v>2</v>
      </c>
      <c r="F29" s="139">
        <v>54</v>
      </c>
      <c r="H29" s="28"/>
    </row>
    <row r="30" spans="1:7" ht="12.75">
      <c r="A30" s="12"/>
      <c r="B30" s="12"/>
      <c r="C30" s="12"/>
      <c r="D30" s="16"/>
      <c r="E30" s="16"/>
      <c r="F30" s="16"/>
      <c r="G30" s="9"/>
    </row>
    <row r="31" spans="1:7" ht="12.75">
      <c r="A31" s="12"/>
      <c r="B31" s="362" t="s">
        <v>294</v>
      </c>
      <c r="C31" s="362"/>
      <c r="D31" s="362"/>
      <c r="E31" s="362"/>
      <c r="F31" s="362"/>
      <c r="G31" s="362"/>
    </row>
    <row r="32" spans="1:7" ht="12.75">
      <c r="A32" s="12"/>
      <c r="B32" s="7"/>
      <c r="C32" s="9"/>
      <c r="D32" s="9"/>
      <c r="E32" s="9"/>
      <c r="F32" s="9"/>
      <c r="G32" s="9"/>
    </row>
    <row r="33" spans="1:7" ht="12.75">
      <c r="A33" s="12"/>
      <c r="B33" s="11"/>
      <c r="C33" s="11"/>
      <c r="D33" s="77" t="s">
        <v>30</v>
      </c>
      <c r="E33" s="77" t="s">
        <v>31</v>
      </c>
      <c r="F33" s="78" t="s">
        <v>0</v>
      </c>
      <c r="G33" s="9"/>
    </row>
    <row r="34" spans="1:7" ht="12.75" customHeight="1">
      <c r="A34" s="12"/>
      <c r="B34" s="437" t="s">
        <v>55</v>
      </c>
      <c r="C34" s="439"/>
      <c r="D34" s="138">
        <v>4772</v>
      </c>
      <c r="E34" s="138">
        <v>138</v>
      </c>
      <c r="F34" s="138">
        <v>4910</v>
      </c>
      <c r="G34" s="9"/>
    </row>
    <row r="35" spans="1:7" ht="12.75" customHeight="1">
      <c r="A35" s="12"/>
      <c r="B35" s="432" t="s">
        <v>40</v>
      </c>
      <c r="C35" s="434"/>
      <c r="D35" s="139">
        <v>1880</v>
      </c>
      <c r="E35" s="139">
        <v>63</v>
      </c>
      <c r="F35" s="139">
        <v>1943</v>
      </c>
      <c r="G35" s="9"/>
    </row>
    <row r="36" spans="1:7" ht="12.75">
      <c r="A36" s="12"/>
      <c r="B36" s="12" t="s">
        <v>56</v>
      </c>
      <c r="C36" s="12"/>
      <c r="D36" s="12"/>
      <c r="E36" s="12"/>
      <c r="F36" s="9"/>
      <c r="G36" s="9"/>
    </row>
    <row r="37" spans="1:7" ht="12.75">
      <c r="A37" s="12"/>
      <c r="B37" s="12"/>
      <c r="C37" s="12"/>
      <c r="D37" s="12"/>
      <c r="E37" s="12"/>
      <c r="F37" s="9"/>
      <c r="G37" s="9"/>
    </row>
    <row r="38" spans="1:7" ht="12.75">
      <c r="A38" s="12"/>
      <c r="B38" s="362" t="s">
        <v>50</v>
      </c>
      <c r="C38" s="362"/>
      <c r="D38" s="362"/>
      <c r="E38" s="362"/>
      <c r="F38" s="362"/>
      <c r="G38" s="362"/>
    </row>
    <row r="39" spans="1:7" ht="12.75">
      <c r="A39" s="12"/>
      <c r="B39" s="17"/>
      <c r="C39" s="6"/>
      <c r="D39" s="4"/>
      <c r="E39" s="4"/>
      <c r="F39" s="9"/>
      <c r="G39" s="9"/>
    </row>
    <row r="40" spans="1:7" ht="12.75">
      <c r="A40" s="12"/>
      <c r="B40" s="107" t="s">
        <v>41</v>
      </c>
      <c r="C40" s="107" t="s">
        <v>42</v>
      </c>
      <c r="D40" s="107" t="s">
        <v>43</v>
      </c>
      <c r="E40" s="78" t="s">
        <v>0</v>
      </c>
      <c r="F40" s="9"/>
      <c r="G40" s="9"/>
    </row>
    <row r="41" spans="1:7" ht="12.75">
      <c r="A41" s="12"/>
      <c r="B41" s="94">
        <v>40</v>
      </c>
      <c r="C41" s="94">
        <v>44</v>
      </c>
      <c r="D41" s="94">
        <v>4</v>
      </c>
      <c r="E41" s="108">
        <v>88</v>
      </c>
      <c r="F41" s="9"/>
      <c r="G41" s="9"/>
    </row>
    <row r="42" spans="1:7" ht="12.75">
      <c r="A42" s="12"/>
      <c r="B42" s="12"/>
      <c r="C42" s="12"/>
      <c r="D42" s="12"/>
      <c r="E42" s="12"/>
      <c r="F42" s="12"/>
      <c r="G42" s="12"/>
    </row>
    <row r="43" spans="1:7" ht="12.75">
      <c r="A43" s="12"/>
      <c r="B43" s="2"/>
      <c r="C43" s="2"/>
      <c r="D43" s="2"/>
      <c r="E43" s="2"/>
      <c r="F43" s="2"/>
      <c r="G43" s="2"/>
    </row>
    <row r="44" spans="1:7" ht="12.75">
      <c r="A44" s="12"/>
      <c r="B44" s="2"/>
      <c r="C44" s="2"/>
      <c r="D44" s="2"/>
      <c r="E44" s="2"/>
      <c r="F44" s="2"/>
      <c r="G44" s="2"/>
    </row>
    <row r="45" spans="1:7" ht="12.75">
      <c r="A45" s="12"/>
      <c r="B45" s="2"/>
      <c r="C45" s="2"/>
      <c r="D45" s="2"/>
      <c r="E45" s="2"/>
      <c r="F45" s="2"/>
      <c r="G45" s="2"/>
    </row>
    <row r="46" ht="12.75">
      <c r="A46" s="12"/>
    </row>
    <row r="47" ht="12.75">
      <c r="A47" s="12"/>
    </row>
  </sheetData>
  <sheetProtection/>
  <mergeCells count="19">
    <mergeCell ref="B28:C28"/>
    <mergeCell ref="B29:C29"/>
    <mergeCell ref="B31:G31"/>
    <mergeCell ref="B34:C34"/>
    <mergeCell ref="B35:C35"/>
    <mergeCell ref="B38:G38"/>
    <mergeCell ref="B17:G17"/>
    <mergeCell ref="B20:C20"/>
    <mergeCell ref="B21:F21"/>
    <mergeCell ref="B23:G23"/>
    <mergeCell ref="B26:C26"/>
    <mergeCell ref="B27:C27"/>
    <mergeCell ref="B4:G4"/>
    <mergeCell ref="B6:B11"/>
    <mergeCell ref="C6:C7"/>
    <mergeCell ref="D6:G6"/>
    <mergeCell ref="B14:B15"/>
    <mergeCell ref="A1:G1"/>
    <mergeCell ref="B2:D2"/>
  </mergeCells>
  <printOptions/>
  <pageMargins left="0.25" right="0.25" top="0.75" bottom="0.75" header="0.3" footer="0.3"/>
  <pageSetup horizontalDpi="600" verticalDpi="600" orientation="portrait" paperSize="9" r:id="rId1"/>
</worksheet>
</file>

<file path=xl/worksheets/sheet70.xml><?xml version="1.0" encoding="utf-8"?>
<worksheet xmlns="http://schemas.openxmlformats.org/spreadsheetml/2006/main" xmlns:r="http://schemas.openxmlformats.org/officeDocument/2006/relationships">
  <dimension ref="A1:G21"/>
  <sheetViews>
    <sheetView zoomScalePageLayoutView="0" workbookViewId="0" topLeftCell="A1">
      <selection activeCell="G47" sqref="G47"/>
    </sheetView>
  </sheetViews>
  <sheetFormatPr defaultColWidth="11.421875" defaultRowHeight="12.75"/>
  <cols>
    <col min="1" max="1" width="30.28125" style="231" customWidth="1"/>
    <col min="2" max="2" width="15.421875" style="231" customWidth="1"/>
    <col min="3" max="3" width="11.421875" style="231" customWidth="1"/>
    <col min="4" max="4" width="17.421875" style="231" customWidth="1"/>
    <col min="5" max="5" width="14.8515625" style="231" customWidth="1"/>
    <col min="6" max="6" width="13.7109375" style="231" customWidth="1"/>
    <col min="7" max="7" width="13.421875" style="231" customWidth="1"/>
    <col min="8" max="16384" width="11.421875" style="231" customWidth="1"/>
  </cols>
  <sheetData>
    <row r="1" spans="1:6" ht="16.5">
      <c r="A1" s="542" t="s">
        <v>272</v>
      </c>
      <c r="B1" s="542"/>
      <c r="C1" s="542"/>
      <c r="D1" s="542"/>
      <c r="E1" s="542"/>
      <c r="F1" s="542"/>
    </row>
    <row r="2" spans="1:7" ht="15.75">
      <c r="A2" s="232"/>
      <c r="B2" s="232"/>
      <c r="C2" s="232"/>
      <c r="D2" s="232"/>
      <c r="E2" s="232"/>
      <c r="F2" s="232"/>
      <c r="G2" s="232"/>
    </row>
    <row r="3" spans="1:7" ht="12.75">
      <c r="A3" s="264" t="s">
        <v>95</v>
      </c>
      <c r="B3" s="262" t="s">
        <v>236</v>
      </c>
      <c r="C3" s="261" t="s">
        <v>283</v>
      </c>
      <c r="D3" s="262" t="s">
        <v>235</v>
      </c>
      <c r="E3" s="261" t="s">
        <v>234</v>
      </c>
      <c r="F3" s="262" t="s">
        <v>233</v>
      </c>
      <c r="G3" s="263" t="s">
        <v>232</v>
      </c>
    </row>
    <row r="4" spans="1:7" ht="12.75">
      <c r="A4" s="204" t="s">
        <v>174</v>
      </c>
      <c r="B4" s="209">
        <f>19+36+49</f>
        <v>104</v>
      </c>
      <c r="C4" s="209">
        <f>9+36+38</f>
        <v>83</v>
      </c>
      <c r="D4" s="209">
        <f>12+35+40</f>
        <v>87</v>
      </c>
      <c r="E4" s="209">
        <f>10+15+26</f>
        <v>51</v>
      </c>
      <c r="F4" s="209">
        <v>16</v>
      </c>
      <c r="G4" s="208">
        <v>7</v>
      </c>
    </row>
    <row r="5" spans="1:7" ht="12.75">
      <c r="A5" s="204" t="s">
        <v>175</v>
      </c>
      <c r="B5" s="209">
        <f>75+34+74</f>
        <v>183</v>
      </c>
      <c r="C5" s="209">
        <f>65+28+74</f>
        <v>167</v>
      </c>
      <c r="D5" s="209">
        <f>52+13+47</f>
        <v>112</v>
      </c>
      <c r="E5" s="209">
        <f>20+6+36</f>
        <v>62</v>
      </c>
      <c r="F5" s="209">
        <v>35</v>
      </c>
      <c r="G5" s="209">
        <v>28</v>
      </c>
    </row>
    <row r="6" spans="1:7" ht="12.75">
      <c r="A6" s="204" t="s">
        <v>169</v>
      </c>
      <c r="B6" s="209">
        <f>53+153</f>
        <v>206</v>
      </c>
      <c r="C6" s="209">
        <f>45+131</f>
        <v>176</v>
      </c>
      <c r="D6" s="209">
        <f>44+100</f>
        <v>144</v>
      </c>
      <c r="E6" s="209">
        <f>23+57</f>
        <v>80</v>
      </c>
      <c r="F6" s="209">
        <v>38</v>
      </c>
      <c r="G6" s="209">
        <v>22</v>
      </c>
    </row>
    <row r="7" spans="1:7" ht="12.75">
      <c r="A7" s="204" t="s">
        <v>170</v>
      </c>
      <c r="B7" s="209">
        <f>59+30</f>
        <v>89</v>
      </c>
      <c r="C7" s="209">
        <f>45+24</f>
        <v>69</v>
      </c>
      <c r="D7" s="209">
        <f>25+19</f>
        <v>44</v>
      </c>
      <c r="E7" s="209">
        <f>31</f>
        <v>31</v>
      </c>
      <c r="F7" s="209">
        <v>12</v>
      </c>
      <c r="G7" s="209">
        <v>8</v>
      </c>
    </row>
    <row r="8" spans="1:7" ht="12.75">
      <c r="A8" s="204" t="s">
        <v>110</v>
      </c>
      <c r="B8" s="209">
        <v>92</v>
      </c>
      <c r="C8" s="209">
        <v>78</v>
      </c>
      <c r="D8" s="209">
        <v>55</v>
      </c>
      <c r="E8" s="209">
        <v>34</v>
      </c>
      <c r="F8" s="209">
        <v>13</v>
      </c>
      <c r="G8" s="209">
        <v>8</v>
      </c>
    </row>
    <row r="9" spans="1:7" ht="12.75">
      <c r="A9" s="204" t="s">
        <v>171</v>
      </c>
      <c r="B9" s="209">
        <v>84</v>
      </c>
      <c r="C9" s="209">
        <v>86</v>
      </c>
      <c r="D9" s="209">
        <v>69</v>
      </c>
      <c r="E9" s="209">
        <v>42</v>
      </c>
      <c r="F9" s="209">
        <v>13</v>
      </c>
      <c r="G9" s="209">
        <v>11</v>
      </c>
    </row>
    <row r="10" spans="1:7" ht="12.75">
      <c r="A10" s="181" t="s">
        <v>111</v>
      </c>
      <c r="B10" s="223">
        <v>6</v>
      </c>
      <c r="C10" s="223">
        <v>3</v>
      </c>
      <c r="D10" s="223">
        <v>3</v>
      </c>
      <c r="E10" s="223">
        <v>0</v>
      </c>
      <c r="F10" s="223">
        <v>0</v>
      </c>
      <c r="G10" s="223">
        <v>0</v>
      </c>
    </row>
    <row r="11" spans="1:7" ht="12.75">
      <c r="A11" s="204" t="s">
        <v>295</v>
      </c>
      <c r="B11" s="211">
        <v>251</v>
      </c>
      <c r="C11" s="211">
        <v>207</v>
      </c>
      <c r="D11" s="211">
        <v>161</v>
      </c>
      <c r="E11" s="211">
        <v>104</v>
      </c>
      <c r="F11" s="211">
        <v>37</v>
      </c>
      <c r="G11" s="211">
        <v>14</v>
      </c>
    </row>
    <row r="12" spans="1:7" ht="12.75">
      <c r="A12" s="204" t="s">
        <v>173</v>
      </c>
      <c r="B12" s="209">
        <f>112+105</f>
        <v>217</v>
      </c>
      <c r="C12" s="209">
        <f>93+98</f>
        <v>191</v>
      </c>
      <c r="D12" s="209">
        <f>85+57</f>
        <v>142</v>
      </c>
      <c r="E12" s="209">
        <f>66+15</f>
        <v>81</v>
      </c>
      <c r="F12" s="209">
        <v>35</v>
      </c>
      <c r="G12" s="209">
        <v>19</v>
      </c>
    </row>
    <row r="13" spans="1:7" ht="12.75">
      <c r="A13" s="205" t="s">
        <v>176</v>
      </c>
      <c r="B13" s="209">
        <f>113+40</f>
        <v>153</v>
      </c>
      <c r="C13" s="209">
        <f>107+26</f>
        <v>133</v>
      </c>
      <c r="D13" s="209">
        <f>33+27</f>
        <v>60</v>
      </c>
      <c r="E13" s="209">
        <v>38</v>
      </c>
      <c r="F13" s="209">
        <v>16</v>
      </c>
      <c r="G13" s="209">
        <v>21</v>
      </c>
    </row>
    <row r="14" spans="1:7" ht="12.75">
      <c r="A14" s="205" t="s">
        <v>172</v>
      </c>
      <c r="B14" s="209">
        <f>44+72</f>
        <v>116</v>
      </c>
      <c r="C14" s="209">
        <f>114</f>
        <v>114</v>
      </c>
      <c r="D14" s="209">
        <f>34+43</f>
        <v>77</v>
      </c>
      <c r="E14" s="209">
        <f>13+22</f>
        <v>35</v>
      </c>
      <c r="F14" s="209">
        <v>16</v>
      </c>
      <c r="G14" s="209">
        <v>12</v>
      </c>
    </row>
    <row r="15" spans="1:7" ht="12.75">
      <c r="A15" s="205" t="s">
        <v>123</v>
      </c>
      <c r="B15" s="209">
        <v>76</v>
      </c>
      <c r="C15" s="209">
        <v>71</v>
      </c>
      <c r="D15" s="209">
        <v>51</v>
      </c>
      <c r="E15" s="209">
        <v>36</v>
      </c>
      <c r="F15" s="209">
        <v>15</v>
      </c>
      <c r="G15" s="209">
        <v>5</v>
      </c>
    </row>
    <row r="16" spans="1:7" ht="12.75">
      <c r="A16" s="205" t="s">
        <v>296</v>
      </c>
      <c r="B16" s="298">
        <v>176</v>
      </c>
      <c r="C16" s="298">
        <v>136</v>
      </c>
      <c r="D16" s="298">
        <v>125</v>
      </c>
      <c r="E16" s="298">
        <v>75</v>
      </c>
      <c r="F16" s="298">
        <v>33</v>
      </c>
      <c r="G16" s="298">
        <v>36</v>
      </c>
    </row>
    <row r="17" spans="1:7" ht="12.75">
      <c r="A17" s="245" t="s">
        <v>124</v>
      </c>
      <c r="B17" s="246">
        <f aca="true" t="shared" si="0" ref="B17:G17">SUM(B4:B16)</f>
        <v>1753</v>
      </c>
      <c r="C17" s="246">
        <f t="shared" si="0"/>
        <v>1514</v>
      </c>
      <c r="D17" s="246">
        <f t="shared" si="0"/>
        <v>1130</v>
      </c>
      <c r="E17" s="246">
        <f t="shared" si="0"/>
        <v>669</v>
      </c>
      <c r="F17" s="246">
        <f t="shared" si="0"/>
        <v>279</v>
      </c>
      <c r="G17" s="246">
        <f t="shared" si="0"/>
        <v>191</v>
      </c>
    </row>
    <row r="18" spans="1:7" ht="12.75">
      <c r="A18" s="205" t="s">
        <v>125</v>
      </c>
      <c r="B18" s="209">
        <f>20+1+24</f>
        <v>45</v>
      </c>
      <c r="C18" s="209">
        <v>35</v>
      </c>
      <c r="D18" s="209">
        <v>22</v>
      </c>
      <c r="E18" s="209">
        <v>13</v>
      </c>
      <c r="F18" s="209">
        <v>9</v>
      </c>
      <c r="G18" s="209">
        <v>4</v>
      </c>
    </row>
    <row r="19" spans="1:7" ht="12.75">
      <c r="A19" s="205" t="s">
        <v>112</v>
      </c>
      <c r="B19" s="209">
        <v>27</v>
      </c>
      <c r="C19" s="209">
        <v>22</v>
      </c>
      <c r="D19" s="209">
        <v>21</v>
      </c>
      <c r="E19" s="209">
        <v>4</v>
      </c>
      <c r="F19" s="209">
        <v>5</v>
      </c>
      <c r="G19" s="209">
        <v>2</v>
      </c>
    </row>
    <row r="20" spans="1:7" ht="12.75">
      <c r="A20" s="245" t="s">
        <v>113</v>
      </c>
      <c r="B20" s="246">
        <f aca="true" t="shared" si="1" ref="B20:G20">B17+B18+B19</f>
        <v>1825</v>
      </c>
      <c r="C20" s="246">
        <f t="shared" si="1"/>
        <v>1571</v>
      </c>
      <c r="D20" s="246">
        <f t="shared" si="1"/>
        <v>1173</v>
      </c>
      <c r="E20" s="246">
        <f t="shared" si="1"/>
        <v>686</v>
      </c>
      <c r="F20" s="246">
        <f t="shared" si="1"/>
        <v>293</v>
      </c>
      <c r="G20" s="246">
        <f t="shared" si="1"/>
        <v>197</v>
      </c>
    </row>
    <row r="21" spans="1:4" ht="12.75">
      <c r="A21" s="230" t="s">
        <v>228</v>
      </c>
      <c r="D21" s="281"/>
    </row>
  </sheetData>
  <sheetProtection/>
  <mergeCells count="1">
    <mergeCell ref="A1:F1"/>
  </mergeCells>
  <printOptions/>
  <pageMargins left="0.7" right="0.7" top="0.75" bottom="0.75" header="0.3" footer="0.3"/>
  <pageSetup horizontalDpi="600" verticalDpi="600" orientation="landscape" paperSize="9" r:id="rId1"/>
</worksheet>
</file>

<file path=xl/worksheets/sheet71.xml><?xml version="1.0" encoding="utf-8"?>
<worksheet xmlns="http://schemas.openxmlformats.org/spreadsheetml/2006/main" xmlns:r="http://schemas.openxmlformats.org/officeDocument/2006/relationships">
  <dimension ref="A1:G21"/>
  <sheetViews>
    <sheetView zoomScalePageLayoutView="0" workbookViewId="0" topLeftCell="A1">
      <selection activeCell="E2" sqref="E1:F16384"/>
    </sheetView>
  </sheetViews>
  <sheetFormatPr defaultColWidth="11.421875" defaultRowHeight="12.75"/>
  <cols>
    <col min="1" max="1" width="30.8515625" style="231" customWidth="1"/>
    <col min="2" max="2" width="15.00390625" style="231" customWidth="1"/>
    <col min="3" max="3" width="15.140625" style="231" customWidth="1"/>
    <col min="4" max="4" width="15.8515625" style="231" customWidth="1"/>
    <col min="5" max="6" width="15.28125" style="231" customWidth="1"/>
    <col min="7" max="7" width="15.7109375" style="231" customWidth="1"/>
    <col min="8" max="16384" width="11.421875" style="231" customWidth="1"/>
  </cols>
  <sheetData>
    <row r="1" spans="1:6" ht="16.5">
      <c r="A1" s="542" t="s">
        <v>273</v>
      </c>
      <c r="B1" s="542"/>
      <c r="C1" s="542"/>
      <c r="D1" s="542"/>
      <c r="E1" s="542"/>
      <c r="F1" s="542"/>
    </row>
    <row r="2" spans="1:7" ht="15.75">
      <c r="A2" s="232"/>
      <c r="B2" s="232"/>
      <c r="C2" s="232"/>
      <c r="D2" s="232"/>
      <c r="E2" s="232"/>
      <c r="F2" s="232"/>
      <c r="G2" s="232"/>
    </row>
    <row r="3" spans="1:7" ht="12.75">
      <c r="A3" s="264" t="s">
        <v>95</v>
      </c>
      <c r="B3" s="262" t="s">
        <v>236</v>
      </c>
      <c r="C3" s="261" t="s">
        <v>283</v>
      </c>
      <c r="D3" s="262" t="s">
        <v>235</v>
      </c>
      <c r="E3" s="261" t="s">
        <v>234</v>
      </c>
      <c r="F3" s="262" t="s">
        <v>233</v>
      </c>
      <c r="G3" s="263" t="s">
        <v>232</v>
      </c>
    </row>
    <row r="4" spans="1:7" ht="12.75">
      <c r="A4" s="204" t="s">
        <v>174</v>
      </c>
      <c r="B4" s="209">
        <f>2+1</f>
        <v>3</v>
      </c>
      <c r="C4" s="209">
        <v>3</v>
      </c>
      <c r="D4" s="209">
        <v>4</v>
      </c>
      <c r="E4" s="209">
        <f>1</f>
        <v>1</v>
      </c>
      <c r="F4" s="209">
        <v>2</v>
      </c>
      <c r="G4" s="208">
        <v>1</v>
      </c>
    </row>
    <row r="5" spans="1:7" ht="12.75">
      <c r="A5" s="204" t="s">
        <v>175</v>
      </c>
      <c r="B5" s="209">
        <v>8</v>
      </c>
      <c r="C5" s="209">
        <v>4</v>
      </c>
      <c r="D5" s="209">
        <v>2</v>
      </c>
      <c r="E5" s="209">
        <v>0</v>
      </c>
      <c r="F5" s="209">
        <v>1</v>
      </c>
      <c r="G5" s="209">
        <v>3</v>
      </c>
    </row>
    <row r="6" spans="1:7" ht="12.75">
      <c r="A6" s="204" t="s">
        <v>169</v>
      </c>
      <c r="B6" s="209">
        <v>13</v>
      </c>
      <c r="C6" s="209">
        <v>8</v>
      </c>
      <c r="D6" s="209">
        <v>5</v>
      </c>
      <c r="E6" s="209">
        <v>0</v>
      </c>
      <c r="F6" s="209">
        <v>0</v>
      </c>
      <c r="G6" s="209">
        <v>0</v>
      </c>
    </row>
    <row r="7" spans="1:7" ht="12.75">
      <c r="A7" s="204" t="s">
        <v>170</v>
      </c>
      <c r="B7" s="209">
        <v>2</v>
      </c>
      <c r="C7" s="209">
        <v>1</v>
      </c>
      <c r="D7" s="209">
        <v>0</v>
      </c>
      <c r="E7" s="209">
        <v>0</v>
      </c>
      <c r="F7" s="209">
        <v>0</v>
      </c>
      <c r="G7" s="209">
        <v>0</v>
      </c>
    </row>
    <row r="8" spans="1:7" ht="12.75">
      <c r="A8" s="204" t="s">
        <v>110</v>
      </c>
      <c r="B8" s="209">
        <v>3</v>
      </c>
      <c r="C8" s="209">
        <v>2</v>
      </c>
      <c r="D8" s="209">
        <v>2</v>
      </c>
      <c r="E8" s="209">
        <v>0</v>
      </c>
      <c r="F8" s="209">
        <v>0</v>
      </c>
      <c r="G8" s="209">
        <v>2</v>
      </c>
    </row>
    <row r="9" spans="1:7" ht="12.75">
      <c r="A9" s="204" t="s">
        <v>171</v>
      </c>
      <c r="B9" s="209">
        <v>2</v>
      </c>
      <c r="C9" s="209">
        <v>1</v>
      </c>
      <c r="D9" s="209">
        <v>0</v>
      </c>
      <c r="E9" s="209">
        <v>0</v>
      </c>
      <c r="F9" s="209">
        <v>0</v>
      </c>
      <c r="G9" s="209">
        <v>1</v>
      </c>
    </row>
    <row r="10" spans="1:7" ht="12.75">
      <c r="A10" s="181" t="s">
        <v>111</v>
      </c>
      <c r="B10" s="223">
        <v>0</v>
      </c>
      <c r="C10" s="223">
        <v>0</v>
      </c>
      <c r="D10" s="223">
        <v>0</v>
      </c>
      <c r="E10" s="223">
        <v>0</v>
      </c>
      <c r="F10" s="223">
        <v>0</v>
      </c>
      <c r="G10" s="223">
        <v>0</v>
      </c>
    </row>
    <row r="11" spans="1:7" ht="12.75">
      <c r="A11" s="204" t="s">
        <v>295</v>
      </c>
      <c r="B11" s="211">
        <v>22</v>
      </c>
      <c r="C11" s="211">
        <v>16</v>
      </c>
      <c r="D11" s="211">
        <v>8</v>
      </c>
      <c r="E11" s="211">
        <v>1</v>
      </c>
      <c r="F11" s="211">
        <v>2</v>
      </c>
      <c r="G11" s="211">
        <v>4</v>
      </c>
    </row>
    <row r="12" spans="1:7" ht="12.75">
      <c r="A12" s="204" t="s">
        <v>173</v>
      </c>
      <c r="B12" s="209">
        <v>10</v>
      </c>
      <c r="C12" s="209">
        <v>8</v>
      </c>
      <c r="D12" s="209">
        <v>2</v>
      </c>
      <c r="E12" s="209">
        <v>1</v>
      </c>
      <c r="F12" s="209">
        <v>3</v>
      </c>
      <c r="G12" s="209">
        <v>1</v>
      </c>
    </row>
    <row r="13" spans="1:7" ht="12.75">
      <c r="A13" s="205" t="s">
        <v>176</v>
      </c>
      <c r="B13" s="209">
        <v>4</v>
      </c>
      <c r="C13" s="209">
        <v>3</v>
      </c>
      <c r="D13" s="209">
        <v>5</v>
      </c>
      <c r="E13" s="209">
        <v>2</v>
      </c>
      <c r="F13" s="209">
        <v>1</v>
      </c>
      <c r="G13" s="209">
        <v>1</v>
      </c>
    </row>
    <row r="14" spans="1:7" ht="12.75">
      <c r="A14" s="205" t="s">
        <v>172</v>
      </c>
      <c r="B14" s="209">
        <v>2</v>
      </c>
      <c r="C14" s="209">
        <v>0</v>
      </c>
      <c r="D14" s="209">
        <v>1</v>
      </c>
      <c r="E14" s="209">
        <v>0</v>
      </c>
      <c r="F14" s="209">
        <v>0</v>
      </c>
      <c r="G14" s="209">
        <v>1</v>
      </c>
    </row>
    <row r="15" spans="1:7" ht="12.75">
      <c r="A15" s="205" t="s">
        <v>123</v>
      </c>
      <c r="B15" s="209">
        <v>2</v>
      </c>
      <c r="C15" s="209">
        <v>2</v>
      </c>
      <c r="D15" s="209">
        <v>1</v>
      </c>
      <c r="E15" s="209">
        <v>0</v>
      </c>
      <c r="F15" s="209">
        <v>0</v>
      </c>
      <c r="G15" s="209">
        <v>0</v>
      </c>
    </row>
    <row r="16" spans="1:7" ht="12.75">
      <c r="A16" s="205" t="s">
        <v>296</v>
      </c>
      <c r="B16" s="298">
        <v>2</v>
      </c>
      <c r="C16" s="298">
        <v>0</v>
      </c>
      <c r="D16" s="298">
        <v>1</v>
      </c>
      <c r="E16" s="298">
        <v>0</v>
      </c>
      <c r="F16" s="298">
        <v>1</v>
      </c>
      <c r="G16" s="298">
        <v>0</v>
      </c>
    </row>
    <row r="17" spans="1:7" ht="12.75">
      <c r="A17" s="245" t="s">
        <v>124</v>
      </c>
      <c r="B17" s="246">
        <f aca="true" t="shared" si="0" ref="B17:G17">SUM(B4:B16)</f>
        <v>73</v>
      </c>
      <c r="C17" s="246">
        <f t="shared" si="0"/>
        <v>48</v>
      </c>
      <c r="D17" s="246">
        <f t="shared" si="0"/>
        <v>31</v>
      </c>
      <c r="E17" s="246">
        <f t="shared" si="0"/>
        <v>5</v>
      </c>
      <c r="F17" s="246">
        <f t="shared" si="0"/>
        <v>10</v>
      </c>
      <c r="G17" s="246">
        <f t="shared" si="0"/>
        <v>14</v>
      </c>
    </row>
    <row r="18" spans="1:7" ht="12.75">
      <c r="A18" s="205" t="s">
        <v>125</v>
      </c>
      <c r="B18" s="209">
        <v>3</v>
      </c>
      <c r="C18" s="209">
        <v>2</v>
      </c>
      <c r="D18" s="209">
        <v>2</v>
      </c>
      <c r="E18" s="209">
        <v>0</v>
      </c>
      <c r="F18" s="209">
        <v>0</v>
      </c>
      <c r="G18" s="209">
        <v>0</v>
      </c>
    </row>
    <row r="19" spans="1:7" ht="12.75">
      <c r="A19" s="205" t="s">
        <v>112</v>
      </c>
      <c r="B19" s="209">
        <v>1</v>
      </c>
      <c r="C19" s="209">
        <v>0</v>
      </c>
      <c r="D19" s="209">
        <v>0</v>
      </c>
      <c r="E19" s="209">
        <v>0</v>
      </c>
      <c r="F19" s="209"/>
      <c r="G19" s="209">
        <v>0</v>
      </c>
    </row>
    <row r="20" spans="1:7" ht="12.75">
      <c r="A20" s="245" t="s">
        <v>113</v>
      </c>
      <c r="B20" s="246">
        <f>B17+B18+B19</f>
        <v>77</v>
      </c>
      <c r="C20" s="246">
        <f>C17+C18+C19</f>
        <v>50</v>
      </c>
      <c r="D20" s="246">
        <f>D17+D18+D19</f>
        <v>33</v>
      </c>
      <c r="E20" s="246">
        <f>E17+E18+E19</f>
        <v>5</v>
      </c>
      <c r="F20" s="246">
        <v>0</v>
      </c>
      <c r="G20" s="246">
        <f>G17+G18+G19</f>
        <v>14</v>
      </c>
    </row>
    <row r="21" ht="12.75">
      <c r="A21" s="230" t="s">
        <v>228</v>
      </c>
    </row>
  </sheetData>
  <sheetProtection/>
  <mergeCells count="1">
    <mergeCell ref="A1:F1"/>
  </mergeCells>
  <printOptions/>
  <pageMargins left="0.7" right="0.7" top="0.75" bottom="0.75" header="0.3" footer="0.3"/>
  <pageSetup horizontalDpi="600" verticalDpi="600" orientation="landscape" paperSize="9" r:id="rId1"/>
</worksheet>
</file>

<file path=xl/worksheets/sheet72.xml><?xml version="1.0" encoding="utf-8"?>
<worksheet xmlns="http://schemas.openxmlformats.org/spreadsheetml/2006/main" xmlns:r="http://schemas.openxmlformats.org/officeDocument/2006/relationships">
  <dimension ref="A1:G21"/>
  <sheetViews>
    <sheetView zoomScalePageLayoutView="0" workbookViewId="0" topLeftCell="A1">
      <selection activeCell="A17" sqref="A17:IV17"/>
    </sheetView>
  </sheetViews>
  <sheetFormatPr defaultColWidth="11.421875" defaultRowHeight="12.75"/>
  <cols>
    <col min="1" max="1" width="31.8515625" style="231" customWidth="1"/>
    <col min="2" max="2" width="13.28125" style="231" customWidth="1"/>
    <col min="3" max="3" width="13.00390625" style="231" customWidth="1"/>
    <col min="4" max="4" width="15.140625" style="231" customWidth="1"/>
    <col min="5" max="5" width="12.8515625" style="231" customWidth="1"/>
    <col min="6" max="6" width="13.57421875" style="231" customWidth="1"/>
    <col min="7" max="7" width="13.421875" style="231" customWidth="1"/>
    <col min="8" max="16384" width="11.421875" style="231" customWidth="1"/>
  </cols>
  <sheetData>
    <row r="1" spans="1:6" ht="16.5">
      <c r="A1" s="542" t="s">
        <v>274</v>
      </c>
      <c r="B1" s="542"/>
      <c r="C1" s="542"/>
      <c r="D1" s="542"/>
      <c r="E1" s="542"/>
      <c r="F1" s="542"/>
    </row>
    <row r="2" spans="1:7" ht="15.75">
      <c r="A2" s="232"/>
      <c r="B2" s="232"/>
      <c r="C2" s="232"/>
      <c r="D2" s="232"/>
      <c r="E2" s="232"/>
      <c r="F2" s="232"/>
      <c r="G2" s="232"/>
    </row>
    <row r="3" spans="1:7" ht="12.75">
      <c r="A3" s="264" t="s">
        <v>95</v>
      </c>
      <c r="B3" s="262" t="s">
        <v>236</v>
      </c>
      <c r="C3" s="261" t="s">
        <v>283</v>
      </c>
      <c r="D3" s="262" t="s">
        <v>235</v>
      </c>
      <c r="E3" s="261" t="s">
        <v>234</v>
      </c>
      <c r="F3" s="262" t="s">
        <v>233</v>
      </c>
      <c r="G3" s="263" t="s">
        <v>232</v>
      </c>
    </row>
    <row r="4" spans="1:7" ht="12.75">
      <c r="A4" s="204" t="s">
        <v>174</v>
      </c>
      <c r="B4" s="209">
        <f>16+13+28</f>
        <v>57</v>
      </c>
      <c r="C4" s="209">
        <f>25+23</f>
        <v>48</v>
      </c>
      <c r="D4" s="209">
        <f>17+4+11</f>
        <v>32</v>
      </c>
      <c r="E4" s="209">
        <f>10+9</f>
        <v>19</v>
      </c>
      <c r="F4" s="209">
        <v>9</v>
      </c>
      <c r="G4" s="208">
        <v>4</v>
      </c>
    </row>
    <row r="5" spans="1:7" ht="12.75">
      <c r="A5" s="204" t="s">
        <v>175</v>
      </c>
      <c r="B5" s="209">
        <f>39+8+17</f>
        <v>64</v>
      </c>
      <c r="C5" s="209">
        <f>34+12+12</f>
        <v>58</v>
      </c>
      <c r="D5" s="209">
        <f>11+1+7</f>
        <v>19</v>
      </c>
      <c r="E5" s="209">
        <v>7</v>
      </c>
      <c r="F5" s="209">
        <v>12</v>
      </c>
      <c r="G5" s="209">
        <v>2</v>
      </c>
    </row>
    <row r="6" spans="1:7" ht="12.75">
      <c r="A6" s="204" t="s">
        <v>169</v>
      </c>
      <c r="B6" s="209">
        <f>50+14</f>
        <v>64</v>
      </c>
      <c r="C6" s="209">
        <f>11+46</f>
        <v>57</v>
      </c>
      <c r="D6" s="209">
        <f>12+29</f>
        <v>41</v>
      </c>
      <c r="E6" s="209">
        <v>19</v>
      </c>
      <c r="F6" s="209">
        <v>18</v>
      </c>
      <c r="G6" s="209">
        <v>6</v>
      </c>
    </row>
    <row r="7" spans="1:7" ht="12.75">
      <c r="A7" s="204" t="s">
        <v>170</v>
      </c>
      <c r="B7" s="209">
        <f>9+9</f>
        <v>18</v>
      </c>
      <c r="C7" s="209">
        <v>18</v>
      </c>
      <c r="D7" s="209">
        <v>25</v>
      </c>
      <c r="E7" s="209">
        <v>12</v>
      </c>
      <c r="F7" s="209">
        <v>6</v>
      </c>
      <c r="G7" s="209">
        <v>2</v>
      </c>
    </row>
    <row r="8" spans="1:7" ht="12.75">
      <c r="A8" s="204" t="s">
        <v>110</v>
      </c>
      <c r="B8" s="209">
        <v>23</v>
      </c>
      <c r="C8" s="209">
        <v>27</v>
      </c>
      <c r="D8" s="209">
        <v>12</v>
      </c>
      <c r="E8" s="209">
        <v>10</v>
      </c>
      <c r="F8" s="209">
        <v>5</v>
      </c>
      <c r="G8" s="209">
        <v>0</v>
      </c>
    </row>
    <row r="9" spans="1:7" ht="12.75">
      <c r="A9" s="204" t="s">
        <v>171</v>
      </c>
      <c r="B9" s="209">
        <v>24</v>
      </c>
      <c r="C9" s="209">
        <v>26</v>
      </c>
      <c r="D9" s="209">
        <v>18</v>
      </c>
      <c r="E9" s="209">
        <v>7</v>
      </c>
      <c r="F9" s="209">
        <v>11</v>
      </c>
      <c r="G9" s="209">
        <v>0</v>
      </c>
    </row>
    <row r="10" spans="1:7" ht="12.75">
      <c r="A10" s="181" t="s">
        <v>111</v>
      </c>
      <c r="B10" s="223">
        <v>3</v>
      </c>
      <c r="C10" s="223">
        <v>3</v>
      </c>
      <c r="D10" s="223">
        <v>3</v>
      </c>
      <c r="E10" s="223">
        <v>0</v>
      </c>
      <c r="F10" s="223">
        <v>0</v>
      </c>
      <c r="G10" s="223">
        <v>0</v>
      </c>
    </row>
    <row r="11" spans="1:7" ht="12.75">
      <c r="A11" s="204" t="s">
        <v>295</v>
      </c>
      <c r="B11" s="211">
        <v>113</v>
      </c>
      <c r="C11" s="211">
        <v>100</v>
      </c>
      <c r="D11" s="211">
        <v>72</v>
      </c>
      <c r="E11" s="211">
        <v>33</v>
      </c>
      <c r="F11" s="211">
        <v>34</v>
      </c>
      <c r="G11" s="211">
        <v>5</v>
      </c>
    </row>
    <row r="12" spans="1:7" ht="12.75">
      <c r="A12" s="204" t="s">
        <v>173</v>
      </c>
      <c r="B12" s="209">
        <f>27+37</f>
        <v>64</v>
      </c>
      <c r="C12" s="209">
        <v>62</v>
      </c>
      <c r="D12" s="209">
        <v>37</v>
      </c>
      <c r="E12" s="209">
        <v>17</v>
      </c>
      <c r="F12" s="209">
        <v>17</v>
      </c>
      <c r="G12" s="209">
        <v>5</v>
      </c>
    </row>
    <row r="13" spans="1:7" ht="12.75">
      <c r="A13" s="205" t="s">
        <v>176</v>
      </c>
      <c r="B13" s="209">
        <f>52+14</f>
        <v>66</v>
      </c>
      <c r="C13" s="209">
        <f>48+13</f>
        <v>61</v>
      </c>
      <c r="D13" s="209">
        <v>32</v>
      </c>
      <c r="E13" s="209">
        <v>7</v>
      </c>
      <c r="F13" s="209">
        <v>8</v>
      </c>
      <c r="G13" s="209">
        <v>6</v>
      </c>
    </row>
    <row r="14" spans="1:7" ht="12.75">
      <c r="A14" s="205" t="s">
        <v>172</v>
      </c>
      <c r="B14" s="209">
        <f>30</f>
        <v>30</v>
      </c>
      <c r="C14" s="209">
        <v>30</v>
      </c>
      <c r="D14" s="209">
        <v>13</v>
      </c>
      <c r="E14" s="209">
        <v>9</v>
      </c>
      <c r="F14" s="209">
        <v>3</v>
      </c>
      <c r="G14" s="209">
        <v>1</v>
      </c>
    </row>
    <row r="15" spans="1:7" ht="12.75">
      <c r="A15" s="205" t="s">
        <v>123</v>
      </c>
      <c r="B15" s="209">
        <v>29</v>
      </c>
      <c r="C15" s="209">
        <v>29</v>
      </c>
      <c r="D15" s="209">
        <v>8</v>
      </c>
      <c r="E15" s="209">
        <v>4</v>
      </c>
      <c r="F15" s="209">
        <v>1</v>
      </c>
      <c r="G15" s="209">
        <v>2</v>
      </c>
    </row>
    <row r="16" spans="1:7" ht="12.75">
      <c r="A16" s="205" t="s">
        <v>296</v>
      </c>
      <c r="B16" s="298">
        <v>68</v>
      </c>
      <c r="C16" s="298">
        <v>57</v>
      </c>
      <c r="D16" s="298">
        <v>47</v>
      </c>
      <c r="E16" s="298">
        <v>25</v>
      </c>
      <c r="F16" s="298">
        <v>17</v>
      </c>
      <c r="G16" s="298">
        <v>10</v>
      </c>
    </row>
    <row r="17" spans="1:7" ht="12.75">
      <c r="A17" s="245" t="s">
        <v>124</v>
      </c>
      <c r="B17" s="246">
        <f aca="true" t="shared" si="0" ref="B17:G17">SUM(B4:B16)</f>
        <v>623</v>
      </c>
      <c r="C17" s="246">
        <f t="shared" si="0"/>
        <v>576</v>
      </c>
      <c r="D17" s="246">
        <f t="shared" si="0"/>
        <v>359</v>
      </c>
      <c r="E17" s="246">
        <f t="shared" si="0"/>
        <v>169</v>
      </c>
      <c r="F17" s="246">
        <f t="shared" si="0"/>
        <v>141</v>
      </c>
      <c r="G17" s="246">
        <f t="shared" si="0"/>
        <v>43</v>
      </c>
    </row>
    <row r="18" spans="1:7" ht="12.75">
      <c r="A18" s="205" t="s">
        <v>125</v>
      </c>
      <c r="B18" s="209">
        <v>15</v>
      </c>
      <c r="C18" s="209">
        <v>10</v>
      </c>
      <c r="D18" s="209">
        <v>2</v>
      </c>
      <c r="E18" s="209">
        <v>2</v>
      </c>
      <c r="F18" s="209">
        <v>1</v>
      </c>
      <c r="G18" s="209">
        <v>0</v>
      </c>
    </row>
    <row r="19" spans="1:7" ht="12.75">
      <c r="A19" s="205" t="s">
        <v>112</v>
      </c>
      <c r="B19" s="209">
        <v>12</v>
      </c>
      <c r="C19" s="209">
        <v>13</v>
      </c>
      <c r="D19" s="209">
        <v>11</v>
      </c>
      <c r="E19" s="209">
        <v>3</v>
      </c>
      <c r="F19" s="209">
        <v>0</v>
      </c>
      <c r="G19" s="209">
        <v>0</v>
      </c>
    </row>
    <row r="20" spans="1:7" ht="12.75">
      <c r="A20" s="245" t="s">
        <v>113</v>
      </c>
      <c r="B20" s="246">
        <f aca="true" t="shared" si="1" ref="B20:G20">B17+B18+B19</f>
        <v>650</v>
      </c>
      <c r="C20" s="246">
        <f t="shared" si="1"/>
        <v>599</v>
      </c>
      <c r="D20" s="246">
        <f t="shared" si="1"/>
        <v>372</v>
      </c>
      <c r="E20" s="246">
        <f t="shared" si="1"/>
        <v>174</v>
      </c>
      <c r="F20" s="246">
        <f t="shared" si="1"/>
        <v>142</v>
      </c>
      <c r="G20" s="246">
        <f t="shared" si="1"/>
        <v>43</v>
      </c>
    </row>
    <row r="21" ht="12.75">
      <c r="A21" s="230" t="s">
        <v>228</v>
      </c>
    </row>
  </sheetData>
  <sheetProtection/>
  <mergeCells count="1">
    <mergeCell ref="A1:F1"/>
  </mergeCells>
  <printOptions/>
  <pageMargins left="0.7" right="0.7" top="0.75" bottom="0.75" header="0.3" footer="0.3"/>
  <pageSetup horizontalDpi="600" verticalDpi="600" orientation="landscape" paperSize="9" r:id="rId1"/>
</worksheet>
</file>

<file path=xl/worksheets/sheet73.xml><?xml version="1.0" encoding="utf-8"?>
<worksheet xmlns="http://schemas.openxmlformats.org/spreadsheetml/2006/main" xmlns:r="http://schemas.openxmlformats.org/officeDocument/2006/relationships">
  <dimension ref="A1:G21"/>
  <sheetViews>
    <sheetView zoomScalePageLayoutView="0" workbookViewId="0" topLeftCell="A1">
      <selection activeCell="K46" sqref="K46"/>
    </sheetView>
  </sheetViews>
  <sheetFormatPr defaultColWidth="11.421875" defaultRowHeight="12.75"/>
  <cols>
    <col min="1" max="1" width="30.28125" style="231" customWidth="1"/>
    <col min="2" max="2" width="13.140625" style="231" customWidth="1"/>
    <col min="3" max="3" width="13.8515625" style="231" customWidth="1"/>
    <col min="4" max="4" width="14.28125" style="231" customWidth="1"/>
    <col min="5" max="5" width="12.421875" style="231" customWidth="1"/>
    <col min="6" max="6" width="14.140625" style="231" customWidth="1"/>
    <col min="7" max="7" width="14.28125" style="231" customWidth="1"/>
    <col min="8" max="16384" width="11.421875" style="231" customWidth="1"/>
  </cols>
  <sheetData>
    <row r="1" spans="1:5" ht="16.5">
      <c r="A1" s="542" t="s">
        <v>275</v>
      </c>
      <c r="B1" s="542"/>
      <c r="C1" s="542"/>
      <c r="D1" s="542"/>
      <c r="E1" s="542"/>
    </row>
    <row r="2" spans="1:6" ht="15.75">
      <c r="A2" s="232"/>
      <c r="B2" s="232"/>
      <c r="C2" s="232"/>
      <c r="D2" s="232"/>
      <c r="E2" s="232"/>
      <c r="F2" s="232"/>
    </row>
    <row r="3" spans="1:7" ht="12.75">
      <c r="A3" s="264" t="s">
        <v>95</v>
      </c>
      <c r="B3" s="262" t="s">
        <v>236</v>
      </c>
      <c r="C3" s="261" t="s">
        <v>283</v>
      </c>
      <c r="D3" s="262" t="s">
        <v>235</v>
      </c>
      <c r="E3" s="261" t="s">
        <v>234</v>
      </c>
      <c r="F3" s="262" t="s">
        <v>233</v>
      </c>
      <c r="G3" s="263" t="s">
        <v>232</v>
      </c>
    </row>
    <row r="4" spans="1:7" ht="12.75">
      <c r="A4" s="204" t="s">
        <v>174</v>
      </c>
      <c r="B4" s="209">
        <v>38</v>
      </c>
      <c r="C4" s="209">
        <v>34</v>
      </c>
      <c r="D4" s="209">
        <f>6+7+13</f>
        <v>26</v>
      </c>
      <c r="E4" s="209">
        <v>6</v>
      </c>
      <c r="F4" s="209">
        <v>14</v>
      </c>
      <c r="G4" s="208">
        <v>5</v>
      </c>
    </row>
    <row r="5" spans="1:7" ht="12.75">
      <c r="A5" s="204" t="s">
        <v>175</v>
      </c>
      <c r="B5" s="209">
        <v>34</v>
      </c>
      <c r="C5" s="209">
        <v>34</v>
      </c>
      <c r="D5" s="209">
        <f>13+7</f>
        <v>20</v>
      </c>
      <c r="E5" s="209">
        <v>5</v>
      </c>
      <c r="F5" s="209">
        <v>12</v>
      </c>
      <c r="G5" s="209">
        <v>5</v>
      </c>
    </row>
    <row r="6" spans="1:7" ht="12.75">
      <c r="A6" s="204" t="s">
        <v>169</v>
      </c>
      <c r="B6" s="209">
        <v>50</v>
      </c>
      <c r="C6" s="209">
        <v>46</v>
      </c>
      <c r="D6" s="209">
        <v>30</v>
      </c>
      <c r="E6" s="209">
        <v>12</v>
      </c>
      <c r="F6" s="209">
        <v>17</v>
      </c>
      <c r="G6" s="209">
        <v>7</v>
      </c>
    </row>
    <row r="7" spans="1:7" ht="12.75">
      <c r="A7" s="204" t="s">
        <v>170</v>
      </c>
      <c r="B7" s="209">
        <v>14</v>
      </c>
      <c r="C7" s="209">
        <v>10</v>
      </c>
      <c r="D7" s="209">
        <v>12</v>
      </c>
      <c r="E7" s="209">
        <v>7</v>
      </c>
      <c r="F7" s="209">
        <v>7</v>
      </c>
      <c r="G7" s="209">
        <v>5</v>
      </c>
    </row>
    <row r="8" spans="1:7" ht="12.75">
      <c r="A8" s="204" t="s">
        <v>110</v>
      </c>
      <c r="B8" s="209">
        <v>25</v>
      </c>
      <c r="C8" s="209">
        <v>23</v>
      </c>
      <c r="D8" s="209">
        <v>13</v>
      </c>
      <c r="E8" s="209">
        <v>2</v>
      </c>
      <c r="F8" s="209">
        <v>9</v>
      </c>
      <c r="G8" s="209">
        <v>3</v>
      </c>
    </row>
    <row r="9" spans="1:7" ht="12.75">
      <c r="A9" s="204" t="s">
        <v>171</v>
      </c>
      <c r="B9" s="209">
        <v>16</v>
      </c>
      <c r="C9" s="209">
        <v>11</v>
      </c>
      <c r="D9" s="209">
        <v>9</v>
      </c>
      <c r="E9" s="209">
        <v>4</v>
      </c>
      <c r="F9" s="209">
        <v>7</v>
      </c>
      <c r="G9" s="209">
        <v>2</v>
      </c>
    </row>
    <row r="10" spans="1:7" ht="12.75">
      <c r="A10" s="181" t="s">
        <v>111</v>
      </c>
      <c r="B10" s="223">
        <v>4</v>
      </c>
      <c r="C10" s="223">
        <v>2</v>
      </c>
      <c r="D10" s="223">
        <v>0</v>
      </c>
      <c r="E10" s="223">
        <v>0</v>
      </c>
      <c r="F10" s="223">
        <v>0</v>
      </c>
      <c r="G10" s="223">
        <v>0</v>
      </c>
    </row>
    <row r="11" spans="1:7" ht="12.75">
      <c r="A11" s="204" t="s">
        <v>295</v>
      </c>
      <c r="B11" s="211">
        <v>78</v>
      </c>
      <c r="C11" s="211">
        <v>68</v>
      </c>
      <c r="D11" s="211">
        <v>35</v>
      </c>
      <c r="E11" s="211">
        <v>8</v>
      </c>
      <c r="F11" s="211">
        <v>11</v>
      </c>
      <c r="G11" s="211">
        <v>10</v>
      </c>
    </row>
    <row r="12" spans="1:7" ht="12.75">
      <c r="A12" s="204" t="s">
        <v>173</v>
      </c>
      <c r="B12" s="209">
        <f>23+19</f>
        <v>42</v>
      </c>
      <c r="C12" s="209">
        <v>30</v>
      </c>
      <c r="D12" s="209">
        <v>18</v>
      </c>
      <c r="E12" s="209">
        <v>4</v>
      </c>
      <c r="F12" s="209">
        <v>11</v>
      </c>
      <c r="G12" s="209">
        <v>5</v>
      </c>
    </row>
    <row r="13" spans="1:7" ht="12.75">
      <c r="A13" s="205" t="s">
        <v>176</v>
      </c>
      <c r="B13" s="209">
        <v>39</v>
      </c>
      <c r="C13" s="209">
        <v>35</v>
      </c>
      <c r="D13" s="209">
        <v>21</v>
      </c>
      <c r="E13" s="209">
        <v>5</v>
      </c>
      <c r="F13" s="209">
        <v>13</v>
      </c>
      <c r="G13" s="209">
        <v>4</v>
      </c>
    </row>
    <row r="14" spans="1:7" ht="12.75">
      <c r="A14" s="205" t="s">
        <v>172</v>
      </c>
      <c r="B14" s="209">
        <v>13</v>
      </c>
      <c r="C14" s="209">
        <v>10</v>
      </c>
      <c r="D14" s="209">
        <f>8+5</f>
        <v>13</v>
      </c>
      <c r="E14" s="209">
        <v>3</v>
      </c>
      <c r="F14" s="209">
        <v>8</v>
      </c>
      <c r="G14" s="209">
        <v>1</v>
      </c>
    </row>
    <row r="15" spans="1:7" ht="12.75">
      <c r="A15" s="205" t="s">
        <v>123</v>
      </c>
      <c r="B15" s="209">
        <v>20</v>
      </c>
      <c r="C15" s="209">
        <v>17</v>
      </c>
      <c r="D15" s="209">
        <v>6</v>
      </c>
      <c r="E15" s="209">
        <v>1</v>
      </c>
      <c r="F15" s="209">
        <v>5</v>
      </c>
      <c r="G15" s="209">
        <v>1</v>
      </c>
    </row>
    <row r="16" spans="1:7" ht="12.75">
      <c r="A16" s="205" t="s">
        <v>296</v>
      </c>
      <c r="B16" s="298">
        <v>41</v>
      </c>
      <c r="C16" s="298">
        <v>34</v>
      </c>
      <c r="D16" s="298">
        <v>25</v>
      </c>
      <c r="E16" s="298">
        <v>6</v>
      </c>
      <c r="F16" s="298">
        <v>10</v>
      </c>
      <c r="G16" s="298">
        <v>6</v>
      </c>
    </row>
    <row r="17" spans="1:7" ht="12.75">
      <c r="A17" s="245" t="s">
        <v>124</v>
      </c>
      <c r="B17" s="246">
        <f aca="true" t="shared" si="0" ref="B17:G17">SUM(B4:B16)</f>
        <v>414</v>
      </c>
      <c r="C17" s="246">
        <f t="shared" si="0"/>
        <v>354</v>
      </c>
      <c r="D17" s="246">
        <f t="shared" si="0"/>
        <v>228</v>
      </c>
      <c r="E17" s="246">
        <f t="shared" si="0"/>
        <v>63</v>
      </c>
      <c r="F17" s="246">
        <f t="shared" si="0"/>
        <v>124</v>
      </c>
      <c r="G17" s="246">
        <f t="shared" si="0"/>
        <v>54</v>
      </c>
    </row>
    <row r="18" spans="1:7" ht="12.75">
      <c r="A18" s="205" t="s">
        <v>125</v>
      </c>
      <c r="B18" s="209">
        <v>14</v>
      </c>
      <c r="C18" s="209">
        <v>11</v>
      </c>
      <c r="D18" s="209">
        <v>5</v>
      </c>
      <c r="E18" s="209">
        <v>0</v>
      </c>
      <c r="F18" s="209">
        <v>2</v>
      </c>
      <c r="G18" s="209">
        <v>2</v>
      </c>
    </row>
    <row r="19" spans="1:7" ht="12.75">
      <c r="A19" s="205" t="s">
        <v>112</v>
      </c>
      <c r="B19" s="209">
        <v>4</v>
      </c>
      <c r="C19" s="209">
        <v>3</v>
      </c>
      <c r="D19" s="209">
        <v>1</v>
      </c>
      <c r="E19" s="209">
        <v>0</v>
      </c>
      <c r="F19" s="209">
        <v>0</v>
      </c>
      <c r="G19" s="209">
        <v>0</v>
      </c>
    </row>
    <row r="20" spans="1:7" ht="12.75">
      <c r="A20" s="245" t="s">
        <v>113</v>
      </c>
      <c r="B20" s="246">
        <f aca="true" t="shared" si="1" ref="B20:G20">B17+B18+B19</f>
        <v>432</v>
      </c>
      <c r="C20" s="246">
        <f t="shared" si="1"/>
        <v>368</v>
      </c>
      <c r="D20" s="246">
        <f t="shared" si="1"/>
        <v>234</v>
      </c>
      <c r="E20" s="246">
        <f t="shared" si="1"/>
        <v>63</v>
      </c>
      <c r="F20" s="246">
        <f t="shared" si="1"/>
        <v>126</v>
      </c>
      <c r="G20" s="246">
        <f t="shared" si="1"/>
        <v>56</v>
      </c>
    </row>
    <row r="21" ht="12.75">
      <c r="A21" s="230" t="s">
        <v>228</v>
      </c>
    </row>
  </sheetData>
  <sheetProtection/>
  <mergeCells count="1">
    <mergeCell ref="A1:E1"/>
  </mergeCells>
  <printOptions/>
  <pageMargins left="0.7" right="0.7" top="0.75" bottom="0.75" header="0.3" footer="0.3"/>
  <pageSetup horizontalDpi="600" verticalDpi="600" orientation="landscape" paperSize="9" r:id="rId1"/>
</worksheet>
</file>

<file path=xl/worksheets/sheet74.xml><?xml version="1.0" encoding="utf-8"?>
<worksheet xmlns="http://schemas.openxmlformats.org/spreadsheetml/2006/main" xmlns:r="http://schemas.openxmlformats.org/officeDocument/2006/relationships">
  <dimension ref="A1:G21"/>
  <sheetViews>
    <sheetView zoomScalePageLayoutView="0" workbookViewId="0" topLeftCell="A1">
      <selection activeCell="A17" sqref="A17:IV17"/>
    </sheetView>
  </sheetViews>
  <sheetFormatPr defaultColWidth="11.421875" defaultRowHeight="12.75"/>
  <cols>
    <col min="1" max="1" width="29.8515625" style="231" customWidth="1"/>
    <col min="2" max="2" width="14.8515625" style="231" customWidth="1"/>
    <col min="3" max="3" width="12.57421875" style="231" customWidth="1"/>
    <col min="4" max="4" width="13.7109375" style="231" customWidth="1"/>
    <col min="5" max="5" width="12.57421875" style="231" customWidth="1"/>
    <col min="6" max="6" width="13.7109375" style="231" customWidth="1"/>
    <col min="7" max="7" width="12.7109375" style="231" customWidth="1"/>
    <col min="8" max="16384" width="11.421875" style="231" customWidth="1"/>
  </cols>
  <sheetData>
    <row r="1" spans="1:6" ht="16.5">
      <c r="A1" s="542" t="s">
        <v>276</v>
      </c>
      <c r="B1" s="542"/>
      <c r="C1" s="542"/>
      <c r="D1" s="542"/>
      <c r="E1" s="542"/>
      <c r="F1" s="542"/>
    </row>
    <row r="2" spans="2:7" ht="17.25" customHeight="1">
      <c r="B2" s="232"/>
      <c r="C2" s="232"/>
      <c r="D2" s="232"/>
      <c r="E2" s="232"/>
      <c r="F2" s="232"/>
      <c r="G2" s="232"/>
    </row>
    <row r="3" spans="1:7" ht="12.75">
      <c r="A3" s="264" t="s">
        <v>95</v>
      </c>
      <c r="B3" s="262" t="s">
        <v>236</v>
      </c>
      <c r="C3" s="261" t="s">
        <v>283</v>
      </c>
      <c r="D3" s="262" t="s">
        <v>235</v>
      </c>
      <c r="E3" s="261" t="s">
        <v>234</v>
      </c>
      <c r="F3" s="262" t="s">
        <v>233</v>
      </c>
      <c r="G3" s="263" t="s">
        <v>232</v>
      </c>
    </row>
    <row r="4" spans="1:7" ht="12.75">
      <c r="A4" s="204" t="s">
        <v>174</v>
      </c>
      <c r="B4" s="209">
        <f>28+92+132</f>
        <v>252</v>
      </c>
      <c r="C4" s="209">
        <f>36+83+140</f>
        <v>259</v>
      </c>
      <c r="D4" s="209">
        <f>43+69+143</f>
        <v>255</v>
      </c>
      <c r="E4" s="209">
        <f>30+34+105</f>
        <v>169</v>
      </c>
      <c r="F4" s="209">
        <f>9+20+36</f>
        <v>65</v>
      </c>
      <c r="G4" s="208">
        <v>5</v>
      </c>
    </row>
    <row r="5" spans="1:7" ht="12.75">
      <c r="A5" s="204" t="s">
        <v>175</v>
      </c>
      <c r="B5" s="209">
        <f>325+53+147</f>
        <v>525</v>
      </c>
      <c r="C5" s="209">
        <f>321+63+132</f>
        <v>516</v>
      </c>
      <c r="D5" s="209">
        <f>217+53+127</f>
        <v>397</v>
      </c>
      <c r="E5" s="209">
        <f>174+23+31</f>
        <v>228</v>
      </c>
      <c r="F5" s="209">
        <f>84+12+22</f>
        <v>118</v>
      </c>
      <c r="G5" s="209">
        <v>20</v>
      </c>
    </row>
    <row r="6" spans="1:7" ht="12.75">
      <c r="A6" s="204" t="s">
        <v>169</v>
      </c>
      <c r="B6" s="209">
        <f>443+110</f>
        <v>553</v>
      </c>
      <c r="C6" s="209">
        <f>110+403</f>
        <v>513</v>
      </c>
      <c r="D6" s="209">
        <f>111+387</f>
        <v>498</v>
      </c>
      <c r="E6" s="209">
        <f>54+260</f>
        <v>314</v>
      </c>
      <c r="F6" s="209">
        <f>68+120</f>
        <v>188</v>
      </c>
      <c r="G6" s="209">
        <v>22</v>
      </c>
    </row>
    <row r="7" spans="1:7" ht="12.75">
      <c r="A7" s="204" t="s">
        <v>170</v>
      </c>
      <c r="B7" s="209">
        <f>94+50</f>
        <v>144</v>
      </c>
      <c r="C7" s="209">
        <f>97+52</f>
        <v>149</v>
      </c>
      <c r="D7" s="209">
        <f>96+37</f>
        <v>133</v>
      </c>
      <c r="E7" s="209">
        <f>55+32</f>
        <v>87</v>
      </c>
      <c r="F7" s="209">
        <f>33+22</f>
        <v>55</v>
      </c>
      <c r="G7" s="209">
        <v>11</v>
      </c>
    </row>
    <row r="8" spans="1:7" ht="12.75">
      <c r="A8" s="204" t="s">
        <v>110</v>
      </c>
      <c r="B8" s="209">
        <f>175</f>
        <v>175</v>
      </c>
      <c r="C8" s="209">
        <v>176</v>
      </c>
      <c r="D8" s="209">
        <v>163</v>
      </c>
      <c r="E8" s="209">
        <v>83</v>
      </c>
      <c r="F8" s="209">
        <v>93</v>
      </c>
      <c r="G8" s="209">
        <v>16</v>
      </c>
    </row>
    <row r="9" spans="1:7" ht="12.75">
      <c r="A9" s="204" t="s">
        <v>171</v>
      </c>
      <c r="B9" s="209">
        <v>181</v>
      </c>
      <c r="C9" s="209">
        <v>187</v>
      </c>
      <c r="D9" s="209">
        <v>179</v>
      </c>
      <c r="E9" s="209">
        <v>106</v>
      </c>
      <c r="F9" s="209">
        <v>69</v>
      </c>
      <c r="G9" s="209">
        <v>14</v>
      </c>
    </row>
    <row r="10" spans="1:7" ht="12.75">
      <c r="A10" s="181" t="s">
        <v>111</v>
      </c>
      <c r="B10" s="223">
        <v>24</v>
      </c>
      <c r="C10" s="223">
        <v>21</v>
      </c>
      <c r="D10" s="223">
        <v>26</v>
      </c>
      <c r="E10" s="223">
        <v>11</v>
      </c>
      <c r="F10" s="223">
        <v>10</v>
      </c>
      <c r="G10" s="223">
        <v>1</v>
      </c>
    </row>
    <row r="11" spans="1:7" ht="12.75">
      <c r="A11" s="204" t="s">
        <v>295</v>
      </c>
      <c r="B11" s="211">
        <v>767</v>
      </c>
      <c r="C11" s="211">
        <v>746</v>
      </c>
      <c r="D11" s="211">
        <v>696</v>
      </c>
      <c r="E11" s="211">
        <v>420</v>
      </c>
      <c r="F11" s="211">
        <v>234</v>
      </c>
      <c r="G11" s="211">
        <v>35</v>
      </c>
    </row>
    <row r="12" spans="1:7" ht="12.75">
      <c r="A12" s="204" t="s">
        <v>173</v>
      </c>
      <c r="B12" s="209">
        <f>254+223</f>
        <v>477</v>
      </c>
      <c r="C12" s="209">
        <f>212+260</f>
        <v>472</v>
      </c>
      <c r="D12" s="209">
        <f>194+170</f>
        <v>364</v>
      </c>
      <c r="E12" s="209">
        <f>86+138</f>
        <v>224</v>
      </c>
      <c r="F12" s="209">
        <f>82+58</f>
        <v>140</v>
      </c>
      <c r="G12" s="209">
        <v>27</v>
      </c>
    </row>
    <row r="13" spans="1:7" ht="12.75">
      <c r="A13" s="205" t="s">
        <v>176</v>
      </c>
      <c r="B13" s="209">
        <f>310+156</f>
        <v>466</v>
      </c>
      <c r="C13" s="209">
        <f>283+165</f>
        <v>448</v>
      </c>
      <c r="D13" s="209">
        <f>252+103</f>
        <v>355</v>
      </c>
      <c r="E13" s="209">
        <v>65</v>
      </c>
      <c r="F13" s="209">
        <v>32</v>
      </c>
      <c r="G13" s="209">
        <v>20</v>
      </c>
    </row>
    <row r="14" spans="1:7" ht="12.75">
      <c r="A14" s="205" t="s">
        <v>172</v>
      </c>
      <c r="B14" s="209">
        <f>113+84</f>
        <v>197</v>
      </c>
      <c r="C14" s="209">
        <f>206</f>
        <v>206</v>
      </c>
      <c r="D14" s="209">
        <f>104+87</f>
        <v>191</v>
      </c>
      <c r="E14" s="209">
        <v>113</v>
      </c>
      <c r="F14" s="209">
        <f>26+43</f>
        <v>69</v>
      </c>
      <c r="G14" s="209">
        <v>13</v>
      </c>
    </row>
    <row r="15" spans="1:7" ht="12.75">
      <c r="A15" s="205" t="s">
        <v>123</v>
      </c>
      <c r="B15" s="209">
        <v>127</v>
      </c>
      <c r="C15" s="209">
        <v>126</v>
      </c>
      <c r="D15" s="209">
        <f>124</f>
        <v>124</v>
      </c>
      <c r="E15" s="209">
        <v>66</v>
      </c>
      <c r="F15" s="209">
        <v>38</v>
      </c>
      <c r="G15" s="209">
        <v>8</v>
      </c>
    </row>
    <row r="16" spans="1:7" ht="12.75">
      <c r="A16" s="205" t="s">
        <v>296</v>
      </c>
      <c r="B16" s="298">
        <v>344</v>
      </c>
      <c r="C16" s="298">
        <v>312</v>
      </c>
      <c r="D16" s="298">
        <v>311</v>
      </c>
      <c r="E16" s="298">
        <v>152</v>
      </c>
      <c r="F16" s="298">
        <v>72</v>
      </c>
      <c r="G16" s="298">
        <v>37</v>
      </c>
    </row>
    <row r="17" spans="1:7" ht="12.75">
      <c r="A17" s="245" t="s">
        <v>124</v>
      </c>
      <c r="B17" s="246">
        <f aca="true" t="shared" si="0" ref="B17:G17">SUM(B4:B16)</f>
        <v>4232</v>
      </c>
      <c r="C17" s="246">
        <f t="shared" si="0"/>
        <v>4131</v>
      </c>
      <c r="D17" s="246">
        <f t="shared" si="0"/>
        <v>3692</v>
      </c>
      <c r="E17" s="246">
        <f t="shared" si="0"/>
        <v>2038</v>
      </c>
      <c r="F17" s="246">
        <f t="shared" si="0"/>
        <v>1183</v>
      </c>
      <c r="G17" s="246">
        <f t="shared" si="0"/>
        <v>229</v>
      </c>
    </row>
    <row r="18" spans="1:7" ht="12.75">
      <c r="A18" s="205" t="s">
        <v>125</v>
      </c>
      <c r="B18" s="209">
        <f>75+119+4</f>
        <v>198</v>
      </c>
      <c r="C18" s="209">
        <f>96+1+54</f>
        <v>151</v>
      </c>
      <c r="D18" s="209">
        <f>88+2+51</f>
        <v>141</v>
      </c>
      <c r="E18" s="209">
        <f>45+58+6</f>
        <v>109</v>
      </c>
      <c r="F18" s="209">
        <f>23+6</f>
        <v>29</v>
      </c>
      <c r="G18" s="209">
        <v>14</v>
      </c>
    </row>
    <row r="19" spans="1:7" ht="12.75">
      <c r="A19" s="205" t="s">
        <v>112</v>
      </c>
      <c r="B19" s="209">
        <v>53</v>
      </c>
      <c r="C19" s="209">
        <v>52</v>
      </c>
      <c r="D19" s="209">
        <f>58</f>
        <v>58</v>
      </c>
      <c r="E19" s="209">
        <v>16</v>
      </c>
      <c r="F19" s="209">
        <v>25</v>
      </c>
      <c r="G19" s="209">
        <v>6</v>
      </c>
    </row>
    <row r="20" spans="1:7" ht="12.75">
      <c r="A20" s="245" t="s">
        <v>113</v>
      </c>
      <c r="B20" s="246">
        <f aca="true" t="shared" si="1" ref="B20:G20">B17+B18+B19</f>
        <v>4483</v>
      </c>
      <c r="C20" s="246">
        <f t="shared" si="1"/>
        <v>4334</v>
      </c>
      <c r="D20" s="246">
        <f t="shared" si="1"/>
        <v>3891</v>
      </c>
      <c r="E20" s="246">
        <f t="shared" si="1"/>
        <v>2163</v>
      </c>
      <c r="F20" s="246">
        <f t="shared" si="1"/>
        <v>1237</v>
      </c>
      <c r="G20" s="246">
        <f t="shared" si="1"/>
        <v>249</v>
      </c>
    </row>
    <row r="21" ht="12.75">
      <c r="A21" s="230" t="s">
        <v>228</v>
      </c>
    </row>
  </sheetData>
  <sheetProtection/>
  <mergeCells count="1">
    <mergeCell ref="A1:F1"/>
  </mergeCells>
  <printOptions/>
  <pageMargins left="0.7" right="0.7" top="0.75" bottom="0.75" header="0.3" footer="0.3"/>
  <pageSetup horizontalDpi="600" verticalDpi="600" orientation="landscape" paperSize="9" r:id="rId1"/>
</worksheet>
</file>

<file path=xl/worksheets/sheet75.xml><?xml version="1.0" encoding="utf-8"?>
<worksheet xmlns="http://schemas.openxmlformats.org/spreadsheetml/2006/main" xmlns:r="http://schemas.openxmlformats.org/officeDocument/2006/relationships">
  <dimension ref="A1:G21"/>
  <sheetViews>
    <sheetView zoomScalePageLayoutView="0" workbookViewId="0" topLeftCell="A1">
      <selection activeCell="A17" sqref="A17:IV17"/>
    </sheetView>
  </sheetViews>
  <sheetFormatPr defaultColWidth="11.421875" defaultRowHeight="12.75"/>
  <cols>
    <col min="1" max="1" width="31.57421875" style="231" customWidth="1"/>
    <col min="2" max="2" width="17.7109375" style="231" customWidth="1"/>
    <col min="3" max="3" width="12.7109375" style="231" customWidth="1"/>
    <col min="4" max="4" width="16.28125" style="231" customWidth="1"/>
    <col min="5" max="5" width="12.8515625" style="231" customWidth="1"/>
    <col min="6" max="6" width="13.28125" style="231" customWidth="1"/>
    <col min="7" max="7" width="14.28125" style="231" customWidth="1"/>
    <col min="8" max="16384" width="11.421875" style="231" customWidth="1"/>
  </cols>
  <sheetData>
    <row r="1" spans="1:6" ht="16.5">
      <c r="A1" s="542" t="s">
        <v>277</v>
      </c>
      <c r="B1" s="542"/>
      <c r="C1" s="542"/>
      <c r="D1" s="542"/>
      <c r="E1" s="542"/>
      <c r="F1" s="542"/>
    </row>
    <row r="2" spans="1:7" ht="15.75">
      <c r="A2" s="232"/>
      <c r="B2" s="232"/>
      <c r="C2" s="232"/>
      <c r="D2" s="232"/>
      <c r="E2" s="232"/>
      <c r="F2" s="232"/>
      <c r="G2" s="232"/>
    </row>
    <row r="3" spans="1:7" ht="12.75">
      <c r="A3" s="264" t="s">
        <v>95</v>
      </c>
      <c r="B3" s="262" t="s">
        <v>236</v>
      </c>
      <c r="C3" s="261" t="s">
        <v>283</v>
      </c>
      <c r="D3" s="262" t="s">
        <v>235</v>
      </c>
      <c r="E3" s="261" t="s">
        <v>234</v>
      </c>
      <c r="F3" s="262" t="s">
        <v>233</v>
      </c>
      <c r="G3" s="263" t="s">
        <v>232</v>
      </c>
    </row>
    <row r="4" spans="1:7" ht="12.75">
      <c r="A4" s="204" t="s">
        <v>174</v>
      </c>
      <c r="B4" s="209">
        <f>1+1+1</f>
        <v>3</v>
      </c>
      <c r="C4" s="209">
        <v>4</v>
      </c>
      <c r="D4" s="209">
        <v>10</v>
      </c>
      <c r="E4" s="209">
        <v>11</v>
      </c>
      <c r="F4" s="209">
        <v>1</v>
      </c>
      <c r="G4" s="208">
        <v>0</v>
      </c>
    </row>
    <row r="5" spans="1:7" ht="12.75">
      <c r="A5" s="204" t="s">
        <v>175</v>
      </c>
      <c r="B5" s="209">
        <v>18</v>
      </c>
      <c r="C5" s="209">
        <v>15</v>
      </c>
      <c r="D5" s="209">
        <v>10</v>
      </c>
      <c r="E5" s="209">
        <v>17</v>
      </c>
      <c r="F5" s="209">
        <v>2</v>
      </c>
      <c r="G5" s="209">
        <v>4</v>
      </c>
    </row>
    <row r="6" spans="1:7" ht="12.75">
      <c r="A6" s="204" t="s">
        <v>169</v>
      </c>
      <c r="B6" s="209">
        <v>17</v>
      </c>
      <c r="C6" s="209">
        <v>18</v>
      </c>
      <c r="D6" s="209">
        <v>19</v>
      </c>
      <c r="E6" s="209">
        <v>19</v>
      </c>
      <c r="F6" s="209">
        <v>1</v>
      </c>
      <c r="G6" s="209">
        <v>1</v>
      </c>
    </row>
    <row r="7" spans="1:7" ht="12.75">
      <c r="A7" s="204" t="s">
        <v>170</v>
      </c>
      <c r="B7" s="209">
        <v>8</v>
      </c>
      <c r="C7" s="209">
        <v>8</v>
      </c>
      <c r="D7" s="209">
        <v>10</v>
      </c>
      <c r="E7" s="209">
        <v>9</v>
      </c>
      <c r="F7" s="209">
        <v>1</v>
      </c>
      <c r="G7" s="209">
        <v>1</v>
      </c>
    </row>
    <row r="8" spans="1:7" ht="12.75">
      <c r="A8" s="204" t="s">
        <v>110</v>
      </c>
      <c r="B8" s="209">
        <v>68</v>
      </c>
      <c r="C8" s="209">
        <v>71</v>
      </c>
      <c r="D8" s="209">
        <v>53</v>
      </c>
      <c r="E8" s="209">
        <v>10</v>
      </c>
      <c r="F8" s="209">
        <v>1</v>
      </c>
      <c r="G8" s="209">
        <v>1</v>
      </c>
    </row>
    <row r="9" spans="1:7" ht="12.75">
      <c r="A9" s="204" t="s">
        <v>171</v>
      </c>
      <c r="B9" s="209">
        <v>4</v>
      </c>
      <c r="C9" s="209">
        <v>4</v>
      </c>
      <c r="D9" s="209">
        <v>1</v>
      </c>
      <c r="E9" s="209">
        <v>2</v>
      </c>
      <c r="F9" s="209">
        <v>0</v>
      </c>
      <c r="G9" s="209">
        <v>0</v>
      </c>
    </row>
    <row r="10" spans="1:7" ht="12.75">
      <c r="A10" s="181" t="s">
        <v>111</v>
      </c>
      <c r="B10" s="223">
        <v>0</v>
      </c>
      <c r="C10" s="223">
        <v>0</v>
      </c>
      <c r="D10" s="223">
        <v>0</v>
      </c>
      <c r="E10" s="223">
        <v>0</v>
      </c>
      <c r="F10" s="223">
        <v>0</v>
      </c>
      <c r="G10" s="223">
        <v>0</v>
      </c>
    </row>
    <row r="11" spans="1:7" ht="12.75">
      <c r="A11" s="204" t="s">
        <v>295</v>
      </c>
      <c r="B11" s="211">
        <v>21</v>
      </c>
      <c r="C11" s="211">
        <v>36</v>
      </c>
      <c r="D11" s="211">
        <v>25</v>
      </c>
      <c r="E11" s="211">
        <v>26</v>
      </c>
      <c r="F11" s="211">
        <v>1</v>
      </c>
      <c r="G11" s="211">
        <v>2</v>
      </c>
    </row>
    <row r="12" spans="1:7" ht="12.75">
      <c r="A12" s="204" t="s">
        <v>173</v>
      </c>
      <c r="B12" s="209">
        <v>8</v>
      </c>
      <c r="C12" s="209">
        <v>8</v>
      </c>
      <c r="D12" s="209">
        <v>12</v>
      </c>
      <c r="E12" s="209">
        <v>12</v>
      </c>
      <c r="F12" s="209">
        <v>0</v>
      </c>
      <c r="G12" s="209">
        <v>0</v>
      </c>
    </row>
    <row r="13" spans="1:7" ht="12.75">
      <c r="A13" s="205" t="s">
        <v>176</v>
      </c>
      <c r="B13" s="209">
        <v>23</v>
      </c>
      <c r="C13" s="209">
        <v>24</v>
      </c>
      <c r="D13" s="209">
        <v>18</v>
      </c>
      <c r="E13" s="209">
        <v>20</v>
      </c>
      <c r="F13" s="209">
        <v>5</v>
      </c>
      <c r="G13" s="209">
        <v>1</v>
      </c>
    </row>
    <row r="14" spans="1:7" ht="12.75">
      <c r="A14" s="205" t="s">
        <v>172</v>
      </c>
      <c r="B14" s="209">
        <v>5</v>
      </c>
      <c r="C14" s="209">
        <v>7</v>
      </c>
      <c r="D14" s="209">
        <v>7</v>
      </c>
      <c r="E14" s="209">
        <v>12</v>
      </c>
      <c r="F14" s="209">
        <v>2</v>
      </c>
      <c r="G14" s="209">
        <v>1</v>
      </c>
    </row>
    <row r="15" spans="1:7" ht="12.75">
      <c r="A15" s="205" t="s">
        <v>123</v>
      </c>
      <c r="B15" s="209">
        <v>1</v>
      </c>
      <c r="C15" s="209">
        <v>1</v>
      </c>
      <c r="D15" s="209">
        <v>0</v>
      </c>
      <c r="E15" s="209">
        <v>8</v>
      </c>
      <c r="F15" s="209">
        <v>0</v>
      </c>
      <c r="G15" s="209">
        <v>0</v>
      </c>
    </row>
    <row r="16" spans="1:7" ht="12.75">
      <c r="A16" s="205" t="s">
        <v>296</v>
      </c>
      <c r="B16" s="298">
        <v>5</v>
      </c>
      <c r="C16" s="298">
        <v>9</v>
      </c>
      <c r="D16" s="298">
        <v>12</v>
      </c>
      <c r="E16" s="298">
        <v>11</v>
      </c>
      <c r="F16" s="298">
        <v>0</v>
      </c>
      <c r="G16" s="298">
        <v>1</v>
      </c>
    </row>
    <row r="17" spans="1:7" ht="12.75">
      <c r="A17" s="245" t="s">
        <v>124</v>
      </c>
      <c r="B17" s="246">
        <f aca="true" t="shared" si="0" ref="B17:G17">SUM(B4:B16)</f>
        <v>181</v>
      </c>
      <c r="C17" s="246">
        <f t="shared" si="0"/>
        <v>205</v>
      </c>
      <c r="D17" s="246">
        <f t="shared" si="0"/>
        <v>177</v>
      </c>
      <c r="E17" s="246">
        <f t="shared" si="0"/>
        <v>157</v>
      </c>
      <c r="F17" s="246">
        <f t="shared" si="0"/>
        <v>14</v>
      </c>
      <c r="G17" s="246">
        <f t="shared" si="0"/>
        <v>12</v>
      </c>
    </row>
    <row r="18" spans="1:7" ht="12.75">
      <c r="A18" s="205" t="s">
        <v>125</v>
      </c>
      <c r="B18" s="209">
        <v>14</v>
      </c>
      <c r="C18" s="209">
        <v>20</v>
      </c>
      <c r="D18" s="209">
        <v>32</v>
      </c>
      <c r="E18" s="209">
        <v>19</v>
      </c>
      <c r="F18" s="209">
        <v>4</v>
      </c>
      <c r="G18" s="209">
        <v>5</v>
      </c>
    </row>
    <row r="19" spans="1:7" ht="12.75">
      <c r="A19" s="205" t="s">
        <v>112</v>
      </c>
      <c r="B19" s="209">
        <v>3</v>
      </c>
      <c r="C19" s="209">
        <v>3</v>
      </c>
      <c r="D19" s="209">
        <v>3</v>
      </c>
      <c r="E19" s="209">
        <v>2</v>
      </c>
      <c r="F19" s="209">
        <v>0</v>
      </c>
      <c r="G19" s="209">
        <v>0</v>
      </c>
    </row>
    <row r="20" spans="1:7" ht="12.75">
      <c r="A20" s="245" t="s">
        <v>113</v>
      </c>
      <c r="B20" s="246">
        <f aca="true" t="shared" si="1" ref="B20:G20">B17+B18+B19</f>
        <v>198</v>
      </c>
      <c r="C20" s="246">
        <f t="shared" si="1"/>
        <v>228</v>
      </c>
      <c r="D20" s="246">
        <f t="shared" si="1"/>
        <v>212</v>
      </c>
      <c r="E20" s="246">
        <f t="shared" si="1"/>
        <v>178</v>
      </c>
      <c r="F20" s="246">
        <f t="shared" si="1"/>
        <v>18</v>
      </c>
      <c r="G20" s="246">
        <f t="shared" si="1"/>
        <v>17</v>
      </c>
    </row>
    <row r="21" ht="12.75">
      <c r="A21" s="230" t="s">
        <v>228</v>
      </c>
    </row>
  </sheetData>
  <sheetProtection/>
  <mergeCells count="1">
    <mergeCell ref="A1:F1"/>
  </mergeCells>
  <printOptions/>
  <pageMargins left="0.7" right="0.7" top="0.75" bottom="0.75" header="0.3" footer="0.3"/>
  <pageSetup horizontalDpi="600" verticalDpi="600" orientation="landscape" paperSize="9" r:id="rId1"/>
</worksheet>
</file>

<file path=xl/worksheets/sheet76.xml><?xml version="1.0" encoding="utf-8"?>
<worksheet xmlns="http://schemas.openxmlformats.org/spreadsheetml/2006/main" xmlns:r="http://schemas.openxmlformats.org/officeDocument/2006/relationships">
  <dimension ref="A1:R21"/>
  <sheetViews>
    <sheetView zoomScalePageLayoutView="0" workbookViewId="0" topLeftCell="A1">
      <selection activeCell="H6" sqref="H6"/>
    </sheetView>
  </sheetViews>
  <sheetFormatPr defaultColWidth="11.421875" defaultRowHeight="12.75"/>
  <cols>
    <col min="1" max="1" width="30.140625" style="231" customWidth="1"/>
    <col min="2" max="2" width="15.57421875" style="231" customWidth="1"/>
    <col min="3" max="3" width="12.00390625" style="231" customWidth="1"/>
    <col min="4" max="4" width="13.140625" style="231" customWidth="1"/>
    <col min="5" max="5" width="12.57421875" style="231" customWidth="1"/>
    <col min="6" max="6" width="15.421875" style="231" customWidth="1"/>
    <col min="7" max="7" width="13.421875" style="231" customWidth="1"/>
    <col min="8" max="16384" width="11.421875" style="231" customWidth="1"/>
  </cols>
  <sheetData>
    <row r="1" spans="1:16" ht="16.5">
      <c r="A1" s="542" t="s">
        <v>278</v>
      </c>
      <c r="B1" s="542"/>
      <c r="C1" s="542"/>
      <c r="D1" s="542"/>
      <c r="E1" s="542"/>
      <c r="F1" s="542"/>
      <c r="H1" s="234"/>
      <c r="I1" s="234"/>
      <c r="J1" s="234"/>
      <c r="K1" s="234"/>
      <c r="L1" s="234"/>
      <c r="M1" s="234"/>
      <c r="N1" s="234"/>
      <c r="O1" s="234"/>
      <c r="P1" s="234"/>
    </row>
    <row r="2" spans="1:16" ht="15.75">
      <c r="A2" s="232"/>
      <c r="B2" s="232"/>
      <c r="C2" s="232"/>
      <c r="D2" s="232"/>
      <c r="E2" s="232"/>
      <c r="F2" s="232"/>
      <c r="G2" s="232"/>
      <c r="H2" s="234"/>
      <c r="I2" s="234"/>
      <c r="J2" s="234"/>
      <c r="K2" s="234"/>
      <c r="L2" s="234"/>
      <c r="M2" s="234"/>
      <c r="N2" s="234"/>
      <c r="O2" s="234"/>
      <c r="P2" s="234"/>
    </row>
    <row r="3" spans="1:16" ht="12.75">
      <c r="A3" s="264" t="s">
        <v>95</v>
      </c>
      <c r="B3" s="262" t="s">
        <v>236</v>
      </c>
      <c r="C3" s="261" t="s">
        <v>283</v>
      </c>
      <c r="D3" s="262" t="s">
        <v>235</v>
      </c>
      <c r="E3" s="261" t="s">
        <v>234</v>
      </c>
      <c r="F3" s="262" t="s">
        <v>233</v>
      </c>
      <c r="G3" s="263" t="s">
        <v>232</v>
      </c>
      <c r="H3" s="234"/>
      <c r="I3" s="234"/>
      <c r="J3" s="234"/>
      <c r="K3" s="234"/>
      <c r="L3" s="234"/>
      <c r="M3" s="234"/>
      <c r="N3" s="234"/>
      <c r="O3" s="234"/>
      <c r="P3" s="234"/>
    </row>
    <row r="4" spans="1:16" s="42" customFormat="1" ht="12.75">
      <c r="A4" s="204" t="s">
        <v>174</v>
      </c>
      <c r="B4" s="209">
        <v>4</v>
      </c>
      <c r="C4" s="209">
        <v>2</v>
      </c>
      <c r="D4" s="209">
        <v>1</v>
      </c>
      <c r="E4" s="209">
        <v>0</v>
      </c>
      <c r="F4" s="209">
        <v>0</v>
      </c>
      <c r="G4" s="208">
        <v>0</v>
      </c>
      <c r="H4" s="242"/>
      <c r="I4" s="242"/>
      <c r="J4" s="242"/>
      <c r="K4" s="242"/>
      <c r="L4" s="242"/>
      <c r="M4" s="242"/>
      <c r="N4" s="242"/>
      <c r="O4" s="242"/>
      <c r="P4" s="242"/>
    </row>
    <row r="5" spans="1:16" s="42" customFormat="1" ht="12.75">
      <c r="A5" s="204" t="s">
        <v>175</v>
      </c>
      <c r="B5" s="209">
        <v>4</v>
      </c>
      <c r="C5" s="209">
        <v>4</v>
      </c>
      <c r="D5" s="209">
        <v>3</v>
      </c>
      <c r="E5" s="209">
        <v>1</v>
      </c>
      <c r="F5" s="209">
        <v>0</v>
      </c>
      <c r="G5" s="209">
        <v>0</v>
      </c>
      <c r="H5" s="242"/>
      <c r="I5" s="242"/>
      <c r="J5" s="242"/>
      <c r="K5" s="242"/>
      <c r="L5" s="242"/>
      <c r="M5" s="242"/>
      <c r="N5" s="242"/>
      <c r="O5" s="242"/>
      <c r="P5" s="242"/>
    </row>
    <row r="6" spans="1:16" s="42" customFormat="1" ht="12.75">
      <c r="A6" s="204" t="s">
        <v>169</v>
      </c>
      <c r="B6" s="209">
        <v>9</v>
      </c>
      <c r="C6" s="209">
        <v>7</v>
      </c>
      <c r="D6" s="209">
        <v>4</v>
      </c>
      <c r="E6" s="209">
        <v>2</v>
      </c>
      <c r="F6" s="209">
        <v>1</v>
      </c>
      <c r="G6" s="209">
        <v>1</v>
      </c>
      <c r="H6" s="242"/>
      <c r="I6" s="242"/>
      <c r="J6" s="242"/>
      <c r="K6" s="242"/>
      <c r="L6" s="242"/>
      <c r="M6" s="242"/>
      <c r="N6" s="242"/>
      <c r="O6" s="242"/>
      <c r="P6" s="242"/>
    </row>
    <row r="7" spans="1:16" s="42" customFormat="1" ht="12.75">
      <c r="A7" s="204" t="s">
        <v>170</v>
      </c>
      <c r="B7" s="209">
        <v>5</v>
      </c>
      <c r="C7" s="209">
        <v>5</v>
      </c>
      <c r="D7" s="209">
        <v>3</v>
      </c>
      <c r="E7" s="209">
        <v>1</v>
      </c>
      <c r="F7" s="209">
        <v>1</v>
      </c>
      <c r="G7" s="209">
        <v>0</v>
      </c>
      <c r="H7" s="242"/>
      <c r="I7" s="224"/>
      <c r="J7" s="224"/>
      <c r="K7" s="224"/>
      <c r="L7" s="224"/>
      <c r="M7" s="224"/>
      <c r="N7" s="224"/>
      <c r="O7" s="224"/>
      <c r="P7" s="242"/>
    </row>
    <row r="8" spans="1:16" s="42" customFormat="1" ht="12.75">
      <c r="A8" s="204" t="s">
        <v>110</v>
      </c>
      <c r="B8" s="209">
        <v>1</v>
      </c>
      <c r="C8" s="209">
        <v>1</v>
      </c>
      <c r="D8" s="209">
        <v>2</v>
      </c>
      <c r="E8" s="209">
        <v>1</v>
      </c>
      <c r="F8" s="209">
        <v>0</v>
      </c>
      <c r="G8" s="209">
        <v>0</v>
      </c>
      <c r="H8" s="242"/>
      <c r="I8" s="224"/>
      <c r="J8" s="224"/>
      <c r="K8" s="224"/>
      <c r="L8" s="224"/>
      <c r="M8" s="224"/>
      <c r="N8" s="224"/>
      <c r="O8" s="224"/>
      <c r="P8" s="242"/>
    </row>
    <row r="9" spans="1:16" s="42" customFormat="1" ht="12.75">
      <c r="A9" s="204" t="s">
        <v>171</v>
      </c>
      <c r="B9" s="209">
        <v>3</v>
      </c>
      <c r="C9" s="209">
        <v>3</v>
      </c>
      <c r="D9" s="209">
        <v>3</v>
      </c>
      <c r="E9" s="209">
        <v>0</v>
      </c>
      <c r="F9" s="209">
        <v>0</v>
      </c>
      <c r="G9" s="209">
        <v>2</v>
      </c>
      <c r="H9" s="242"/>
      <c r="I9" s="224"/>
      <c r="J9" s="224"/>
      <c r="K9" s="224"/>
      <c r="L9" s="224"/>
      <c r="M9" s="224"/>
      <c r="N9" s="224"/>
      <c r="O9" s="224"/>
      <c r="P9" s="242"/>
    </row>
    <row r="10" spans="1:16" s="1" customFormat="1" ht="12.75">
      <c r="A10" s="181" t="s">
        <v>111</v>
      </c>
      <c r="B10" s="223">
        <v>0</v>
      </c>
      <c r="C10" s="223">
        <v>0</v>
      </c>
      <c r="D10" s="223">
        <v>0</v>
      </c>
      <c r="E10" s="223">
        <v>0</v>
      </c>
      <c r="F10" s="223">
        <v>0</v>
      </c>
      <c r="G10" s="223">
        <v>0</v>
      </c>
      <c r="H10" s="224"/>
      <c r="I10" s="224"/>
      <c r="J10" s="224"/>
      <c r="K10" s="224"/>
      <c r="L10" s="224"/>
      <c r="M10" s="224"/>
      <c r="N10" s="224"/>
      <c r="O10" s="224"/>
      <c r="P10" s="242"/>
    </row>
    <row r="11" spans="1:18" s="42" customFormat="1" ht="12.75">
      <c r="A11" s="204" t="s">
        <v>295</v>
      </c>
      <c r="B11" s="211">
        <v>7</v>
      </c>
      <c r="C11" s="211">
        <v>12</v>
      </c>
      <c r="D11" s="211">
        <v>5</v>
      </c>
      <c r="E11" s="211">
        <v>6</v>
      </c>
      <c r="F11" s="211">
        <v>1</v>
      </c>
      <c r="G11" s="211">
        <v>2</v>
      </c>
      <c r="H11" s="243"/>
      <c r="I11" s="222"/>
      <c r="J11" s="222"/>
      <c r="K11" s="222"/>
      <c r="L11" s="222"/>
      <c r="M11" s="222"/>
      <c r="N11" s="222"/>
      <c r="O11" s="222"/>
      <c r="P11" s="226"/>
      <c r="Q11" s="39"/>
      <c r="R11" s="39"/>
    </row>
    <row r="12" spans="1:18" s="42" customFormat="1" ht="12.75">
      <c r="A12" s="204" t="s">
        <v>173</v>
      </c>
      <c r="B12" s="209">
        <v>5</v>
      </c>
      <c r="C12" s="209">
        <v>3</v>
      </c>
      <c r="D12" s="209">
        <v>1</v>
      </c>
      <c r="E12" s="209">
        <v>0</v>
      </c>
      <c r="F12" s="209">
        <v>1</v>
      </c>
      <c r="G12" s="209">
        <v>0</v>
      </c>
      <c r="H12" s="242"/>
      <c r="I12" s="224"/>
      <c r="J12" s="224"/>
      <c r="K12" s="224"/>
      <c r="L12" s="224"/>
      <c r="M12" s="224"/>
      <c r="N12" s="224"/>
      <c r="O12" s="224"/>
      <c r="P12" s="226"/>
      <c r="Q12" s="39"/>
      <c r="R12" s="39"/>
    </row>
    <row r="13" spans="1:18" s="42" customFormat="1" ht="12.75">
      <c r="A13" s="205" t="s">
        <v>176</v>
      </c>
      <c r="B13" s="209">
        <v>5</v>
      </c>
      <c r="C13" s="209">
        <v>2</v>
      </c>
      <c r="D13" s="209">
        <v>3</v>
      </c>
      <c r="E13" s="209">
        <v>4</v>
      </c>
      <c r="F13" s="209">
        <v>0</v>
      </c>
      <c r="G13" s="209">
        <v>1</v>
      </c>
      <c r="H13" s="242"/>
      <c r="I13" s="224"/>
      <c r="J13" s="224"/>
      <c r="K13" s="224"/>
      <c r="L13" s="224"/>
      <c r="M13" s="224"/>
      <c r="N13" s="224"/>
      <c r="O13" s="224"/>
      <c r="P13" s="226"/>
      <c r="Q13" s="283"/>
      <c r="R13" s="39"/>
    </row>
    <row r="14" spans="1:18" s="42" customFormat="1" ht="12.75">
      <c r="A14" s="205" t="s">
        <v>172</v>
      </c>
      <c r="B14" s="209">
        <v>3</v>
      </c>
      <c r="C14" s="209">
        <v>3</v>
      </c>
      <c r="D14" s="209">
        <v>2</v>
      </c>
      <c r="E14" s="209">
        <v>1</v>
      </c>
      <c r="F14" s="209">
        <v>0</v>
      </c>
      <c r="G14" s="209">
        <v>1</v>
      </c>
      <c r="H14" s="242"/>
      <c r="I14" s="224"/>
      <c r="J14" s="224"/>
      <c r="K14" s="224"/>
      <c r="L14" s="224"/>
      <c r="M14" s="224"/>
      <c r="N14" s="224"/>
      <c r="O14" s="224"/>
      <c r="P14" s="226"/>
      <c r="Q14" s="39"/>
      <c r="R14" s="39"/>
    </row>
    <row r="15" spans="1:16" s="42" customFormat="1" ht="12.75">
      <c r="A15" s="205" t="s">
        <v>123</v>
      </c>
      <c r="B15" s="209">
        <v>1</v>
      </c>
      <c r="C15" s="209">
        <v>1</v>
      </c>
      <c r="D15" s="209">
        <v>1</v>
      </c>
      <c r="E15" s="209">
        <v>0</v>
      </c>
      <c r="F15" s="209">
        <v>0</v>
      </c>
      <c r="G15" s="209">
        <v>1</v>
      </c>
      <c r="H15" s="242"/>
      <c r="I15" s="224"/>
      <c r="J15" s="224"/>
      <c r="K15" s="224"/>
      <c r="L15" s="224"/>
      <c r="M15" s="224"/>
      <c r="N15" s="224"/>
      <c r="O15" s="224"/>
      <c r="P15" s="242"/>
    </row>
    <row r="16" spans="1:16" s="42" customFormat="1" ht="12.75">
      <c r="A16" s="205" t="s">
        <v>296</v>
      </c>
      <c r="B16" s="298">
        <v>10</v>
      </c>
      <c r="C16" s="298">
        <v>9</v>
      </c>
      <c r="D16" s="298">
        <v>8</v>
      </c>
      <c r="E16" s="298">
        <v>3</v>
      </c>
      <c r="F16" s="298">
        <v>2</v>
      </c>
      <c r="G16" s="298">
        <v>1</v>
      </c>
      <c r="H16" s="306"/>
      <c r="I16" s="297"/>
      <c r="J16" s="297"/>
      <c r="K16" s="297"/>
      <c r="L16" s="297"/>
      <c r="M16" s="297"/>
      <c r="N16" s="297"/>
      <c r="O16" s="297"/>
      <c r="P16" s="297"/>
    </row>
    <row r="17" spans="1:16" s="42" customFormat="1" ht="12.75">
      <c r="A17" s="245" t="s">
        <v>124</v>
      </c>
      <c r="B17" s="246">
        <f aca="true" t="shared" si="0" ref="B17:G17">SUM(B4:B16)</f>
        <v>57</v>
      </c>
      <c r="C17" s="246">
        <f t="shared" si="0"/>
        <v>52</v>
      </c>
      <c r="D17" s="246">
        <f t="shared" si="0"/>
        <v>36</v>
      </c>
      <c r="E17" s="246">
        <f t="shared" si="0"/>
        <v>19</v>
      </c>
      <c r="F17" s="246">
        <f t="shared" si="0"/>
        <v>6</v>
      </c>
      <c r="G17" s="246">
        <f t="shared" si="0"/>
        <v>9</v>
      </c>
      <c r="H17" s="244"/>
      <c r="I17" s="244"/>
      <c r="J17" s="244"/>
      <c r="K17" s="244"/>
      <c r="L17" s="244"/>
      <c r="M17" s="244"/>
      <c r="N17" s="244"/>
      <c r="O17" s="244"/>
      <c r="P17" s="244"/>
    </row>
    <row r="18" spans="1:16" s="42" customFormat="1" ht="12.75">
      <c r="A18" s="205" t="s">
        <v>125</v>
      </c>
      <c r="B18" s="209">
        <v>7</v>
      </c>
      <c r="C18" s="209">
        <v>3</v>
      </c>
      <c r="D18" s="209">
        <v>1</v>
      </c>
      <c r="E18" s="209">
        <v>0</v>
      </c>
      <c r="F18" s="209">
        <v>1</v>
      </c>
      <c r="G18" s="209">
        <v>2</v>
      </c>
      <c r="H18" s="242"/>
      <c r="I18" s="242"/>
      <c r="J18" s="242"/>
      <c r="K18" s="242"/>
      <c r="L18" s="242"/>
      <c r="M18" s="242"/>
      <c r="N18" s="242"/>
      <c r="O18" s="242"/>
      <c r="P18" s="244"/>
    </row>
    <row r="19" spans="1:16" s="42" customFormat="1" ht="12.75">
      <c r="A19" s="205" t="s">
        <v>112</v>
      </c>
      <c r="B19" s="209">
        <v>7</v>
      </c>
      <c r="C19" s="209">
        <v>5</v>
      </c>
      <c r="D19" s="209">
        <v>2</v>
      </c>
      <c r="E19" s="209">
        <v>1</v>
      </c>
      <c r="F19" s="209">
        <v>0</v>
      </c>
      <c r="G19" s="209">
        <v>1</v>
      </c>
      <c r="H19" s="242"/>
      <c r="I19" s="242"/>
      <c r="J19" s="242"/>
      <c r="K19" s="242"/>
      <c r="L19" s="242"/>
      <c r="M19" s="242"/>
      <c r="N19" s="242"/>
      <c r="O19" s="242"/>
      <c r="P19" s="244"/>
    </row>
    <row r="20" spans="1:17" s="42" customFormat="1" ht="12.75">
      <c r="A20" s="245" t="s">
        <v>113</v>
      </c>
      <c r="B20" s="246">
        <f aca="true" t="shared" si="1" ref="B20:G20">B17+B18+B19</f>
        <v>71</v>
      </c>
      <c r="C20" s="246">
        <f t="shared" si="1"/>
        <v>60</v>
      </c>
      <c r="D20" s="246">
        <f t="shared" si="1"/>
        <v>39</v>
      </c>
      <c r="E20" s="246">
        <f t="shared" si="1"/>
        <v>20</v>
      </c>
      <c r="F20" s="246">
        <f t="shared" si="1"/>
        <v>7</v>
      </c>
      <c r="G20" s="246">
        <f t="shared" si="1"/>
        <v>12</v>
      </c>
      <c r="H20" s="244"/>
      <c r="I20" s="244"/>
      <c r="J20" s="244"/>
      <c r="K20" s="244"/>
      <c r="L20" s="244"/>
      <c r="M20" s="244"/>
      <c r="N20" s="244"/>
      <c r="O20" s="244"/>
      <c r="P20" s="61"/>
      <c r="Q20" s="45"/>
    </row>
    <row r="21" ht="12.75">
      <c r="A21" s="230" t="s">
        <v>228</v>
      </c>
    </row>
  </sheetData>
  <sheetProtection/>
  <mergeCells count="1">
    <mergeCell ref="A1:F1"/>
  </mergeCells>
  <printOptions/>
  <pageMargins left="0.7" right="0.7" top="0.75" bottom="0.75" header="0.3" footer="0.3"/>
  <pageSetup horizontalDpi="600" verticalDpi="600" orientation="landscape" paperSize="9" r:id="rId1"/>
</worksheet>
</file>

<file path=xl/worksheets/sheet77.xml><?xml version="1.0" encoding="utf-8"?>
<worksheet xmlns="http://schemas.openxmlformats.org/spreadsheetml/2006/main" xmlns:r="http://schemas.openxmlformats.org/officeDocument/2006/relationships">
  <dimension ref="A1:T31"/>
  <sheetViews>
    <sheetView zoomScalePageLayoutView="0" workbookViewId="0" topLeftCell="A1">
      <selection activeCell="A2" sqref="A2:IV2"/>
    </sheetView>
  </sheetViews>
  <sheetFormatPr defaultColWidth="11.421875" defaultRowHeight="12.75"/>
  <cols>
    <col min="1" max="1" width="31.57421875" style="42" customWidth="1"/>
    <col min="2" max="4" width="11.421875" style="42" customWidth="1"/>
    <col min="5" max="5" width="12.140625" style="42" customWidth="1"/>
    <col min="6" max="16384" width="11.421875" style="42" customWidth="1"/>
  </cols>
  <sheetData>
    <row r="1" spans="1:20" ht="15.75">
      <c r="A1" s="46" t="s">
        <v>221</v>
      </c>
      <c r="B1" s="46"/>
      <c r="C1" s="46"/>
      <c r="D1" s="46"/>
      <c r="E1" s="46"/>
      <c r="F1" s="46"/>
      <c r="G1" s="47"/>
      <c r="H1" s="46"/>
      <c r="I1" s="46"/>
      <c r="J1" s="46"/>
      <c r="K1" s="46"/>
      <c r="L1" s="46"/>
      <c r="M1" s="46"/>
      <c r="N1" s="46"/>
      <c r="O1" s="46"/>
      <c r="P1" s="46"/>
      <c r="Q1" s="49"/>
      <c r="R1" s="1"/>
      <c r="S1" s="1"/>
      <c r="T1" s="1"/>
    </row>
    <row r="2" spans="1:8" s="325" customFormat="1" ht="16.5">
      <c r="A2" s="326" t="s">
        <v>380</v>
      </c>
      <c r="B2" s="323"/>
      <c r="C2" s="323"/>
      <c r="E2" s="324"/>
      <c r="F2" s="324"/>
      <c r="G2" s="324"/>
      <c r="H2" s="324"/>
    </row>
    <row r="3" spans="1:20" ht="15.75">
      <c r="A3" s="46"/>
      <c r="B3" s="46"/>
      <c r="C3" s="46"/>
      <c r="D3" s="46"/>
      <c r="E3" s="46"/>
      <c r="F3" s="46"/>
      <c r="G3" s="46"/>
      <c r="H3" s="46"/>
      <c r="I3" s="46"/>
      <c r="J3" s="46"/>
      <c r="K3" s="46"/>
      <c r="L3" s="46"/>
      <c r="M3" s="46"/>
      <c r="N3" s="46"/>
      <c r="O3" s="46"/>
      <c r="P3" s="46"/>
      <c r="Q3" s="49"/>
      <c r="R3" s="1"/>
      <c r="S3" s="1"/>
      <c r="T3" s="1"/>
    </row>
    <row r="4" spans="1:20" ht="12.75">
      <c r="A4" s="147" t="s">
        <v>95</v>
      </c>
      <c r="B4" s="147" t="s">
        <v>114</v>
      </c>
      <c r="C4" s="147" t="s">
        <v>88</v>
      </c>
      <c r="D4" s="147" t="s">
        <v>115</v>
      </c>
      <c r="E4" s="147" t="s">
        <v>89</v>
      </c>
      <c r="F4" s="147" t="s">
        <v>90</v>
      </c>
      <c r="G4" s="147" t="s">
        <v>115</v>
      </c>
      <c r="H4" s="147" t="s">
        <v>116</v>
      </c>
      <c r="I4" s="147" t="s">
        <v>91</v>
      </c>
      <c r="J4" s="147" t="s">
        <v>92</v>
      </c>
      <c r="K4" s="147"/>
      <c r="L4" s="147"/>
      <c r="M4" s="147" t="s">
        <v>93</v>
      </c>
      <c r="N4" s="147" t="s">
        <v>94</v>
      </c>
      <c r="O4" s="147"/>
      <c r="P4" s="147"/>
      <c r="Q4" s="1"/>
      <c r="R4" s="1"/>
      <c r="S4" s="1"/>
      <c r="T4" s="1"/>
    </row>
    <row r="5" spans="1:20" ht="12.75">
      <c r="A5" s="179"/>
      <c r="B5" s="179" t="s">
        <v>117</v>
      </c>
      <c r="C5" s="179" t="s">
        <v>96</v>
      </c>
      <c r="D5" s="179" t="s">
        <v>118</v>
      </c>
      <c r="E5" s="179" t="s">
        <v>97</v>
      </c>
      <c r="F5" s="179" t="s">
        <v>98</v>
      </c>
      <c r="G5" s="179" t="s">
        <v>119</v>
      </c>
      <c r="H5" s="179" t="s">
        <v>115</v>
      </c>
      <c r="I5" s="179" t="s">
        <v>99</v>
      </c>
      <c r="J5" s="179" t="s">
        <v>100</v>
      </c>
      <c r="K5" s="179" t="s">
        <v>101</v>
      </c>
      <c r="L5" s="179" t="s">
        <v>102</v>
      </c>
      <c r="M5" s="179" t="s">
        <v>103</v>
      </c>
      <c r="N5" s="179" t="s">
        <v>100</v>
      </c>
      <c r="O5" s="179" t="s">
        <v>104</v>
      </c>
      <c r="P5" s="179" t="s">
        <v>0</v>
      </c>
      <c r="Q5" s="1"/>
      <c r="R5" s="1"/>
      <c r="S5" s="1"/>
      <c r="T5" s="1"/>
    </row>
    <row r="6" spans="1:20" ht="12.75">
      <c r="A6" s="132"/>
      <c r="B6" s="132" t="s">
        <v>120</v>
      </c>
      <c r="C6" s="132" t="s">
        <v>105</v>
      </c>
      <c r="D6" s="132"/>
      <c r="E6" s="132" t="s">
        <v>106</v>
      </c>
      <c r="F6" s="132" t="s">
        <v>107</v>
      </c>
      <c r="G6" s="132" t="s">
        <v>121</v>
      </c>
      <c r="H6" s="132"/>
      <c r="I6" s="132" t="s">
        <v>108</v>
      </c>
      <c r="J6" s="132"/>
      <c r="K6" s="132"/>
      <c r="L6" s="132"/>
      <c r="M6" s="132" t="s">
        <v>109</v>
      </c>
      <c r="N6" s="132"/>
      <c r="O6" s="132"/>
      <c r="P6" s="132"/>
      <c r="Q6" s="1"/>
      <c r="R6" s="1"/>
      <c r="S6" s="1"/>
      <c r="T6" s="1"/>
    </row>
    <row r="7" spans="1:20" ht="12.75">
      <c r="A7" s="203" t="s">
        <v>174</v>
      </c>
      <c r="B7" s="208">
        <v>8</v>
      </c>
      <c r="C7" s="208">
        <v>5</v>
      </c>
      <c r="D7" s="208">
        <v>5</v>
      </c>
      <c r="E7" s="208">
        <v>3</v>
      </c>
      <c r="F7" s="208">
        <v>5</v>
      </c>
      <c r="G7" s="208">
        <v>3</v>
      </c>
      <c r="H7" s="208">
        <v>4</v>
      </c>
      <c r="I7" s="208">
        <v>19</v>
      </c>
      <c r="J7" s="208">
        <v>4</v>
      </c>
      <c r="K7" s="208">
        <v>5</v>
      </c>
      <c r="L7" s="208">
        <v>2</v>
      </c>
      <c r="M7" s="208">
        <v>15</v>
      </c>
      <c r="N7" s="208">
        <v>9</v>
      </c>
      <c r="O7" s="208">
        <v>2</v>
      </c>
      <c r="P7" s="208">
        <f aca="true" t="shared" si="0" ref="P7:P18">B7+C7+D7+E7+F7+G7+H7+I7+J7+K7+L7+M7+N7+O7</f>
        <v>89</v>
      </c>
      <c r="Q7" s="1"/>
      <c r="R7" s="1"/>
      <c r="S7" s="1"/>
      <c r="T7" s="1"/>
    </row>
    <row r="8" spans="1:20" ht="12.75">
      <c r="A8" s="204" t="s">
        <v>175</v>
      </c>
      <c r="B8" s="209">
        <v>9</v>
      </c>
      <c r="C8" s="209">
        <v>4</v>
      </c>
      <c r="D8" s="209">
        <v>7</v>
      </c>
      <c r="E8" s="209">
        <v>5</v>
      </c>
      <c r="F8" s="209">
        <v>4</v>
      </c>
      <c r="G8" s="209">
        <v>3</v>
      </c>
      <c r="H8" s="209">
        <v>8</v>
      </c>
      <c r="I8" s="209">
        <v>24</v>
      </c>
      <c r="J8" s="209">
        <v>2</v>
      </c>
      <c r="K8" s="209">
        <v>6</v>
      </c>
      <c r="L8" s="209">
        <v>2</v>
      </c>
      <c r="M8" s="209">
        <v>19</v>
      </c>
      <c r="N8" s="209">
        <v>10</v>
      </c>
      <c r="O8" s="209">
        <v>3</v>
      </c>
      <c r="P8" s="209">
        <f t="shared" si="0"/>
        <v>106</v>
      </c>
      <c r="Q8" s="1"/>
      <c r="R8" s="1"/>
      <c r="S8" s="1"/>
      <c r="T8" s="1"/>
    </row>
    <row r="9" spans="1:20" ht="12.75">
      <c r="A9" s="204" t="s">
        <v>169</v>
      </c>
      <c r="B9" s="209">
        <v>11</v>
      </c>
      <c r="C9" s="209">
        <v>11</v>
      </c>
      <c r="D9" s="209">
        <v>10</v>
      </c>
      <c r="E9" s="209">
        <v>5</v>
      </c>
      <c r="F9" s="209">
        <v>4</v>
      </c>
      <c r="G9" s="209">
        <v>3</v>
      </c>
      <c r="H9" s="209">
        <v>12</v>
      </c>
      <c r="I9" s="209">
        <v>35</v>
      </c>
      <c r="J9" s="209">
        <v>3</v>
      </c>
      <c r="K9" s="209">
        <v>8</v>
      </c>
      <c r="L9" s="209">
        <v>2</v>
      </c>
      <c r="M9" s="209">
        <v>27</v>
      </c>
      <c r="N9" s="209">
        <v>11</v>
      </c>
      <c r="O9" s="209">
        <v>3</v>
      </c>
      <c r="P9" s="209">
        <f t="shared" si="0"/>
        <v>145</v>
      </c>
      <c r="Q9" s="1"/>
      <c r="R9" s="1"/>
      <c r="S9" s="1"/>
      <c r="T9" s="1"/>
    </row>
    <row r="10" spans="1:20" ht="12.75">
      <c r="A10" s="204" t="s">
        <v>170</v>
      </c>
      <c r="B10" s="209">
        <v>5</v>
      </c>
      <c r="C10" s="209">
        <v>2</v>
      </c>
      <c r="D10" s="209">
        <v>2</v>
      </c>
      <c r="E10" s="209">
        <v>2</v>
      </c>
      <c r="F10" s="209">
        <v>2</v>
      </c>
      <c r="G10" s="209">
        <v>2</v>
      </c>
      <c r="H10" s="209">
        <v>3</v>
      </c>
      <c r="I10" s="209">
        <v>9</v>
      </c>
      <c r="J10" s="209">
        <v>1</v>
      </c>
      <c r="K10" s="209">
        <v>2</v>
      </c>
      <c r="L10" s="209">
        <v>2</v>
      </c>
      <c r="M10" s="209">
        <v>8</v>
      </c>
      <c r="N10" s="209">
        <v>3</v>
      </c>
      <c r="O10" s="209">
        <v>2</v>
      </c>
      <c r="P10" s="209">
        <f t="shared" si="0"/>
        <v>45</v>
      </c>
      <c r="Q10" s="1"/>
      <c r="R10" s="1"/>
      <c r="S10" s="1"/>
      <c r="T10" s="1"/>
    </row>
    <row r="11" spans="1:20" ht="12.75">
      <c r="A11" s="204" t="s">
        <v>110</v>
      </c>
      <c r="B11" s="209">
        <v>6</v>
      </c>
      <c r="C11" s="209">
        <v>4</v>
      </c>
      <c r="D11" s="209">
        <v>5</v>
      </c>
      <c r="E11" s="209">
        <v>4</v>
      </c>
      <c r="F11" s="209">
        <v>2</v>
      </c>
      <c r="G11" s="209">
        <v>3</v>
      </c>
      <c r="H11" s="209">
        <v>6</v>
      </c>
      <c r="I11" s="209">
        <v>8</v>
      </c>
      <c r="J11" s="209">
        <v>1</v>
      </c>
      <c r="K11" s="209">
        <v>4</v>
      </c>
      <c r="L11" s="209">
        <v>1</v>
      </c>
      <c r="M11" s="209">
        <v>17</v>
      </c>
      <c r="N11" s="209">
        <v>6</v>
      </c>
      <c r="O11" s="209">
        <v>2</v>
      </c>
      <c r="P11" s="209">
        <f t="shared" si="0"/>
        <v>69</v>
      </c>
      <c r="Q11" s="1"/>
      <c r="R11" s="1"/>
      <c r="S11" s="1"/>
      <c r="T11" s="1"/>
    </row>
    <row r="12" spans="1:20" ht="12.75">
      <c r="A12" s="204" t="s">
        <v>171</v>
      </c>
      <c r="B12" s="209">
        <v>5</v>
      </c>
      <c r="C12" s="209">
        <v>2</v>
      </c>
      <c r="D12" s="209">
        <v>2</v>
      </c>
      <c r="E12" s="209">
        <v>1</v>
      </c>
      <c r="F12" s="209">
        <v>1</v>
      </c>
      <c r="G12" s="209">
        <v>2</v>
      </c>
      <c r="H12" s="209">
        <v>2</v>
      </c>
      <c r="I12" s="209">
        <v>3</v>
      </c>
      <c r="J12" s="209">
        <v>0</v>
      </c>
      <c r="K12" s="209">
        <v>2</v>
      </c>
      <c r="L12" s="209">
        <v>1</v>
      </c>
      <c r="M12" s="209">
        <v>5</v>
      </c>
      <c r="N12" s="209">
        <v>3</v>
      </c>
      <c r="O12" s="209">
        <v>1</v>
      </c>
      <c r="P12" s="209">
        <f t="shared" si="0"/>
        <v>30</v>
      </c>
      <c r="Q12" s="1"/>
      <c r="R12" s="1"/>
      <c r="S12" s="1"/>
      <c r="T12" s="1"/>
    </row>
    <row r="13" spans="1:16" s="1" customFormat="1" ht="12.75">
      <c r="A13" s="181" t="s">
        <v>111</v>
      </c>
      <c r="B13" s="83">
        <v>0</v>
      </c>
      <c r="C13" s="83">
        <v>2</v>
      </c>
      <c r="D13" s="83">
        <v>2</v>
      </c>
      <c r="E13" s="83">
        <v>0</v>
      </c>
      <c r="F13" s="83">
        <v>1</v>
      </c>
      <c r="G13" s="83">
        <v>0</v>
      </c>
      <c r="H13" s="83">
        <v>2</v>
      </c>
      <c r="I13" s="83">
        <v>4</v>
      </c>
      <c r="J13" s="83">
        <v>0</v>
      </c>
      <c r="K13" s="83">
        <v>1</v>
      </c>
      <c r="L13" s="83">
        <v>0</v>
      </c>
      <c r="M13" s="83">
        <v>4</v>
      </c>
      <c r="N13" s="83">
        <v>1</v>
      </c>
      <c r="O13" s="83">
        <v>0</v>
      </c>
      <c r="P13" s="209">
        <f t="shared" si="0"/>
        <v>17</v>
      </c>
    </row>
    <row r="14" spans="1:20" ht="12.75">
      <c r="A14" s="204" t="s">
        <v>295</v>
      </c>
      <c r="B14" s="211">
        <v>9</v>
      </c>
      <c r="C14" s="211">
        <v>13</v>
      </c>
      <c r="D14" s="211">
        <v>16</v>
      </c>
      <c r="E14" s="211">
        <v>5</v>
      </c>
      <c r="F14" s="211">
        <v>12</v>
      </c>
      <c r="G14" s="211">
        <v>1</v>
      </c>
      <c r="H14" s="211">
        <v>16</v>
      </c>
      <c r="I14" s="211">
        <v>33</v>
      </c>
      <c r="J14" s="211">
        <v>3</v>
      </c>
      <c r="K14" s="211">
        <v>18</v>
      </c>
      <c r="L14" s="211">
        <v>4</v>
      </c>
      <c r="M14" s="211">
        <v>22</v>
      </c>
      <c r="N14" s="211">
        <v>9</v>
      </c>
      <c r="O14" s="211">
        <v>4</v>
      </c>
      <c r="P14" s="209">
        <f t="shared" si="0"/>
        <v>165</v>
      </c>
      <c r="Q14" s="1"/>
      <c r="R14" s="1"/>
      <c r="S14" s="1"/>
      <c r="T14" s="1"/>
    </row>
    <row r="15" spans="1:20" ht="12.75">
      <c r="A15" s="204" t="s">
        <v>173</v>
      </c>
      <c r="B15" s="209">
        <v>10</v>
      </c>
      <c r="C15" s="209">
        <v>4</v>
      </c>
      <c r="D15" s="209">
        <v>8</v>
      </c>
      <c r="E15" s="209">
        <v>4</v>
      </c>
      <c r="F15" s="209">
        <v>3</v>
      </c>
      <c r="G15" s="209">
        <v>2</v>
      </c>
      <c r="H15" s="209">
        <v>9</v>
      </c>
      <c r="I15" s="209">
        <v>14</v>
      </c>
      <c r="J15" s="209">
        <v>3</v>
      </c>
      <c r="K15" s="209">
        <v>2</v>
      </c>
      <c r="L15" s="209">
        <v>2</v>
      </c>
      <c r="M15" s="209">
        <v>16</v>
      </c>
      <c r="N15" s="209">
        <v>7</v>
      </c>
      <c r="O15" s="209">
        <v>2</v>
      </c>
      <c r="P15" s="209">
        <f t="shared" si="0"/>
        <v>86</v>
      </c>
      <c r="Q15" s="1"/>
      <c r="R15" s="1"/>
      <c r="S15" s="1"/>
      <c r="T15" s="1"/>
    </row>
    <row r="16" spans="1:20" ht="12.75">
      <c r="A16" s="205" t="s">
        <v>176</v>
      </c>
      <c r="B16" s="209">
        <v>6</v>
      </c>
      <c r="C16" s="209">
        <v>8</v>
      </c>
      <c r="D16" s="209">
        <v>13</v>
      </c>
      <c r="E16" s="209">
        <v>4</v>
      </c>
      <c r="F16" s="209">
        <v>2</v>
      </c>
      <c r="G16" s="209">
        <v>2</v>
      </c>
      <c r="H16" s="209">
        <v>11</v>
      </c>
      <c r="I16" s="209">
        <v>27</v>
      </c>
      <c r="J16" s="209">
        <v>2</v>
      </c>
      <c r="K16" s="209">
        <v>14</v>
      </c>
      <c r="L16" s="209">
        <v>2</v>
      </c>
      <c r="M16" s="209">
        <v>36</v>
      </c>
      <c r="N16" s="209">
        <v>23</v>
      </c>
      <c r="O16" s="209">
        <v>2</v>
      </c>
      <c r="P16" s="307">
        <f t="shared" si="0"/>
        <v>152</v>
      </c>
      <c r="Q16" s="283"/>
      <c r="R16" s="39"/>
      <c r="S16" s="1"/>
      <c r="T16" s="1"/>
    </row>
    <row r="17" spans="1:20" ht="12.75">
      <c r="A17" s="205" t="s">
        <v>172</v>
      </c>
      <c r="B17" s="209">
        <v>5</v>
      </c>
      <c r="C17" s="209">
        <v>3</v>
      </c>
      <c r="D17" s="209">
        <v>3</v>
      </c>
      <c r="E17" s="209">
        <v>3</v>
      </c>
      <c r="F17" s="209">
        <v>1</v>
      </c>
      <c r="G17" s="209">
        <v>2</v>
      </c>
      <c r="H17" s="209">
        <v>3</v>
      </c>
      <c r="I17" s="209">
        <v>6</v>
      </c>
      <c r="J17" s="209">
        <v>1</v>
      </c>
      <c r="K17" s="209">
        <v>3</v>
      </c>
      <c r="L17" s="209">
        <v>2</v>
      </c>
      <c r="M17" s="209">
        <v>10</v>
      </c>
      <c r="N17" s="209">
        <v>6</v>
      </c>
      <c r="O17" s="209">
        <v>2</v>
      </c>
      <c r="P17" s="307">
        <f t="shared" si="0"/>
        <v>50</v>
      </c>
      <c r="Q17" s="39"/>
      <c r="R17" s="39"/>
      <c r="S17" s="1"/>
      <c r="T17" s="1"/>
    </row>
    <row r="18" spans="1:20" ht="12.75">
      <c r="A18" s="205" t="s">
        <v>123</v>
      </c>
      <c r="B18" s="209">
        <v>4</v>
      </c>
      <c r="C18" s="209">
        <v>3</v>
      </c>
      <c r="D18" s="209">
        <v>3</v>
      </c>
      <c r="E18" s="209">
        <v>1</v>
      </c>
      <c r="F18" s="209">
        <v>2</v>
      </c>
      <c r="G18" s="209">
        <v>1</v>
      </c>
      <c r="H18" s="209">
        <v>2</v>
      </c>
      <c r="I18" s="209">
        <v>13</v>
      </c>
      <c r="J18" s="209">
        <v>1</v>
      </c>
      <c r="K18" s="209">
        <v>2</v>
      </c>
      <c r="L18" s="209">
        <v>2</v>
      </c>
      <c r="M18" s="209">
        <v>8</v>
      </c>
      <c r="N18" s="209">
        <v>8</v>
      </c>
      <c r="O18" s="209">
        <v>1</v>
      </c>
      <c r="P18" s="209">
        <f t="shared" si="0"/>
        <v>51</v>
      </c>
      <c r="Q18" s="1"/>
      <c r="R18" s="1"/>
      <c r="S18" s="1"/>
      <c r="T18" s="1"/>
    </row>
    <row r="19" spans="1:20" ht="12.75">
      <c r="A19" s="205" t="s">
        <v>296</v>
      </c>
      <c r="B19" s="298">
        <v>7</v>
      </c>
      <c r="C19" s="298">
        <v>5</v>
      </c>
      <c r="D19" s="298">
        <v>5</v>
      </c>
      <c r="E19" s="298">
        <v>2</v>
      </c>
      <c r="F19" s="298">
        <v>3</v>
      </c>
      <c r="G19" s="298">
        <v>1</v>
      </c>
      <c r="H19" s="298">
        <v>5</v>
      </c>
      <c r="I19" s="298">
        <v>22</v>
      </c>
      <c r="J19" s="298">
        <v>1</v>
      </c>
      <c r="K19" s="298">
        <v>6</v>
      </c>
      <c r="L19" s="298">
        <v>1</v>
      </c>
      <c r="M19" s="298">
        <v>20</v>
      </c>
      <c r="N19" s="298">
        <v>3</v>
      </c>
      <c r="O19" s="298">
        <v>3</v>
      </c>
      <c r="P19" s="298">
        <f>O19+N19+M19+L19+K19+J19+I19+H19+G19+F19+E19+D19+C19+B19</f>
        <v>84</v>
      </c>
      <c r="Q19" s="1"/>
      <c r="R19" s="1"/>
      <c r="S19" s="1"/>
      <c r="T19" s="1"/>
    </row>
    <row r="20" spans="1:20" ht="12.75">
      <c r="A20" s="206" t="s">
        <v>124</v>
      </c>
      <c r="B20" s="210">
        <f aca="true" t="shared" si="1" ref="B20:O20">SUM(B7:B19)</f>
        <v>85</v>
      </c>
      <c r="C20" s="210">
        <f t="shared" si="1"/>
        <v>66</v>
      </c>
      <c r="D20" s="210">
        <f t="shared" si="1"/>
        <v>81</v>
      </c>
      <c r="E20" s="210">
        <f t="shared" si="1"/>
        <v>39</v>
      </c>
      <c r="F20" s="210">
        <f t="shared" si="1"/>
        <v>42</v>
      </c>
      <c r="G20" s="210">
        <f t="shared" si="1"/>
        <v>25</v>
      </c>
      <c r="H20" s="210">
        <f t="shared" si="1"/>
        <v>83</v>
      </c>
      <c r="I20" s="210">
        <f t="shared" si="1"/>
        <v>217</v>
      </c>
      <c r="J20" s="210">
        <f t="shared" si="1"/>
        <v>22</v>
      </c>
      <c r="K20" s="210">
        <f t="shared" si="1"/>
        <v>73</v>
      </c>
      <c r="L20" s="210">
        <f t="shared" si="1"/>
        <v>23</v>
      </c>
      <c r="M20" s="210">
        <f t="shared" si="1"/>
        <v>207</v>
      </c>
      <c r="N20" s="210">
        <f t="shared" si="1"/>
        <v>99</v>
      </c>
      <c r="O20" s="210">
        <f t="shared" si="1"/>
        <v>27</v>
      </c>
      <c r="P20" s="210">
        <f>O20+N20+M20+L20+K20+J20+I20+H20+G20+F20+E20+D20+C20+B20</f>
        <v>1089</v>
      </c>
      <c r="Q20" s="1"/>
      <c r="R20" s="1"/>
      <c r="S20" s="1"/>
      <c r="T20" s="1"/>
    </row>
    <row r="21" spans="1:20" ht="12.75">
      <c r="A21" s="205" t="s">
        <v>125</v>
      </c>
      <c r="B21" s="209">
        <v>2</v>
      </c>
      <c r="C21" s="209">
        <v>3</v>
      </c>
      <c r="D21" s="209">
        <v>3</v>
      </c>
      <c r="E21" s="209">
        <v>3</v>
      </c>
      <c r="F21" s="209">
        <v>3</v>
      </c>
      <c r="G21" s="209">
        <v>2</v>
      </c>
      <c r="H21" s="209">
        <v>3</v>
      </c>
      <c r="I21" s="209">
        <v>4</v>
      </c>
      <c r="J21" s="209">
        <v>1</v>
      </c>
      <c r="K21" s="209">
        <v>4</v>
      </c>
      <c r="L21" s="209">
        <v>0</v>
      </c>
      <c r="M21" s="209">
        <v>9</v>
      </c>
      <c r="N21" s="209">
        <v>2</v>
      </c>
      <c r="O21" s="209">
        <v>0</v>
      </c>
      <c r="P21" s="210">
        <f>O21+N21+M21+L21+K21+J21+I21+H21+G21+F21+E21+D21+C21+B21</f>
        <v>39</v>
      </c>
      <c r="Q21" s="1"/>
      <c r="R21" s="1"/>
      <c r="S21" s="1"/>
      <c r="T21" s="1"/>
    </row>
    <row r="22" spans="1:20" ht="12.75">
      <c r="A22" s="205" t="s">
        <v>112</v>
      </c>
      <c r="B22" s="209">
        <v>1</v>
      </c>
      <c r="C22" s="209">
        <v>1</v>
      </c>
      <c r="D22" s="209">
        <v>1</v>
      </c>
      <c r="E22" s="209">
        <v>2</v>
      </c>
      <c r="F22" s="209">
        <v>2</v>
      </c>
      <c r="G22" s="209">
        <v>1</v>
      </c>
      <c r="H22" s="209">
        <v>2</v>
      </c>
      <c r="I22" s="209">
        <v>2</v>
      </c>
      <c r="J22" s="209">
        <v>1</v>
      </c>
      <c r="K22" s="209">
        <v>1</v>
      </c>
      <c r="L22" s="209">
        <v>1</v>
      </c>
      <c r="M22" s="209">
        <v>2</v>
      </c>
      <c r="N22" s="209">
        <v>1</v>
      </c>
      <c r="O22" s="209">
        <v>1</v>
      </c>
      <c r="P22" s="210">
        <f>O22+N22+M22+L22+K22+J22+I22+H22+G22+F22+E22+D22+C22+B22</f>
        <v>19</v>
      </c>
      <c r="Q22" s="1"/>
      <c r="R22" s="1"/>
      <c r="S22" s="1"/>
      <c r="T22" s="1"/>
    </row>
    <row r="23" spans="1:20" ht="12.75">
      <c r="A23" s="207" t="s">
        <v>113</v>
      </c>
      <c r="B23" s="212">
        <f>SUM(B20:B22)</f>
        <v>88</v>
      </c>
      <c r="C23" s="212">
        <f aca="true" t="shared" si="2" ref="C23:O23">SUM(C20:C22)</f>
        <v>70</v>
      </c>
      <c r="D23" s="212">
        <f t="shared" si="2"/>
        <v>85</v>
      </c>
      <c r="E23" s="212">
        <f t="shared" si="2"/>
        <v>44</v>
      </c>
      <c r="F23" s="212">
        <f t="shared" si="2"/>
        <v>47</v>
      </c>
      <c r="G23" s="212">
        <f t="shared" si="2"/>
        <v>28</v>
      </c>
      <c r="H23" s="212">
        <f t="shared" si="2"/>
        <v>88</v>
      </c>
      <c r="I23" s="212">
        <f t="shared" si="2"/>
        <v>223</v>
      </c>
      <c r="J23" s="212">
        <f t="shared" si="2"/>
        <v>24</v>
      </c>
      <c r="K23" s="212">
        <f t="shared" si="2"/>
        <v>78</v>
      </c>
      <c r="L23" s="212">
        <f t="shared" si="2"/>
        <v>24</v>
      </c>
      <c r="M23" s="212">
        <f t="shared" si="2"/>
        <v>218</v>
      </c>
      <c r="N23" s="212">
        <f t="shared" si="2"/>
        <v>102</v>
      </c>
      <c r="O23" s="212">
        <f t="shared" si="2"/>
        <v>28</v>
      </c>
      <c r="P23" s="121">
        <f>O23+N23+M23+L23+K23+J23+I23+H23+G23+F23+E23+D23+C23+B23</f>
        <v>1147</v>
      </c>
      <c r="Q23" s="13"/>
      <c r="R23" s="1"/>
      <c r="S23" s="1"/>
      <c r="T23" s="1"/>
    </row>
    <row r="24" spans="1:16" s="1" customFormat="1" ht="15.75">
      <c r="A24" s="49"/>
      <c r="B24" s="49"/>
      <c r="C24" s="49"/>
      <c r="D24" s="49"/>
      <c r="E24" s="49"/>
      <c r="F24" s="49"/>
      <c r="G24" s="49"/>
      <c r="H24" s="49"/>
      <c r="I24" s="49"/>
      <c r="J24" s="49"/>
      <c r="K24" s="49"/>
      <c r="L24" s="49"/>
      <c r="M24" s="49"/>
      <c r="N24" s="49"/>
      <c r="O24" s="49"/>
      <c r="P24" s="49"/>
    </row>
    <row r="25" spans="1:20" ht="15.75">
      <c r="A25" s="49"/>
      <c r="B25" s="53"/>
      <c r="C25" s="49"/>
      <c r="D25" s="49"/>
      <c r="E25" s="49"/>
      <c r="F25" s="49"/>
      <c r="G25" s="49"/>
      <c r="H25" s="49"/>
      <c r="I25" s="49"/>
      <c r="J25" s="49"/>
      <c r="K25" s="46"/>
      <c r="L25" s="46"/>
      <c r="M25" s="46"/>
      <c r="N25" s="46"/>
      <c r="O25" s="46"/>
      <c r="P25" s="46"/>
      <c r="Q25" s="1"/>
      <c r="R25" s="1"/>
      <c r="S25" s="1"/>
      <c r="T25" s="1"/>
    </row>
    <row r="26" spans="1:20" ht="15.75">
      <c r="A26" s="54"/>
      <c r="B26" s="49"/>
      <c r="C26" s="49"/>
      <c r="D26" s="49"/>
      <c r="E26" s="49"/>
      <c r="F26" s="49"/>
      <c r="G26" s="49"/>
      <c r="H26" s="49"/>
      <c r="I26" s="49"/>
      <c r="J26" s="49"/>
      <c r="K26" s="46"/>
      <c r="L26" s="46"/>
      <c r="M26" s="46"/>
      <c r="N26" s="49"/>
      <c r="O26" s="49"/>
      <c r="P26" s="49"/>
      <c r="Q26" s="1"/>
      <c r="R26" s="1"/>
      <c r="S26" s="1"/>
      <c r="T26" s="1"/>
    </row>
    <row r="27" spans="1:20" ht="15.75">
      <c r="A27" s="46"/>
      <c r="B27" s="46"/>
      <c r="C27" s="46"/>
      <c r="D27" s="46"/>
      <c r="E27" s="46"/>
      <c r="F27" s="46"/>
      <c r="G27" s="46"/>
      <c r="H27" s="46"/>
      <c r="I27" s="49"/>
      <c r="J27" s="46"/>
      <c r="K27" s="46"/>
      <c r="L27" s="46"/>
      <c r="M27" s="46"/>
      <c r="N27" s="49"/>
      <c r="O27" s="49"/>
      <c r="P27" s="1"/>
      <c r="Q27" s="1"/>
      <c r="R27" s="1"/>
      <c r="S27" s="1"/>
      <c r="T27" s="1"/>
    </row>
    <row r="28" spans="1:20" ht="15.75">
      <c r="A28" s="46"/>
      <c r="B28" s="46"/>
      <c r="C28" s="46"/>
      <c r="D28" s="46"/>
      <c r="E28" s="46"/>
      <c r="F28" s="46"/>
      <c r="G28" s="46"/>
      <c r="H28" s="46"/>
      <c r="I28" s="46"/>
      <c r="J28" s="46"/>
      <c r="K28" s="46"/>
      <c r="L28" s="46"/>
      <c r="M28" s="46"/>
      <c r="N28" s="49"/>
      <c r="O28" s="49"/>
      <c r="P28" s="1"/>
      <c r="Q28" s="1"/>
      <c r="R28" s="1"/>
      <c r="S28" s="1"/>
      <c r="T28" s="1"/>
    </row>
    <row r="29" spans="1:20" ht="15.75">
      <c r="A29" s="46"/>
      <c r="B29" s="46"/>
      <c r="C29" s="46"/>
      <c r="D29" s="46"/>
      <c r="E29" s="46"/>
      <c r="F29" s="46"/>
      <c r="G29" s="46"/>
      <c r="H29" s="46"/>
      <c r="I29" s="46"/>
      <c r="J29" s="46"/>
      <c r="K29" s="46"/>
      <c r="L29" s="46"/>
      <c r="M29" s="46"/>
      <c r="N29" s="49"/>
      <c r="O29" s="49"/>
      <c r="P29" s="1"/>
      <c r="Q29" s="1"/>
      <c r="R29" s="1"/>
      <c r="S29" s="1"/>
      <c r="T29" s="1"/>
    </row>
    <row r="30" spans="1:20" ht="15.75">
      <c r="A30" s="46"/>
      <c r="B30" s="46"/>
      <c r="C30" s="46"/>
      <c r="D30" s="46"/>
      <c r="E30" s="46"/>
      <c r="F30" s="46"/>
      <c r="G30" s="46"/>
      <c r="H30" s="46"/>
      <c r="I30" s="46"/>
      <c r="J30" s="46"/>
      <c r="K30" s="46"/>
      <c r="L30" s="46"/>
      <c r="M30" s="46"/>
      <c r="N30" s="49"/>
      <c r="O30" s="49"/>
      <c r="P30" s="1"/>
      <c r="Q30" s="1"/>
      <c r="R30" s="1"/>
      <c r="S30" s="1"/>
      <c r="T30" s="1"/>
    </row>
    <row r="31" spans="1:15" ht="15.75">
      <c r="A31" s="46"/>
      <c r="B31" s="46"/>
      <c r="C31" s="46"/>
      <c r="D31" s="46"/>
      <c r="E31" s="46"/>
      <c r="F31" s="46"/>
      <c r="G31" s="46"/>
      <c r="H31" s="46"/>
      <c r="I31" s="46"/>
      <c r="J31" s="46"/>
      <c r="K31" s="46"/>
      <c r="L31" s="46"/>
      <c r="M31" s="46"/>
      <c r="N31" s="46"/>
      <c r="O31" s="46"/>
    </row>
  </sheetData>
  <sheetProtection/>
  <printOptions/>
  <pageMargins left="0.7" right="0.7" top="0.75" bottom="0.75" header="0.3" footer="0.3"/>
  <pageSetup horizontalDpi="600" verticalDpi="600" orientation="landscape" paperSize="9" r:id="rId1"/>
</worksheet>
</file>

<file path=xl/worksheets/sheet78.xml><?xml version="1.0" encoding="utf-8"?>
<worksheet xmlns="http://schemas.openxmlformats.org/spreadsheetml/2006/main" xmlns:r="http://schemas.openxmlformats.org/officeDocument/2006/relationships">
  <dimension ref="A1:R28"/>
  <sheetViews>
    <sheetView zoomScalePageLayoutView="0" workbookViewId="0" topLeftCell="A2">
      <selection activeCell="A25" sqref="A25:W44"/>
    </sheetView>
  </sheetViews>
  <sheetFormatPr defaultColWidth="11.421875" defaultRowHeight="12.75"/>
  <cols>
    <col min="1" max="1" width="34.140625" style="1" customWidth="1"/>
    <col min="2" max="4" width="11.421875" style="1" customWidth="1"/>
    <col min="5" max="5" width="12.7109375" style="1" customWidth="1"/>
    <col min="6" max="16384" width="11.421875" style="1" customWidth="1"/>
  </cols>
  <sheetData>
    <row r="1" spans="1:16" ht="15.75">
      <c r="A1" s="49" t="s">
        <v>222</v>
      </c>
      <c r="B1" s="49"/>
      <c r="C1" s="49"/>
      <c r="D1" s="49"/>
      <c r="E1" s="49"/>
      <c r="F1" s="49"/>
      <c r="G1" s="49"/>
      <c r="H1" s="49"/>
      <c r="I1" s="49"/>
      <c r="J1" s="49"/>
      <c r="K1" s="49"/>
      <c r="L1" s="49"/>
      <c r="M1" s="49"/>
      <c r="N1" s="49"/>
      <c r="O1" s="49"/>
      <c r="P1" s="49"/>
    </row>
    <row r="2" spans="1:8" s="325" customFormat="1" ht="16.5">
      <c r="A2" s="326" t="s">
        <v>380</v>
      </c>
      <c r="B2" s="323"/>
      <c r="C2" s="323"/>
      <c r="E2" s="324"/>
      <c r="F2" s="324"/>
      <c r="G2" s="324"/>
      <c r="H2" s="324"/>
    </row>
    <row r="3" spans="1:16" ht="15.75">
      <c r="A3" s="49"/>
      <c r="B3" s="49"/>
      <c r="C3" s="49"/>
      <c r="D3" s="49"/>
      <c r="E3" s="49"/>
      <c r="F3" s="49"/>
      <c r="G3" s="49"/>
      <c r="H3" s="49"/>
      <c r="I3" s="49"/>
      <c r="J3" s="49"/>
      <c r="K3" s="49"/>
      <c r="L3" s="49"/>
      <c r="M3" s="49"/>
      <c r="N3" s="49"/>
      <c r="O3" s="49"/>
      <c r="P3" s="49"/>
    </row>
    <row r="4" spans="1:17" ht="15.75">
      <c r="A4" s="147" t="s">
        <v>95</v>
      </c>
      <c r="B4" s="147" t="s">
        <v>114</v>
      </c>
      <c r="C4" s="147" t="s">
        <v>88</v>
      </c>
      <c r="D4" s="147" t="s">
        <v>115</v>
      </c>
      <c r="E4" s="147" t="s">
        <v>89</v>
      </c>
      <c r="F4" s="147" t="s">
        <v>90</v>
      </c>
      <c r="G4" s="147" t="s">
        <v>115</v>
      </c>
      <c r="H4" s="147" t="s">
        <v>116</v>
      </c>
      <c r="I4" s="147" t="s">
        <v>91</v>
      </c>
      <c r="J4" s="147" t="s">
        <v>92</v>
      </c>
      <c r="K4" s="147"/>
      <c r="L4" s="147"/>
      <c r="M4" s="147" t="s">
        <v>93</v>
      </c>
      <c r="N4" s="147" t="s">
        <v>94</v>
      </c>
      <c r="O4" s="147"/>
      <c r="P4" s="147"/>
      <c r="Q4" s="49"/>
    </row>
    <row r="5" spans="1:16" ht="12.75">
      <c r="A5" s="179"/>
      <c r="B5" s="179" t="s">
        <v>117</v>
      </c>
      <c r="C5" s="179" t="s">
        <v>96</v>
      </c>
      <c r="D5" s="179" t="s">
        <v>118</v>
      </c>
      <c r="E5" s="179" t="s">
        <v>97</v>
      </c>
      <c r="F5" s="179" t="s">
        <v>98</v>
      </c>
      <c r="G5" s="179" t="s">
        <v>119</v>
      </c>
      <c r="H5" s="179" t="s">
        <v>115</v>
      </c>
      <c r="I5" s="179" t="s">
        <v>99</v>
      </c>
      <c r="J5" s="179" t="s">
        <v>100</v>
      </c>
      <c r="K5" s="179" t="s">
        <v>101</v>
      </c>
      <c r="L5" s="179" t="s">
        <v>102</v>
      </c>
      <c r="M5" s="179" t="s">
        <v>103</v>
      </c>
      <c r="N5" s="179" t="s">
        <v>100</v>
      </c>
      <c r="O5" s="179" t="s">
        <v>104</v>
      </c>
      <c r="P5" s="179" t="s">
        <v>0</v>
      </c>
    </row>
    <row r="6" spans="1:16" ht="12.75">
      <c r="A6" s="132"/>
      <c r="B6" s="132" t="s">
        <v>120</v>
      </c>
      <c r="C6" s="132" t="s">
        <v>105</v>
      </c>
      <c r="D6" s="132"/>
      <c r="E6" s="132" t="s">
        <v>106</v>
      </c>
      <c r="F6" s="132" t="s">
        <v>107</v>
      </c>
      <c r="G6" s="132" t="s">
        <v>121</v>
      </c>
      <c r="H6" s="132"/>
      <c r="I6" s="132" t="s">
        <v>108</v>
      </c>
      <c r="J6" s="132"/>
      <c r="K6" s="132"/>
      <c r="L6" s="132"/>
      <c r="M6" s="132" t="s">
        <v>109</v>
      </c>
      <c r="N6" s="132"/>
      <c r="O6" s="132"/>
      <c r="P6" s="132"/>
    </row>
    <row r="7" spans="1:16" ht="12.75">
      <c r="A7" s="180" t="s">
        <v>174</v>
      </c>
      <c r="B7" s="82">
        <v>140</v>
      </c>
      <c r="C7" s="82">
        <v>207</v>
      </c>
      <c r="D7" s="82">
        <v>365</v>
      </c>
      <c r="E7" s="82">
        <v>45</v>
      </c>
      <c r="F7" s="82">
        <v>180</v>
      </c>
      <c r="G7" s="82">
        <v>21</v>
      </c>
      <c r="H7" s="82">
        <v>252</v>
      </c>
      <c r="I7" s="82">
        <v>609</v>
      </c>
      <c r="J7" s="82">
        <v>19</v>
      </c>
      <c r="K7" s="82">
        <v>124</v>
      </c>
      <c r="L7" s="82">
        <v>37</v>
      </c>
      <c r="M7" s="82">
        <v>340</v>
      </c>
      <c r="N7" s="82">
        <v>182</v>
      </c>
      <c r="O7" s="82">
        <v>8</v>
      </c>
      <c r="P7" s="82">
        <f aca="true" t="shared" si="0" ref="P7:P18">B7+C7+D7+E7+F7+G7+H7+I7+J7+K7+L7+M7+N7+O7</f>
        <v>2529</v>
      </c>
    </row>
    <row r="8" spans="1:16" ht="12.75">
      <c r="A8" s="181" t="s">
        <v>175</v>
      </c>
      <c r="B8" s="83">
        <v>182</v>
      </c>
      <c r="C8" s="83">
        <v>195</v>
      </c>
      <c r="D8" s="83">
        <v>355</v>
      </c>
      <c r="E8" s="83">
        <v>62</v>
      </c>
      <c r="F8" s="83">
        <v>118</v>
      </c>
      <c r="G8" s="83">
        <v>10</v>
      </c>
      <c r="H8" s="83">
        <v>312</v>
      </c>
      <c r="I8" s="83">
        <v>796</v>
      </c>
      <c r="J8" s="83">
        <v>6</v>
      </c>
      <c r="K8" s="83">
        <v>164</v>
      </c>
      <c r="L8" s="83">
        <v>33</v>
      </c>
      <c r="M8" s="83">
        <v>287</v>
      </c>
      <c r="N8" s="83">
        <v>274</v>
      </c>
      <c r="O8" s="83">
        <v>21</v>
      </c>
      <c r="P8" s="298">
        <f t="shared" si="0"/>
        <v>2815</v>
      </c>
    </row>
    <row r="9" spans="1:16" ht="12.75">
      <c r="A9" s="181" t="s">
        <v>169</v>
      </c>
      <c r="B9" s="83">
        <v>221</v>
      </c>
      <c r="C9" s="83">
        <v>336</v>
      </c>
      <c r="D9" s="83">
        <v>482</v>
      </c>
      <c r="E9" s="83">
        <v>69</v>
      </c>
      <c r="F9" s="83">
        <v>163</v>
      </c>
      <c r="G9" s="83">
        <v>25</v>
      </c>
      <c r="H9" s="83">
        <v>449</v>
      </c>
      <c r="I9" s="83">
        <v>1005</v>
      </c>
      <c r="J9" s="83">
        <v>36</v>
      </c>
      <c r="K9" s="83">
        <v>179</v>
      </c>
      <c r="L9" s="83">
        <v>36</v>
      </c>
      <c r="M9" s="83">
        <v>565</v>
      </c>
      <c r="N9" s="83">
        <v>281</v>
      </c>
      <c r="O9" s="83">
        <v>15</v>
      </c>
      <c r="P9" s="298">
        <f t="shared" si="0"/>
        <v>3862</v>
      </c>
    </row>
    <row r="10" spans="1:16" ht="12.75">
      <c r="A10" s="181" t="s">
        <v>170</v>
      </c>
      <c r="B10" s="83">
        <v>102</v>
      </c>
      <c r="C10" s="83">
        <v>103</v>
      </c>
      <c r="D10" s="83">
        <v>116</v>
      </c>
      <c r="E10" s="83">
        <v>11</v>
      </c>
      <c r="F10" s="83">
        <v>70</v>
      </c>
      <c r="G10" s="83">
        <v>23</v>
      </c>
      <c r="H10" s="83">
        <v>101</v>
      </c>
      <c r="I10" s="83">
        <v>304</v>
      </c>
      <c r="J10" s="83">
        <v>0</v>
      </c>
      <c r="K10" s="83">
        <v>51</v>
      </c>
      <c r="L10" s="83">
        <v>42</v>
      </c>
      <c r="M10" s="83">
        <v>120</v>
      </c>
      <c r="N10" s="83">
        <v>48</v>
      </c>
      <c r="O10" s="83">
        <v>8</v>
      </c>
      <c r="P10" s="298">
        <f t="shared" si="0"/>
        <v>1099</v>
      </c>
    </row>
    <row r="11" spans="1:16" ht="12.75">
      <c r="A11" s="181" t="s">
        <v>110</v>
      </c>
      <c r="B11" s="83">
        <v>126</v>
      </c>
      <c r="C11" s="83">
        <v>150</v>
      </c>
      <c r="D11" s="83">
        <v>237</v>
      </c>
      <c r="E11" s="83">
        <v>60</v>
      </c>
      <c r="F11" s="83">
        <v>45</v>
      </c>
      <c r="G11" s="83">
        <v>26</v>
      </c>
      <c r="H11" s="83">
        <v>146</v>
      </c>
      <c r="I11" s="83">
        <v>380</v>
      </c>
      <c r="J11" s="83">
        <v>0</v>
      </c>
      <c r="K11" s="83">
        <v>80</v>
      </c>
      <c r="L11" s="83">
        <v>20</v>
      </c>
      <c r="M11" s="83">
        <v>361</v>
      </c>
      <c r="N11" s="83">
        <v>140</v>
      </c>
      <c r="O11" s="83">
        <v>0</v>
      </c>
      <c r="P11" s="298">
        <f t="shared" si="0"/>
        <v>1771</v>
      </c>
    </row>
    <row r="12" spans="1:16" ht="12.75">
      <c r="A12" s="181" t="s">
        <v>171</v>
      </c>
      <c r="B12" s="83">
        <v>86</v>
      </c>
      <c r="C12" s="83">
        <v>81</v>
      </c>
      <c r="D12" s="83">
        <v>200</v>
      </c>
      <c r="E12" s="83">
        <v>16</v>
      </c>
      <c r="F12" s="83">
        <v>41</v>
      </c>
      <c r="G12" s="83">
        <v>13</v>
      </c>
      <c r="H12" s="83">
        <v>154</v>
      </c>
      <c r="I12" s="83">
        <v>211</v>
      </c>
      <c r="J12" s="83">
        <v>0</v>
      </c>
      <c r="K12" s="83">
        <v>44</v>
      </c>
      <c r="L12" s="83">
        <v>23</v>
      </c>
      <c r="M12" s="83">
        <v>107</v>
      </c>
      <c r="N12" s="83">
        <v>59</v>
      </c>
      <c r="O12" s="83">
        <v>9</v>
      </c>
      <c r="P12" s="298">
        <f t="shared" si="0"/>
        <v>1044</v>
      </c>
    </row>
    <row r="13" spans="1:16" ht="12.75">
      <c r="A13" s="181" t="s">
        <v>111</v>
      </c>
      <c r="B13" s="83">
        <v>0</v>
      </c>
      <c r="C13" s="83">
        <v>0</v>
      </c>
      <c r="D13" s="83">
        <v>0</v>
      </c>
      <c r="E13" s="83">
        <v>0</v>
      </c>
      <c r="F13" s="83">
        <v>0</v>
      </c>
      <c r="G13" s="83">
        <v>0</v>
      </c>
      <c r="H13" s="83">
        <v>0</v>
      </c>
      <c r="I13" s="83">
        <v>30</v>
      </c>
      <c r="J13" s="83">
        <v>0</v>
      </c>
      <c r="K13" s="83">
        <v>0</v>
      </c>
      <c r="L13" s="83">
        <v>0</v>
      </c>
      <c r="M13" s="83">
        <v>0</v>
      </c>
      <c r="N13" s="83">
        <v>6</v>
      </c>
      <c r="O13" s="83">
        <v>0</v>
      </c>
      <c r="P13" s="298">
        <f t="shared" si="0"/>
        <v>36</v>
      </c>
    </row>
    <row r="14" spans="1:16" ht="12.75">
      <c r="A14" s="181" t="s">
        <v>295</v>
      </c>
      <c r="B14" s="117">
        <v>349</v>
      </c>
      <c r="C14" s="117">
        <v>504</v>
      </c>
      <c r="D14" s="117">
        <v>921</v>
      </c>
      <c r="E14" s="117">
        <v>74</v>
      </c>
      <c r="F14" s="117">
        <v>656</v>
      </c>
      <c r="G14" s="117">
        <v>17</v>
      </c>
      <c r="H14" s="117">
        <v>562</v>
      </c>
      <c r="I14" s="117">
        <v>1440</v>
      </c>
      <c r="J14" s="117">
        <v>34</v>
      </c>
      <c r="K14" s="117">
        <v>430</v>
      </c>
      <c r="L14" s="117">
        <v>72</v>
      </c>
      <c r="M14" s="117">
        <v>613</v>
      </c>
      <c r="N14" s="117">
        <v>224</v>
      </c>
      <c r="O14" s="117">
        <v>35</v>
      </c>
      <c r="P14" s="298">
        <f t="shared" si="0"/>
        <v>5931</v>
      </c>
    </row>
    <row r="15" spans="1:18" ht="12.75">
      <c r="A15" s="181" t="s">
        <v>173</v>
      </c>
      <c r="B15" s="83">
        <v>220</v>
      </c>
      <c r="C15" s="83">
        <v>157</v>
      </c>
      <c r="D15" s="83">
        <v>337</v>
      </c>
      <c r="E15" s="83">
        <v>50</v>
      </c>
      <c r="F15" s="83">
        <v>122</v>
      </c>
      <c r="G15" s="83">
        <v>8</v>
      </c>
      <c r="H15" s="83">
        <v>341</v>
      </c>
      <c r="I15" s="83">
        <v>708</v>
      </c>
      <c r="J15" s="83">
        <v>38</v>
      </c>
      <c r="K15" s="83">
        <v>94</v>
      </c>
      <c r="L15" s="83">
        <v>39</v>
      </c>
      <c r="M15" s="83">
        <v>433</v>
      </c>
      <c r="N15" s="83">
        <v>199</v>
      </c>
      <c r="O15" s="83">
        <v>24</v>
      </c>
      <c r="P15" s="298">
        <f t="shared" si="0"/>
        <v>2770</v>
      </c>
      <c r="Q15" s="39"/>
      <c r="R15" s="39"/>
    </row>
    <row r="16" spans="1:18" ht="12.75">
      <c r="A16" s="182" t="s">
        <v>176</v>
      </c>
      <c r="B16" s="83">
        <v>147</v>
      </c>
      <c r="C16" s="83">
        <v>313</v>
      </c>
      <c r="D16" s="83">
        <v>612</v>
      </c>
      <c r="E16" s="83">
        <v>78</v>
      </c>
      <c r="F16" s="83">
        <v>146</v>
      </c>
      <c r="G16" s="83">
        <v>7</v>
      </c>
      <c r="H16" s="83">
        <v>427</v>
      </c>
      <c r="I16" s="83">
        <v>759</v>
      </c>
      <c r="J16" s="83">
        <v>22</v>
      </c>
      <c r="K16" s="83">
        <v>150</v>
      </c>
      <c r="L16" s="83">
        <v>41</v>
      </c>
      <c r="M16" s="83">
        <v>691</v>
      </c>
      <c r="N16" s="83">
        <v>565</v>
      </c>
      <c r="O16" s="83">
        <v>5</v>
      </c>
      <c r="P16" s="298">
        <f t="shared" si="0"/>
        <v>3963</v>
      </c>
      <c r="Q16" s="283"/>
      <c r="R16" s="39"/>
    </row>
    <row r="17" spans="1:16" ht="12.75">
      <c r="A17" s="182" t="s">
        <v>172</v>
      </c>
      <c r="B17" s="83">
        <v>74</v>
      </c>
      <c r="C17" s="83">
        <v>105</v>
      </c>
      <c r="D17" s="83">
        <v>189</v>
      </c>
      <c r="E17" s="83">
        <v>30</v>
      </c>
      <c r="F17" s="83">
        <v>44</v>
      </c>
      <c r="G17" s="83">
        <v>19</v>
      </c>
      <c r="H17" s="83">
        <v>126</v>
      </c>
      <c r="I17" s="83">
        <v>426</v>
      </c>
      <c r="J17" s="83">
        <v>0</v>
      </c>
      <c r="K17" s="83">
        <v>76</v>
      </c>
      <c r="L17" s="83">
        <v>12</v>
      </c>
      <c r="M17" s="83">
        <v>160</v>
      </c>
      <c r="N17" s="83">
        <v>180</v>
      </c>
      <c r="O17" s="83">
        <v>13</v>
      </c>
      <c r="P17" s="298">
        <f t="shared" si="0"/>
        <v>1454</v>
      </c>
    </row>
    <row r="18" spans="1:16" ht="12.75">
      <c r="A18" s="182" t="s">
        <v>123</v>
      </c>
      <c r="B18" s="83">
        <v>160</v>
      </c>
      <c r="C18" s="83">
        <v>107</v>
      </c>
      <c r="D18" s="83">
        <v>162</v>
      </c>
      <c r="E18" s="83">
        <v>22</v>
      </c>
      <c r="F18" s="83">
        <v>105</v>
      </c>
      <c r="G18" s="83">
        <v>0</v>
      </c>
      <c r="H18" s="83">
        <v>148</v>
      </c>
      <c r="I18" s="83">
        <v>518</v>
      </c>
      <c r="J18" s="83">
        <v>19</v>
      </c>
      <c r="K18" s="83">
        <v>61</v>
      </c>
      <c r="L18" s="83">
        <v>23</v>
      </c>
      <c r="M18" s="83">
        <v>153</v>
      </c>
      <c r="N18" s="83">
        <v>71</v>
      </c>
      <c r="O18" s="83">
        <v>7</v>
      </c>
      <c r="P18" s="298">
        <f t="shared" si="0"/>
        <v>1556</v>
      </c>
    </row>
    <row r="19" spans="1:16" ht="12.75">
      <c r="A19" s="182" t="s">
        <v>296</v>
      </c>
      <c r="B19" s="298">
        <v>115</v>
      </c>
      <c r="C19" s="298">
        <v>203</v>
      </c>
      <c r="D19" s="298">
        <v>256</v>
      </c>
      <c r="E19" s="298">
        <v>40</v>
      </c>
      <c r="F19" s="298">
        <v>83</v>
      </c>
      <c r="G19" s="298">
        <v>10</v>
      </c>
      <c r="H19" s="298">
        <v>297</v>
      </c>
      <c r="I19" s="298">
        <v>625</v>
      </c>
      <c r="J19" s="298">
        <v>0</v>
      </c>
      <c r="K19" s="298">
        <v>182</v>
      </c>
      <c r="L19" s="298">
        <v>24</v>
      </c>
      <c r="M19" s="298">
        <v>310</v>
      </c>
      <c r="N19" s="298">
        <v>53</v>
      </c>
      <c r="O19" s="298">
        <v>14</v>
      </c>
      <c r="P19" s="298">
        <f>O19+N19+M19+L19+K19+J19+I19+H19+G19+F19+E19+D19+C19+B19</f>
        <v>2212</v>
      </c>
    </row>
    <row r="20" spans="1:16" ht="12.75">
      <c r="A20" s="183" t="s">
        <v>124</v>
      </c>
      <c r="B20" s="201">
        <f>B7+B8+B9+B10+B11+B12+B13+B14+B15+B16+B17+B18+B19</f>
        <v>1922</v>
      </c>
      <c r="C20" s="201">
        <f aca="true" t="shared" si="1" ref="C20:O20">C7+C8+C9+C10+C11+C12+C13+C14+C15+C16+C17+C18+C19</f>
        <v>2461</v>
      </c>
      <c r="D20" s="201">
        <f t="shared" si="1"/>
        <v>4232</v>
      </c>
      <c r="E20" s="201">
        <f t="shared" si="1"/>
        <v>557</v>
      </c>
      <c r="F20" s="201">
        <f t="shared" si="1"/>
        <v>1773</v>
      </c>
      <c r="G20" s="201">
        <f t="shared" si="1"/>
        <v>179</v>
      </c>
      <c r="H20" s="201">
        <f t="shared" si="1"/>
        <v>3315</v>
      </c>
      <c r="I20" s="201">
        <f t="shared" si="1"/>
        <v>7811</v>
      </c>
      <c r="J20" s="201">
        <f t="shared" si="1"/>
        <v>174</v>
      </c>
      <c r="K20" s="201">
        <f t="shared" si="1"/>
        <v>1635</v>
      </c>
      <c r="L20" s="201">
        <f t="shared" si="1"/>
        <v>402</v>
      </c>
      <c r="M20" s="201">
        <f t="shared" si="1"/>
        <v>4140</v>
      </c>
      <c r="N20" s="201">
        <f t="shared" si="1"/>
        <v>2282</v>
      </c>
      <c r="O20" s="201">
        <f t="shared" si="1"/>
        <v>159</v>
      </c>
      <c r="P20" s="201">
        <f>O20+N20+M20+L20+K20+J20+I20+H20+G20+F20+E20+D20+C20+B20</f>
        <v>31042</v>
      </c>
    </row>
    <row r="21" spans="1:16" ht="12.75">
      <c r="A21" s="182" t="s">
        <v>125</v>
      </c>
      <c r="B21" s="83">
        <v>0</v>
      </c>
      <c r="C21" s="83">
        <v>62</v>
      </c>
      <c r="D21" s="83">
        <v>40</v>
      </c>
      <c r="E21" s="83">
        <v>29</v>
      </c>
      <c r="F21" s="83">
        <v>38</v>
      </c>
      <c r="G21" s="83">
        <v>0</v>
      </c>
      <c r="H21" s="83">
        <v>32</v>
      </c>
      <c r="I21" s="83">
        <v>93</v>
      </c>
      <c r="J21" s="83">
        <v>0</v>
      </c>
      <c r="K21" s="83">
        <v>43</v>
      </c>
      <c r="L21" s="83">
        <v>0</v>
      </c>
      <c r="M21" s="83">
        <v>110</v>
      </c>
      <c r="N21" s="83">
        <v>16</v>
      </c>
      <c r="O21" s="83">
        <v>0</v>
      </c>
      <c r="P21" s="201">
        <f>O21+N21+M21+L21+K21+J21+I21+H21+G21+F21+E21+D21+C21+B21</f>
        <v>463</v>
      </c>
    </row>
    <row r="22" spans="1:16" ht="12.75">
      <c r="A22" s="182" t="s">
        <v>112</v>
      </c>
      <c r="B22" s="83">
        <v>21</v>
      </c>
      <c r="C22" s="83">
        <v>30</v>
      </c>
      <c r="D22" s="83">
        <v>53</v>
      </c>
      <c r="E22" s="83">
        <v>0</v>
      </c>
      <c r="F22" s="83">
        <v>32</v>
      </c>
      <c r="G22" s="83">
        <v>0</v>
      </c>
      <c r="H22" s="83">
        <v>58</v>
      </c>
      <c r="I22" s="83">
        <v>64</v>
      </c>
      <c r="J22" s="83">
        <v>0</v>
      </c>
      <c r="K22" s="83">
        <v>0</v>
      </c>
      <c r="L22" s="83">
        <v>0</v>
      </c>
      <c r="M22" s="83">
        <v>56</v>
      </c>
      <c r="N22" s="83">
        <v>0</v>
      </c>
      <c r="O22" s="83">
        <v>0</v>
      </c>
      <c r="P22" s="201">
        <f>O22+N22+M22+L22+K22+J22+I22+H22+G22+F22+E22+D22+C22+B22</f>
        <v>314</v>
      </c>
    </row>
    <row r="23" spans="1:17" ht="12.75">
      <c r="A23" s="184" t="s">
        <v>113</v>
      </c>
      <c r="B23" s="121">
        <f>B21+B22+B20</f>
        <v>1943</v>
      </c>
      <c r="C23" s="121">
        <f aca="true" t="shared" si="2" ref="C23:O23">C21+C22+C20</f>
        <v>2553</v>
      </c>
      <c r="D23" s="121">
        <f t="shared" si="2"/>
        <v>4325</v>
      </c>
      <c r="E23" s="121">
        <f t="shared" si="2"/>
        <v>586</v>
      </c>
      <c r="F23" s="121">
        <f t="shared" si="2"/>
        <v>1843</v>
      </c>
      <c r="G23" s="121">
        <f t="shared" si="2"/>
        <v>179</v>
      </c>
      <c r="H23" s="121">
        <f t="shared" si="2"/>
        <v>3405</v>
      </c>
      <c r="I23" s="121">
        <f t="shared" si="2"/>
        <v>7968</v>
      </c>
      <c r="J23" s="121">
        <f t="shared" si="2"/>
        <v>174</v>
      </c>
      <c r="K23" s="121">
        <f t="shared" si="2"/>
        <v>1678</v>
      </c>
      <c r="L23" s="121">
        <f t="shared" si="2"/>
        <v>402</v>
      </c>
      <c r="M23" s="121">
        <f t="shared" si="2"/>
        <v>4306</v>
      </c>
      <c r="N23" s="121">
        <f t="shared" si="2"/>
        <v>2298</v>
      </c>
      <c r="O23" s="121">
        <f t="shared" si="2"/>
        <v>159</v>
      </c>
      <c r="P23" s="121">
        <f>O23+N23+M23+L23+K23+J23+I23+H23+G23+F23+E23+D23+C23+B23</f>
        <v>31819</v>
      </c>
      <c r="Q23" s="13"/>
    </row>
    <row r="24" spans="1:17" ht="15.75">
      <c r="A24" s="49"/>
      <c r="B24" s="49"/>
      <c r="C24" s="49"/>
      <c r="D24" s="49"/>
      <c r="E24" s="49"/>
      <c r="F24" s="49"/>
      <c r="G24" s="49"/>
      <c r="H24" s="49"/>
      <c r="I24" s="49"/>
      <c r="J24" s="49"/>
      <c r="K24" s="49"/>
      <c r="L24" s="49"/>
      <c r="M24" s="49"/>
      <c r="N24" s="49"/>
      <c r="O24" s="49"/>
      <c r="P24" s="49"/>
      <c r="Q24" s="49"/>
    </row>
    <row r="25" spans="1:17" ht="15.75">
      <c r="A25" s="49"/>
      <c r="B25" s="49"/>
      <c r="C25" s="49"/>
      <c r="D25" s="49"/>
      <c r="E25" s="49"/>
      <c r="F25" s="49"/>
      <c r="G25" s="49"/>
      <c r="H25" s="49"/>
      <c r="I25" s="49"/>
      <c r="J25" s="49"/>
      <c r="K25" s="49"/>
      <c r="L25" s="49"/>
      <c r="M25" s="49"/>
      <c r="N25" s="49"/>
      <c r="O25" s="49"/>
      <c r="P25" s="49"/>
      <c r="Q25" s="49"/>
    </row>
    <row r="26" spans="1:17" ht="15.75">
      <c r="A26" s="49"/>
      <c r="B26" s="49"/>
      <c r="C26" s="49"/>
      <c r="D26" s="49"/>
      <c r="E26" s="49"/>
      <c r="F26" s="49"/>
      <c r="G26" s="49"/>
      <c r="H26" s="49"/>
      <c r="I26" s="49"/>
      <c r="J26" s="49"/>
      <c r="K26" s="49"/>
      <c r="L26" s="49"/>
      <c r="M26" s="49"/>
      <c r="N26" s="49"/>
      <c r="O26" s="49"/>
      <c r="P26" s="49"/>
      <c r="Q26" s="49"/>
    </row>
    <row r="27" spans="1:17" ht="15.75">
      <c r="A27" s="49"/>
      <c r="B27" s="49"/>
      <c r="C27" s="49"/>
      <c r="D27" s="49"/>
      <c r="E27" s="49"/>
      <c r="F27" s="49"/>
      <c r="G27" s="49"/>
      <c r="H27" s="49"/>
      <c r="I27" s="49"/>
      <c r="J27" s="49"/>
      <c r="K27" s="49"/>
      <c r="L27" s="49"/>
      <c r="M27" s="49"/>
      <c r="N27" s="49"/>
      <c r="O27" s="49"/>
      <c r="P27" s="49"/>
      <c r="Q27" s="49"/>
    </row>
    <row r="28" spans="1:17" ht="15.75">
      <c r="A28" s="49"/>
      <c r="B28" s="49"/>
      <c r="C28" s="49"/>
      <c r="D28" s="49"/>
      <c r="E28" s="49"/>
      <c r="F28" s="49"/>
      <c r="G28" s="49"/>
      <c r="H28" s="49"/>
      <c r="I28" s="49"/>
      <c r="J28" s="49"/>
      <c r="K28" s="49"/>
      <c r="L28" s="49"/>
      <c r="M28" s="49"/>
      <c r="N28" s="49"/>
      <c r="O28" s="49"/>
      <c r="P28" s="49"/>
      <c r="Q28" s="49"/>
    </row>
  </sheetData>
  <sheetProtection/>
  <printOptions/>
  <pageMargins left="0.7" right="0.7" top="0.75" bottom="0.75" header="0.3" footer="0.3"/>
  <pageSetup horizontalDpi="600" verticalDpi="600" orientation="landscape" paperSize="9" r:id="rId1"/>
</worksheet>
</file>

<file path=xl/worksheets/sheet79.xml><?xml version="1.0" encoding="utf-8"?>
<worksheet xmlns="http://schemas.openxmlformats.org/spreadsheetml/2006/main" xmlns:r="http://schemas.openxmlformats.org/officeDocument/2006/relationships">
  <dimension ref="A1:R23"/>
  <sheetViews>
    <sheetView zoomScalePageLayoutView="0" workbookViewId="0" topLeftCell="A1">
      <selection activeCell="A1" sqref="A1:F1"/>
    </sheetView>
  </sheetViews>
  <sheetFormatPr defaultColWidth="11.421875" defaultRowHeight="12.75"/>
  <cols>
    <col min="1" max="1" width="38.00390625" style="1" customWidth="1"/>
    <col min="2" max="4" width="11.421875" style="1" customWidth="1"/>
    <col min="5" max="5" width="12.421875" style="1" customWidth="1"/>
    <col min="6" max="16384" width="11.421875" style="1" customWidth="1"/>
  </cols>
  <sheetData>
    <row r="1" spans="1:17" ht="16.5">
      <c r="A1" s="544" t="s">
        <v>223</v>
      </c>
      <c r="B1" s="544"/>
      <c r="C1" s="544"/>
      <c r="D1" s="544"/>
      <c r="E1" s="544"/>
      <c r="F1" s="544"/>
      <c r="G1" s="55"/>
      <c r="H1" s="55"/>
      <c r="I1" s="55"/>
      <c r="J1" s="55"/>
      <c r="K1" s="55"/>
      <c r="L1" s="55"/>
      <c r="M1" s="55"/>
      <c r="N1" s="55"/>
      <c r="O1" s="55"/>
      <c r="P1" s="55"/>
      <c r="Q1" s="55"/>
    </row>
    <row r="2" spans="1:8" s="325" customFormat="1" ht="16.5">
      <c r="A2" s="326" t="s">
        <v>380</v>
      </c>
      <c r="B2" s="323"/>
      <c r="C2" s="323"/>
      <c r="E2" s="324"/>
      <c r="F2" s="324"/>
      <c r="G2" s="324"/>
      <c r="H2" s="324"/>
    </row>
    <row r="3" spans="1:17" ht="16.5">
      <c r="A3" s="55"/>
      <c r="B3" s="55"/>
      <c r="C3" s="55"/>
      <c r="D3" s="55"/>
      <c r="E3" s="55"/>
      <c r="F3" s="55"/>
      <c r="G3" s="55"/>
      <c r="H3" s="55"/>
      <c r="I3" s="55"/>
      <c r="J3" s="55"/>
      <c r="K3" s="55"/>
      <c r="L3" s="55"/>
      <c r="M3" s="55"/>
      <c r="N3" s="55"/>
      <c r="O3" s="55"/>
      <c r="P3" s="55"/>
      <c r="Q3" s="55"/>
    </row>
    <row r="4" spans="1:16" ht="12.75">
      <c r="A4" s="147" t="s">
        <v>95</v>
      </c>
      <c r="B4" s="147" t="s">
        <v>114</v>
      </c>
      <c r="C4" s="147" t="s">
        <v>88</v>
      </c>
      <c r="D4" s="147" t="s">
        <v>115</v>
      </c>
      <c r="E4" s="147" t="s">
        <v>89</v>
      </c>
      <c r="F4" s="147" t="s">
        <v>90</v>
      </c>
      <c r="G4" s="147" t="s">
        <v>115</v>
      </c>
      <c r="H4" s="147" t="s">
        <v>116</v>
      </c>
      <c r="I4" s="147" t="s">
        <v>91</v>
      </c>
      <c r="J4" s="147" t="s">
        <v>92</v>
      </c>
      <c r="K4" s="147"/>
      <c r="L4" s="147"/>
      <c r="M4" s="147" t="s">
        <v>93</v>
      </c>
      <c r="N4" s="147" t="s">
        <v>94</v>
      </c>
      <c r="O4" s="147"/>
      <c r="P4" s="147"/>
    </row>
    <row r="5" spans="1:18" ht="16.5">
      <c r="A5" s="179"/>
      <c r="B5" s="179" t="s">
        <v>117</v>
      </c>
      <c r="C5" s="179" t="s">
        <v>96</v>
      </c>
      <c r="D5" s="179" t="s">
        <v>118</v>
      </c>
      <c r="E5" s="179" t="s">
        <v>97</v>
      </c>
      <c r="F5" s="179" t="s">
        <v>98</v>
      </c>
      <c r="G5" s="179" t="s">
        <v>119</v>
      </c>
      <c r="H5" s="179" t="s">
        <v>115</v>
      </c>
      <c r="I5" s="179" t="s">
        <v>99</v>
      </c>
      <c r="J5" s="179" t="s">
        <v>100</v>
      </c>
      <c r="K5" s="179" t="s">
        <v>101</v>
      </c>
      <c r="L5" s="179" t="s">
        <v>102</v>
      </c>
      <c r="M5" s="179" t="s">
        <v>103</v>
      </c>
      <c r="N5" s="179" t="s">
        <v>100</v>
      </c>
      <c r="O5" s="179" t="s">
        <v>104</v>
      </c>
      <c r="P5" s="179" t="s">
        <v>0</v>
      </c>
      <c r="Q5" s="55"/>
      <c r="R5" s="55"/>
    </row>
    <row r="6" spans="1:18" ht="16.5">
      <c r="A6" s="132"/>
      <c r="B6" s="132" t="s">
        <v>120</v>
      </c>
      <c r="C6" s="132" t="s">
        <v>105</v>
      </c>
      <c r="D6" s="132"/>
      <c r="E6" s="132" t="s">
        <v>106</v>
      </c>
      <c r="F6" s="132" t="s">
        <v>107</v>
      </c>
      <c r="G6" s="132" t="s">
        <v>121</v>
      </c>
      <c r="H6" s="132"/>
      <c r="I6" s="132" t="s">
        <v>108</v>
      </c>
      <c r="J6" s="132"/>
      <c r="K6" s="132"/>
      <c r="L6" s="132"/>
      <c r="M6" s="132" t="s">
        <v>109</v>
      </c>
      <c r="N6" s="132"/>
      <c r="O6" s="132"/>
      <c r="P6" s="132"/>
      <c r="Q6" s="55"/>
      <c r="R6" s="55"/>
    </row>
    <row r="7" spans="1:16" ht="12.75">
      <c r="A7" s="180" t="s">
        <v>174</v>
      </c>
      <c r="B7" s="82">
        <v>140</v>
      </c>
      <c r="C7" s="82">
        <v>607</v>
      </c>
      <c r="D7" s="82">
        <v>1166</v>
      </c>
      <c r="E7" s="82">
        <v>94</v>
      </c>
      <c r="F7" s="82">
        <v>535</v>
      </c>
      <c r="G7" s="82">
        <v>89</v>
      </c>
      <c r="H7" s="82">
        <v>487</v>
      </c>
      <c r="I7" s="82">
        <v>902</v>
      </c>
      <c r="J7" s="82">
        <v>21</v>
      </c>
      <c r="K7" s="82">
        <v>239</v>
      </c>
      <c r="L7" s="82">
        <v>108</v>
      </c>
      <c r="M7" s="82">
        <v>340</v>
      </c>
      <c r="N7" s="82">
        <v>298</v>
      </c>
      <c r="O7" s="82">
        <v>31</v>
      </c>
      <c r="P7" s="82">
        <f aca="true" t="shared" si="0" ref="P7:P18">B7+C7+D7+E7+F7+G7+H7+I7+J7+K7+L7+M7+N7+O7</f>
        <v>5057</v>
      </c>
    </row>
    <row r="8" spans="1:16" ht="12.75">
      <c r="A8" s="181" t="s">
        <v>175</v>
      </c>
      <c r="B8" s="83">
        <v>182</v>
      </c>
      <c r="C8" s="83">
        <v>601</v>
      </c>
      <c r="D8" s="83">
        <v>1127</v>
      </c>
      <c r="E8" s="83">
        <v>124</v>
      </c>
      <c r="F8" s="83">
        <v>332</v>
      </c>
      <c r="G8" s="83">
        <v>54</v>
      </c>
      <c r="H8" s="83">
        <v>603</v>
      </c>
      <c r="I8" s="83">
        <v>1210</v>
      </c>
      <c r="J8" s="83">
        <v>18</v>
      </c>
      <c r="K8" s="83">
        <v>326</v>
      </c>
      <c r="L8" s="83">
        <v>64</v>
      </c>
      <c r="M8" s="83">
        <v>287</v>
      </c>
      <c r="N8" s="83">
        <v>471</v>
      </c>
      <c r="O8" s="83">
        <v>39</v>
      </c>
      <c r="P8" s="83">
        <f t="shared" si="0"/>
        <v>5438</v>
      </c>
    </row>
    <row r="9" spans="1:16" ht="12.75">
      <c r="A9" s="181" t="s">
        <v>169</v>
      </c>
      <c r="B9" s="83">
        <v>221</v>
      </c>
      <c r="C9" s="83">
        <v>1052</v>
      </c>
      <c r="D9" s="83">
        <v>1485</v>
      </c>
      <c r="E9" s="83">
        <v>125</v>
      </c>
      <c r="F9" s="83">
        <v>457</v>
      </c>
      <c r="G9" s="83">
        <v>89</v>
      </c>
      <c r="H9" s="83">
        <v>894</v>
      </c>
      <c r="I9" s="83">
        <v>1440</v>
      </c>
      <c r="J9" s="83">
        <v>61</v>
      </c>
      <c r="K9" s="83">
        <v>330</v>
      </c>
      <c r="L9" s="83">
        <v>75</v>
      </c>
      <c r="M9" s="83">
        <v>565</v>
      </c>
      <c r="N9" s="83">
        <v>339</v>
      </c>
      <c r="O9" s="83">
        <v>50</v>
      </c>
      <c r="P9" s="83">
        <f t="shared" si="0"/>
        <v>7183</v>
      </c>
    </row>
    <row r="10" spans="1:16" ht="12.75">
      <c r="A10" s="181" t="s">
        <v>170</v>
      </c>
      <c r="B10" s="83">
        <v>102</v>
      </c>
      <c r="C10" s="83">
        <v>302</v>
      </c>
      <c r="D10" s="83">
        <v>381</v>
      </c>
      <c r="E10" s="83">
        <v>31</v>
      </c>
      <c r="F10" s="83">
        <v>200</v>
      </c>
      <c r="G10" s="83">
        <v>79</v>
      </c>
      <c r="H10" s="83">
        <v>207</v>
      </c>
      <c r="I10" s="83">
        <v>355</v>
      </c>
      <c r="J10" s="83">
        <v>12</v>
      </c>
      <c r="K10" s="83">
        <v>94</v>
      </c>
      <c r="L10" s="83">
        <v>75</v>
      </c>
      <c r="M10" s="83">
        <v>120</v>
      </c>
      <c r="N10" s="83">
        <v>202</v>
      </c>
      <c r="O10" s="83">
        <v>37</v>
      </c>
      <c r="P10" s="83">
        <f t="shared" si="0"/>
        <v>2197</v>
      </c>
    </row>
    <row r="11" spans="1:16" ht="12.75">
      <c r="A11" s="181" t="s">
        <v>110</v>
      </c>
      <c r="B11" s="83">
        <v>126</v>
      </c>
      <c r="C11" s="83">
        <v>467</v>
      </c>
      <c r="D11" s="83">
        <v>738</v>
      </c>
      <c r="E11" s="83">
        <v>106</v>
      </c>
      <c r="F11" s="83">
        <v>122</v>
      </c>
      <c r="G11" s="83">
        <v>82</v>
      </c>
      <c r="H11" s="83">
        <v>296</v>
      </c>
      <c r="I11" s="83">
        <v>609</v>
      </c>
      <c r="J11" s="83">
        <v>15</v>
      </c>
      <c r="K11" s="83">
        <v>123</v>
      </c>
      <c r="L11" s="83">
        <v>50</v>
      </c>
      <c r="M11" s="83">
        <v>361</v>
      </c>
      <c r="N11" s="83">
        <v>284</v>
      </c>
      <c r="O11" s="83">
        <v>23</v>
      </c>
      <c r="P11" s="83">
        <f t="shared" si="0"/>
        <v>3402</v>
      </c>
    </row>
    <row r="12" spans="1:16" ht="12.75">
      <c r="A12" s="181" t="s">
        <v>171</v>
      </c>
      <c r="B12" s="83">
        <v>86</v>
      </c>
      <c r="C12" s="83">
        <v>256</v>
      </c>
      <c r="D12" s="83">
        <v>655</v>
      </c>
      <c r="E12" s="83">
        <v>34</v>
      </c>
      <c r="F12" s="83">
        <v>138</v>
      </c>
      <c r="G12" s="83">
        <v>62</v>
      </c>
      <c r="H12" s="83">
        <v>317</v>
      </c>
      <c r="I12" s="83">
        <v>314</v>
      </c>
      <c r="J12" s="83">
        <v>0</v>
      </c>
      <c r="K12" s="83">
        <v>102</v>
      </c>
      <c r="L12" s="83">
        <v>57</v>
      </c>
      <c r="M12" s="83">
        <v>107</v>
      </c>
      <c r="N12" s="83">
        <v>98</v>
      </c>
      <c r="O12" s="83">
        <v>22</v>
      </c>
      <c r="P12" s="83">
        <f t="shared" si="0"/>
        <v>2248</v>
      </c>
    </row>
    <row r="13" spans="1:18" ht="12.75">
      <c r="A13" s="181" t="s">
        <v>111</v>
      </c>
      <c r="B13" s="83">
        <v>0</v>
      </c>
      <c r="C13" s="83">
        <v>17</v>
      </c>
      <c r="D13" s="83">
        <v>13</v>
      </c>
      <c r="E13" s="83">
        <v>0</v>
      </c>
      <c r="F13" s="83">
        <v>9</v>
      </c>
      <c r="G13" s="83">
        <v>0</v>
      </c>
      <c r="H13" s="83">
        <v>9</v>
      </c>
      <c r="I13" s="83">
        <v>30</v>
      </c>
      <c r="J13" s="83">
        <v>0</v>
      </c>
      <c r="K13" s="83">
        <v>8</v>
      </c>
      <c r="L13" s="83">
        <v>0</v>
      </c>
      <c r="M13" s="83">
        <v>0</v>
      </c>
      <c r="N13" s="83">
        <v>6</v>
      </c>
      <c r="O13" s="83">
        <v>0</v>
      </c>
      <c r="P13" s="83">
        <f t="shared" si="0"/>
        <v>92</v>
      </c>
      <c r="R13" s="39"/>
    </row>
    <row r="14" spans="1:18" ht="12.75">
      <c r="A14" s="181" t="s">
        <v>295</v>
      </c>
      <c r="B14" s="117">
        <v>349</v>
      </c>
      <c r="C14" s="117">
        <v>1554</v>
      </c>
      <c r="D14" s="117">
        <v>2848</v>
      </c>
      <c r="E14" s="117">
        <v>133</v>
      </c>
      <c r="F14" s="117">
        <v>1912</v>
      </c>
      <c r="G14" s="117">
        <v>42</v>
      </c>
      <c r="H14" s="117">
        <v>1064</v>
      </c>
      <c r="I14" s="117">
        <v>2152</v>
      </c>
      <c r="J14" s="117">
        <v>71</v>
      </c>
      <c r="K14" s="117">
        <v>960</v>
      </c>
      <c r="L14" s="117">
        <v>178</v>
      </c>
      <c r="M14" s="117">
        <v>613</v>
      </c>
      <c r="N14" s="117">
        <v>572</v>
      </c>
      <c r="O14" s="117">
        <v>99</v>
      </c>
      <c r="P14" s="83">
        <f t="shared" si="0"/>
        <v>12547</v>
      </c>
      <c r="R14" s="39"/>
    </row>
    <row r="15" spans="1:18" ht="12.75">
      <c r="A15" s="181" t="s">
        <v>173</v>
      </c>
      <c r="B15" s="83">
        <v>220</v>
      </c>
      <c r="C15" s="83">
        <v>506</v>
      </c>
      <c r="D15" s="83">
        <v>1136</v>
      </c>
      <c r="E15" s="83">
        <v>86</v>
      </c>
      <c r="F15" s="83">
        <v>421</v>
      </c>
      <c r="G15" s="83">
        <v>52</v>
      </c>
      <c r="H15" s="83">
        <v>710</v>
      </c>
      <c r="I15" s="83">
        <v>971</v>
      </c>
      <c r="J15" s="83">
        <v>56</v>
      </c>
      <c r="K15" s="83">
        <v>193</v>
      </c>
      <c r="L15" s="83">
        <v>91</v>
      </c>
      <c r="M15" s="83">
        <v>433</v>
      </c>
      <c r="N15" s="83">
        <v>339</v>
      </c>
      <c r="O15" s="83">
        <v>68</v>
      </c>
      <c r="P15" s="83">
        <f t="shared" si="0"/>
        <v>5282</v>
      </c>
      <c r="R15" s="39"/>
    </row>
    <row r="16" spans="1:18" ht="12.75">
      <c r="A16" s="182" t="s">
        <v>176</v>
      </c>
      <c r="B16" s="83">
        <v>147</v>
      </c>
      <c r="C16" s="83">
        <v>975</v>
      </c>
      <c r="D16" s="83">
        <v>1947</v>
      </c>
      <c r="E16" s="83">
        <v>144</v>
      </c>
      <c r="F16" s="83">
        <v>384</v>
      </c>
      <c r="G16" s="83">
        <v>63</v>
      </c>
      <c r="H16" s="83">
        <v>835</v>
      </c>
      <c r="I16" s="83">
        <v>950</v>
      </c>
      <c r="J16" s="83">
        <v>24</v>
      </c>
      <c r="K16" s="83">
        <v>341</v>
      </c>
      <c r="L16" s="83">
        <v>64</v>
      </c>
      <c r="M16" s="83">
        <v>691</v>
      </c>
      <c r="N16" s="83">
        <v>1019</v>
      </c>
      <c r="O16" s="83">
        <v>14</v>
      </c>
      <c r="P16" s="83">
        <f t="shared" si="0"/>
        <v>7598</v>
      </c>
      <c r="Q16" s="283"/>
      <c r="R16" s="39"/>
    </row>
    <row r="17" spans="1:18" ht="12.75">
      <c r="A17" s="182" t="s">
        <v>172</v>
      </c>
      <c r="B17" s="83">
        <v>74</v>
      </c>
      <c r="C17" s="83">
        <v>370</v>
      </c>
      <c r="D17" s="83">
        <v>582</v>
      </c>
      <c r="E17" s="83">
        <v>60</v>
      </c>
      <c r="F17" s="83">
        <v>130</v>
      </c>
      <c r="G17" s="83">
        <v>41</v>
      </c>
      <c r="H17" s="83">
        <v>253</v>
      </c>
      <c r="I17" s="83">
        <v>508</v>
      </c>
      <c r="J17" s="83">
        <v>12</v>
      </c>
      <c r="K17" s="83">
        <v>165</v>
      </c>
      <c r="L17" s="83">
        <v>41</v>
      </c>
      <c r="M17" s="83">
        <v>160</v>
      </c>
      <c r="N17" s="83">
        <v>313</v>
      </c>
      <c r="O17" s="83">
        <v>40</v>
      </c>
      <c r="P17" s="83">
        <f t="shared" si="0"/>
        <v>2749</v>
      </c>
      <c r="R17" s="39"/>
    </row>
    <row r="18" spans="1:16" ht="12.75">
      <c r="A18" s="182" t="s">
        <v>123</v>
      </c>
      <c r="B18" s="83">
        <v>160</v>
      </c>
      <c r="C18" s="83">
        <v>329</v>
      </c>
      <c r="D18" s="83">
        <v>489</v>
      </c>
      <c r="E18" s="83">
        <v>40</v>
      </c>
      <c r="F18" s="83">
        <v>295</v>
      </c>
      <c r="G18" s="83">
        <v>7</v>
      </c>
      <c r="H18" s="83">
        <v>240</v>
      </c>
      <c r="I18" s="83">
        <v>518</v>
      </c>
      <c r="J18" s="83">
        <v>19</v>
      </c>
      <c r="K18" s="83">
        <v>109</v>
      </c>
      <c r="L18" s="83">
        <v>33</v>
      </c>
      <c r="M18" s="83">
        <v>153</v>
      </c>
      <c r="N18" s="83">
        <v>136</v>
      </c>
      <c r="O18" s="83">
        <v>25</v>
      </c>
      <c r="P18" s="83">
        <f t="shared" si="0"/>
        <v>2553</v>
      </c>
    </row>
    <row r="19" spans="1:16" ht="12.75">
      <c r="A19" s="182" t="s">
        <v>296</v>
      </c>
      <c r="B19" s="298">
        <v>115</v>
      </c>
      <c r="C19" s="298">
        <v>630</v>
      </c>
      <c r="D19" s="298">
        <v>898</v>
      </c>
      <c r="E19" s="298">
        <v>71</v>
      </c>
      <c r="F19" s="298">
        <v>260</v>
      </c>
      <c r="G19" s="298">
        <v>30</v>
      </c>
      <c r="H19" s="298">
        <v>531</v>
      </c>
      <c r="I19" s="298">
        <v>836</v>
      </c>
      <c r="J19" s="298">
        <v>12</v>
      </c>
      <c r="K19" s="298">
        <v>283</v>
      </c>
      <c r="L19" s="298">
        <v>44</v>
      </c>
      <c r="M19" s="298">
        <v>310</v>
      </c>
      <c r="N19" s="298">
        <v>124</v>
      </c>
      <c r="O19" s="298">
        <v>35</v>
      </c>
      <c r="P19" s="298">
        <f>O19+N19+M19+L19+K19+J19+I19+H19+G19+F19+E19+D19+C19+B19</f>
        <v>4179</v>
      </c>
    </row>
    <row r="20" spans="1:16" ht="12.75">
      <c r="A20" s="183" t="s">
        <v>124</v>
      </c>
      <c r="B20" s="201">
        <f>B7+B8+B9+B10+B11+B12+B13+B14+B15+B16+B17+B18+B19</f>
        <v>1922</v>
      </c>
      <c r="C20" s="201">
        <f aca="true" t="shared" si="1" ref="C20:O20">C7+C8+C9+C10+C11+C12+C13+C14+C15+C16+C17+C18+C19</f>
        <v>7666</v>
      </c>
      <c r="D20" s="201">
        <f t="shared" si="1"/>
        <v>13465</v>
      </c>
      <c r="E20" s="201">
        <f t="shared" si="1"/>
        <v>1048</v>
      </c>
      <c r="F20" s="201">
        <f t="shared" si="1"/>
        <v>5195</v>
      </c>
      <c r="G20" s="201">
        <f t="shared" si="1"/>
        <v>690</v>
      </c>
      <c r="H20" s="201">
        <f t="shared" si="1"/>
        <v>6446</v>
      </c>
      <c r="I20" s="201">
        <f t="shared" si="1"/>
        <v>10795</v>
      </c>
      <c r="J20" s="201">
        <f t="shared" si="1"/>
        <v>321</v>
      </c>
      <c r="K20" s="201">
        <f t="shared" si="1"/>
        <v>3273</v>
      </c>
      <c r="L20" s="201">
        <f t="shared" si="1"/>
        <v>880</v>
      </c>
      <c r="M20" s="201">
        <f t="shared" si="1"/>
        <v>4140</v>
      </c>
      <c r="N20" s="201">
        <f t="shared" si="1"/>
        <v>4201</v>
      </c>
      <c r="O20" s="201">
        <f t="shared" si="1"/>
        <v>483</v>
      </c>
      <c r="P20" s="201">
        <f>O20+N20+M20+L20+K20+J20+I20+H20+G20+F20+E20+D20+C20+B20</f>
        <v>60525</v>
      </c>
    </row>
    <row r="21" spans="1:16" ht="12.75">
      <c r="A21" s="182" t="s">
        <v>125</v>
      </c>
      <c r="B21" s="83">
        <v>0</v>
      </c>
      <c r="C21" s="83">
        <v>131</v>
      </c>
      <c r="D21" s="83">
        <v>160</v>
      </c>
      <c r="E21" s="83">
        <v>61</v>
      </c>
      <c r="F21" s="83">
        <v>102</v>
      </c>
      <c r="G21" s="83">
        <v>0</v>
      </c>
      <c r="H21" s="83">
        <v>75</v>
      </c>
      <c r="I21" s="83">
        <v>105</v>
      </c>
      <c r="J21" s="83">
        <v>0</v>
      </c>
      <c r="K21" s="83">
        <v>43</v>
      </c>
      <c r="L21" s="83">
        <v>0</v>
      </c>
      <c r="M21" s="83">
        <v>110</v>
      </c>
      <c r="N21" s="83">
        <v>16</v>
      </c>
      <c r="O21" s="83">
        <v>0</v>
      </c>
      <c r="P21" s="201">
        <f>O21+N21+M21+L21+K21+J21+I21+H21+G21+F21+E21+D21+C21+B21</f>
        <v>803</v>
      </c>
    </row>
    <row r="22" spans="1:16" ht="12.75">
      <c r="A22" s="182" t="s">
        <v>112</v>
      </c>
      <c r="B22" s="83">
        <v>21</v>
      </c>
      <c r="C22" s="83">
        <v>113</v>
      </c>
      <c r="D22" s="83">
        <v>176</v>
      </c>
      <c r="E22" s="83">
        <v>23</v>
      </c>
      <c r="F22" s="83">
        <v>130</v>
      </c>
      <c r="G22" s="83">
        <v>0</v>
      </c>
      <c r="H22" s="83">
        <v>123</v>
      </c>
      <c r="I22" s="83">
        <v>64</v>
      </c>
      <c r="J22" s="83">
        <v>0</v>
      </c>
      <c r="K22" s="83">
        <v>22</v>
      </c>
      <c r="L22" s="83">
        <v>9</v>
      </c>
      <c r="M22" s="83">
        <v>56</v>
      </c>
      <c r="N22" s="83">
        <v>106</v>
      </c>
      <c r="O22" s="83">
        <v>7</v>
      </c>
      <c r="P22" s="201">
        <f>O22+N22+M22+L22+K22+J22+I22+H22+G22+F22+E22+D22+C22+B22</f>
        <v>850</v>
      </c>
    </row>
    <row r="23" spans="1:17" ht="12.75">
      <c r="A23" s="184" t="s">
        <v>113</v>
      </c>
      <c r="B23" s="121">
        <f>B21+B22+B20</f>
        <v>1943</v>
      </c>
      <c r="C23" s="121">
        <f aca="true" t="shared" si="2" ref="C23:O23">C21+C22+C20</f>
        <v>7910</v>
      </c>
      <c r="D23" s="121">
        <f t="shared" si="2"/>
        <v>13801</v>
      </c>
      <c r="E23" s="121">
        <f t="shared" si="2"/>
        <v>1132</v>
      </c>
      <c r="F23" s="121">
        <f t="shared" si="2"/>
        <v>5427</v>
      </c>
      <c r="G23" s="121">
        <f t="shared" si="2"/>
        <v>690</v>
      </c>
      <c r="H23" s="121">
        <f t="shared" si="2"/>
        <v>6644</v>
      </c>
      <c r="I23" s="121">
        <f t="shared" si="2"/>
        <v>10964</v>
      </c>
      <c r="J23" s="121">
        <f t="shared" si="2"/>
        <v>321</v>
      </c>
      <c r="K23" s="121">
        <f t="shared" si="2"/>
        <v>3338</v>
      </c>
      <c r="L23" s="121">
        <f t="shared" si="2"/>
        <v>889</v>
      </c>
      <c r="M23" s="121">
        <f t="shared" si="2"/>
        <v>4306</v>
      </c>
      <c r="N23" s="121">
        <f t="shared" si="2"/>
        <v>4323</v>
      </c>
      <c r="O23" s="121">
        <f t="shared" si="2"/>
        <v>490</v>
      </c>
      <c r="P23" s="121">
        <f>O23+N23+M23+L23+K23+J23+I23+H23+G23+F23+E23+D23+C23+B23</f>
        <v>62178</v>
      </c>
      <c r="Q23" s="13"/>
    </row>
  </sheetData>
  <sheetProtection/>
  <mergeCells count="1">
    <mergeCell ref="A1:F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N53"/>
  <sheetViews>
    <sheetView zoomScalePageLayoutView="0" workbookViewId="0" topLeftCell="A1">
      <selection activeCell="A2" sqref="A2:IV2"/>
    </sheetView>
  </sheetViews>
  <sheetFormatPr defaultColWidth="11.421875" defaultRowHeight="12.75"/>
  <cols>
    <col min="1" max="1" width="2.140625" style="39" customWidth="1"/>
    <col min="2" max="2" width="31.140625" style="39" customWidth="1"/>
    <col min="3" max="3" width="10.57421875" style="39" customWidth="1"/>
    <col min="4" max="4" width="10.28125" style="39" customWidth="1"/>
    <col min="5" max="5" width="9.7109375" style="39" customWidth="1"/>
    <col min="6" max="6" width="11.421875" style="39" customWidth="1"/>
    <col min="7" max="7" width="8.7109375" style="39" customWidth="1"/>
    <col min="8" max="8" width="7.421875" style="39" customWidth="1"/>
    <col min="9" max="9" width="7.7109375" style="39" customWidth="1"/>
    <col min="10" max="10" width="3.140625" style="39" customWidth="1"/>
    <col min="11" max="16384" width="11.421875" style="39" customWidth="1"/>
  </cols>
  <sheetData>
    <row r="1" spans="1:11" ht="16.5">
      <c r="A1" s="435" t="s">
        <v>207</v>
      </c>
      <c r="B1" s="435"/>
      <c r="C1" s="435"/>
      <c r="D1" s="435"/>
      <c r="E1" s="435"/>
      <c r="F1" s="435"/>
      <c r="G1" s="435"/>
      <c r="H1" s="435"/>
      <c r="I1" s="435"/>
      <c r="J1" s="24"/>
      <c r="K1" s="24"/>
    </row>
    <row r="2" spans="1:8" s="1" customFormat="1" ht="16.5">
      <c r="A2" s="322"/>
      <c r="B2" s="357" t="s">
        <v>380</v>
      </c>
      <c r="C2" s="357"/>
      <c r="D2" s="357"/>
      <c r="E2" s="322"/>
      <c r="F2" s="322"/>
      <c r="G2" s="322"/>
      <c r="H2" s="322"/>
    </row>
    <row r="3" spans="1:11" ht="12.75">
      <c r="A3" s="23"/>
      <c r="B3" s="23"/>
      <c r="C3" s="23"/>
      <c r="D3" s="23"/>
      <c r="E3" s="23"/>
      <c r="F3" s="23"/>
      <c r="G3" s="23"/>
      <c r="H3" s="23"/>
      <c r="I3" s="23"/>
      <c r="J3" s="24"/>
      <c r="K3" s="24"/>
    </row>
    <row r="4" spans="1:11" ht="12.75">
      <c r="A4" s="23"/>
      <c r="B4" s="412" t="s">
        <v>44</v>
      </c>
      <c r="C4" s="412"/>
      <c r="D4" s="412"/>
      <c r="E4" s="412"/>
      <c r="F4" s="412"/>
      <c r="G4" s="412"/>
      <c r="H4" s="412"/>
      <c r="I4" s="412"/>
      <c r="J4" s="24"/>
      <c r="K4" s="24"/>
    </row>
    <row r="5" spans="1:11" ht="12.75">
      <c r="A5" s="23"/>
      <c r="B5" s="40"/>
      <c r="C5" s="40"/>
      <c r="D5" s="40"/>
      <c r="E5" s="40"/>
      <c r="F5" s="40"/>
      <c r="G5" s="40"/>
      <c r="H5" s="40"/>
      <c r="I5" s="40"/>
      <c r="J5" s="24"/>
      <c r="K5" s="24"/>
    </row>
    <row r="6" spans="1:11" ht="12.75" customHeight="1">
      <c r="A6" s="23"/>
      <c r="B6" s="41"/>
      <c r="C6" s="363" t="s">
        <v>61</v>
      </c>
      <c r="D6" s="363" t="s">
        <v>14</v>
      </c>
      <c r="E6" s="363" t="s">
        <v>15</v>
      </c>
      <c r="F6" s="363" t="s">
        <v>16</v>
      </c>
      <c r="G6" s="363" t="s">
        <v>17</v>
      </c>
      <c r="H6" s="373" t="s">
        <v>0</v>
      </c>
      <c r="I6" s="23"/>
      <c r="J6" s="24"/>
      <c r="K6" s="24"/>
    </row>
    <row r="7" spans="1:11" ht="12.75">
      <c r="A7" s="23"/>
      <c r="B7" s="41"/>
      <c r="C7" s="364"/>
      <c r="D7" s="364"/>
      <c r="E7" s="364"/>
      <c r="F7" s="364"/>
      <c r="G7" s="364"/>
      <c r="H7" s="374"/>
      <c r="I7" s="23"/>
      <c r="J7" s="24"/>
      <c r="K7" s="24"/>
    </row>
    <row r="8" spans="1:11" ht="12.75">
      <c r="A8" s="23"/>
      <c r="B8" s="41"/>
      <c r="C8" s="364"/>
      <c r="D8" s="364"/>
      <c r="E8" s="364"/>
      <c r="F8" s="364"/>
      <c r="G8" s="364"/>
      <c r="H8" s="374"/>
      <c r="I8" s="23"/>
      <c r="J8" s="24"/>
      <c r="K8" s="24"/>
    </row>
    <row r="9" spans="1:11" ht="12.75">
      <c r="A9" s="23"/>
      <c r="B9" s="41"/>
      <c r="C9" s="364"/>
      <c r="D9" s="364"/>
      <c r="E9" s="364"/>
      <c r="F9" s="364"/>
      <c r="G9" s="364"/>
      <c r="H9" s="374"/>
      <c r="I9" s="23"/>
      <c r="J9" s="24"/>
      <c r="K9" s="24"/>
    </row>
    <row r="10" spans="1:11" ht="12.75">
      <c r="A10" s="23"/>
      <c r="B10" s="41"/>
      <c r="C10" s="364"/>
      <c r="D10" s="364"/>
      <c r="E10" s="364"/>
      <c r="F10" s="364"/>
      <c r="G10" s="364"/>
      <c r="H10" s="374"/>
      <c r="I10" s="23"/>
      <c r="J10" s="24"/>
      <c r="K10" s="24"/>
    </row>
    <row r="11" spans="1:11" ht="12.75">
      <c r="A11" s="23"/>
      <c r="B11" s="41"/>
      <c r="C11" s="364"/>
      <c r="D11" s="364"/>
      <c r="E11" s="364"/>
      <c r="F11" s="364"/>
      <c r="G11" s="364"/>
      <c r="H11" s="374"/>
      <c r="I11" s="23"/>
      <c r="J11" s="24"/>
      <c r="K11" s="24"/>
    </row>
    <row r="12" spans="1:11" ht="12.75">
      <c r="A12" s="23"/>
      <c r="B12" s="41"/>
      <c r="C12" s="365"/>
      <c r="D12" s="365"/>
      <c r="E12" s="365"/>
      <c r="F12" s="365"/>
      <c r="G12" s="365"/>
      <c r="H12" s="375"/>
      <c r="I12" s="23"/>
      <c r="J12" s="24"/>
      <c r="K12" s="24"/>
    </row>
    <row r="13" spans="1:11" ht="15">
      <c r="A13" s="23"/>
      <c r="B13" s="112" t="s">
        <v>201</v>
      </c>
      <c r="C13" s="144">
        <v>82.6</v>
      </c>
      <c r="D13" s="144">
        <v>3.4</v>
      </c>
      <c r="E13" s="144">
        <v>4.8</v>
      </c>
      <c r="F13" s="144">
        <v>0.7</v>
      </c>
      <c r="G13" s="144">
        <v>8.6</v>
      </c>
      <c r="H13" s="143">
        <v>100</v>
      </c>
      <c r="I13" s="23"/>
      <c r="J13" s="24"/>
      <c r="K13" s="24"/>
    </row>
    <row r="14" spans="1:14" ht="12.75">
      <c r="A14" s="23"/>
      <c r="B14" s="113" t="s">
        <v>19</v>
      </c>
      <c r="C14" s="139">
        <v>1197</v>
      </c>
      <c r="D14" s="139">
        <v>49</v>
      </c>
      <c r="E14" s="139">
        <v>69</v>
      </c>
      <c r="F14" s="139">
        <v>10</v>
      </c>
      <c r="G14" s="139">
        <v>125</v>
      </c>
      <c r="H14" s="103">
        <v>1450</v>
      </c>
      <c r="I14" s="23"/>
      <c r="J14" s="24"/>
      <c r="K14" s="24"/>
      <c r="N14" s="37"/>
    </row>
    <row r="15" spans="1:11" ht="12.75">
      <c r="A15" s="23"/>
      <c r="B15" s="112" t="s">
        <v>53</v>
      </c>
      <c r="C15" s="144">
        <v>81.6</v>
      </c>
      <c r="D15" s="144">
        <v>3.2</v>
      </c>
      <c r="E15" s="144">
        <v>5.3</v>
      </c>
      <c r="F15" s="144">
        <v>0.5</v>
      </c>
      <c r="G15" s="144">
        <v>9.4</v>
      </c>
      <c r="H15" s="143">
        <v>100</v>
      </c>
      <c r="I15" s="23"/>
      <c r="J15" s="24"/>
      <c r="K15" s="24"/>
    </row>
    <row r="16" spans="1:11" ht="12.75">
      <c r="A16" s="23"/>
      <c r="B16" s="113" t="s">
        <v>19</v>
      </c>
      <c r="C16" s="139">
        <v>1523</v>
      </c>
      <c r="D16" s="139">
        <v>60</v>
      </c>
      <c r="E16" s="139">
        <v>98</v>
      </c>
      <c r="F16" s="139">
        <v>10</v>
      </c>
      <c r="G16" s="139">
        <v>175</v>
      </c>
      <c r="H16" s="103">
        <v>1866</v>
      </c>
      <c r="I16" s="23"/>
      <c r="J16" s="24"/>
      <c r="K16" s="24"/>
    </row>
    <row r="17" spans="1:11" ht="12.75">
      <c r="A17" s="23"/>
      <c r="B17" s="22"/>
      <c r="C17" s="23"/>
      <c r="D17" s="23"/>
      <c r="E17" s="23"/>
      <c r="F17" s="23"/>
      <c r="G17" s="23"/>
      <c r="H17" s="38"/>
      <c r="I17" s="24"/>
      <c r="J17" s="24"/>
      <c r="K17" s="24"/>
    </row>
    <row r="18" spans="1:11" ht="12.75">
      <c r="A18" s="23"/>
      <c r="B18" s="412" t="s">
        <v>45</v>
      </c>
      <c r="C18" s="412"/>
      <c r="D18" s="412"/>
      <c r="E18" s="412"/>
      <c r="F18" s="412"/>
      <c r="G18" s="412"/>
      <c r="H18" s="412"/>
      <c r="I18" s="412"/>
      <c r="J18" s="24"/>
      <c r="K18" s="24"/>
    </row>
    <row r="19" spans="1:11" ht="12.75">
      <c r="A19" s="23"/>
      <c r="B19" s="25"/>
      <c r="C19" s="25"/>
      <c r="D19" s="25"/>
      <c r="E19" s="25"/>
      <c r="F19" s="23"/>
      <c r="G19" s="23"/>
      <c r="H19" s="38"/>
      <c r="I19" s="24"/>
      <c r="J19" s="24"/>
      <c r="K19" s="24"/>
    </row>
    <row r="20" spans="1:11" ht="12.75" customHeight="1">
      <c r="A20" s="23"/>
      <c r="B20" s="460" t="s">
        <v>13</v>
      </c>
      <c r="C20" s="358" t="s">
        <v>201</v>
      </c>
      <c r="D20" s="359"/>
      <c r="E20" s="358" t="s">
        <v>53</v>
      </c>
      <c r="F20" s="359"/>
      <c r="G20" s="23"/>
      <c r="H20" s="38"/>
      <c r="I20" s="24"/>
      <c r="J20" s="24"/>
      <c r="K20" s="24"/>
    </row>
    <row r="21" spans="1:11" ht="12.75">
      <c r="A21" s="23"/>
      <c r="B21" s="461"/>
      <c r="C21" s="360"/>
      <c r="D21" s="361"/>
      <c r="E21" s="360"/>
      <c r="F21" s="361"/>
      <c r="G21" s="23"/>
      <c r="H21" s="38"/>
      <c r="I21" s="24"/>
      <c r="J21" s="24"/>
      <c r="K21" s="24"/>
    </row>
    <row r="22" spans="1:11" ht="12.75">
      <c r="A22" s="23"/>
      <c r="B22" s="91" t="s">
        <v>20</v>
      </c>
      <c r="C22" s="462">
        <v>0.9</v>
      </c>
      <c r="D22" s="463"/>
      <c r="E22" s="462">
        <v>0.9</v>
      </c>
      <c r="F22" s="463"/>
      <c r="G22" s="23"/>
      <c r="H22" s="38"/>
      <c r="I22" s="24"/>
      <c r="J22" s="24"/>
      <c r="K22" s="24"/>
    </row>
    <row r="23" spans="1:11" ht="12.75">
      <c r="A23" s="23"/>
      <c r="B23" s="114" t="s">
        <v>21</v>
      </c>
      <c r="C23" s="458">
        <v>68.4</v>
      </c>
      <c r="D23" s="459"/>
      <c r="E23" s="458">
        <v>35.4</v>
      </c>
      <c r="F23" s="459"/>
      <c r="G23" s="23"/>
      <c r="H23" s="38"/>
      <c r="I23" s="24"/>
      <c r="J23" s="24"/>
      <c r="K23" s="24"/>
    </row>
    <row r="24" spans="1:11" ht="12.75">
      <c r="A24" s="23"/>
      <c r="B24" s="114" t="s">
        <v>22</v>
      </c>
      <c r="C24" s="458">
        <v>17.3</v>
      </c>
      <c r="D24" s="459"/>
      <c r="E24" s="458">
        <v>19.4</v>
      </c>
      <c r="F24" s="459"/>
      <c r="G24" s="23"/>
      <c r="H24" s="38"/>
      <c r="I24" s="24"/>
      <c r="J24" s="24"/>
      <c r="K24" s="24"/>
    </row>
    <row r="25" spans="1:11" ht="12.75">
      <c r="A25" s="23"/>
      <c r="B25" s="114" t="s">
        <v>23</v>
      </c>
      <c r="C25" s="458">
        <v>6.5</v>
      </c>
      <c r="D25" s="459"/>
      <c r="E25" s="458">
        <v>7.2</v>
      </c>
      <c r="F25" s="459"/>
      <c r="G25" s="23"/>
      <c r="H25" s="38"/>
      <c r="I25" s="24"/>
      <c r="J25" s="24"/>
      <c r="K25" s="24"/>
    </row>
    <row r="26" spans="1:11" ht="12.75">
      <c r="A26" s="23"/>
      <c r="B26" s="114" t="s">
        <v>24</v>
      </c>
      <c r="C26" s="458">
        <v>2.6</v>
      </c>
      <c r="D26" s="459"/>
      <c r="E26" s="458">
        <v>2.9</v>
      </c>
      <c r="F26" s="459"/>
      <c r="G26" s="23"/>
      <c r="H26" s="38"/>
      <c r="I26" s="24"/>
      <c r="J26" s="24"/>
      <c r="K26" s="24"/>
    </row>
    <row r="27" spans="1:11" ht="12.75">
      <c r="A27" s="23"/>
      <c r="B27" s="114" t="s">
        <v>25</v>
      </c>
      <c r="C27" s="458">
        <v>1.9</v>
      </c>
      <c r="D27" s="459"/>
      <c r="E27" s="458">
        <v>1.8</v>
      </c>
      <c r="F27" s="459"/>
      <c r="G27" s="23"/>
      <c r="H27" s="38"/>
      <c r="I27" s="24"/>
      <c r="J27" s="24"/>
      <c r="K27" s="24"/>
    </row>
    <row r="28" spans="1:11" ht="12.75">
      <c r="A28" s="23"/>
      <c r="B28" s="114" t="s">
        <v>148</v>
      </c>
      <c r="C28" s="458">
        <v>1.9</v>
      </c>
      <c r="D28" s="459"/>
      <c r="E28" s="458">
        <v>2.1</v>
      </c>
      <c r="F28" s="459"/>
      <c r="G28" s="23"/>
      <c r="H28" s="38"/>
      <c r="I28" s="24"/>
      <c r="J28" s="24"/>
      <c r="K28" s="24"/>
    </row>
    <row r="29" spans="1:11" ht="12.75">
      <c r="A29" s="23"/>
      <c r="B29" s="115" t="s">
        <v>26</v>
      </c>
      <c r="C29" s="464">
        <v>0.5</v>
      </c>
      <c r="D29" s="465"/>
      <c r="E29" s="464">
        <v>0.4</v>
      </c>
      <c r="F29" s="465"/>
      <c r="G29" s="23"/>
      <c r="H29" s="38"/>
      <c r="I29" s="24"/>
      <c r="J29" s="24"/>
      <c r="K29" s="24"/>
    </row>
    <row r="30" spans="1:11" ht="12.75">
      <c r="A30" s="23"/>
      <c r="B30" s="112" t="s">
        <v>0</v>
      </c>
      <c r="C30" s="383">
        <v>100</v>
      </c>
      <c r="D30" s="384"/>
      <c r="E30" s="383">
        <v>100</v>
      </c>
      <c r="F30" s="384"/>
      <c r="G30" s="23"/>
      <c r="H30" s="38"/>
      <c r="I30" s="24"/>
      <c r="J30" s="24"/>
      <c r="K30" s="24"/>
    </row>
    <row r="31" spans="1:11" ht="12.75">
      <c r="A31" s="23"/>
      <c r="B31" s="113" t="s">
        <v>19</v>
      </c>
      <c r="C31" s="469">
        <v>1442</v>
      </c>
      <c r="D31" s="470"/>
      <c r="E31" s="385">
        <v>1854</v>
      </c>
      <c r="F31" s="386"/>
      <c r="G31" s="23"/>
      <c r="H31" s="38"/>
      <c r="I31" s="24"/>
      <c r="J31" s="24"/>
      <c r="K31" s="24"/>
    </row>
    <row r="32" spans="1:11" ht="12.75">
      <c r="A32" s="23"/>
      <c r="B32" s="22"/>
      <c r="C32" s="23"/>
      <c r="D32" s="23"/>
      <c r="E32" s="23"/>
      <c r="F32" s="23"/>
      <c r="G32" s="23"/>
      <c r="H32" s="38"/>
      <c r="I32" s="24"/>
      <c r="J32" s="24"/>
      <c r="K32" s="24"/>
    </row>
    <row r="33" spans="1:11" ht="12.75">
      <c r="A33" s="23"/>
      <c r="B33" s="412" t="s">
        <v>293</v>
      </c>
      <c r="C33" s="412"/>
      <c r="D33" s="412"/>
      <c r="E33" s="412"/>
      <c r="F33" s="412"/>
      <c r="G33" s="412"/>
      <c r="H33" s="412"/>
      <c r="I33" s="412"/>
      <c r="J33" s="24"/>
      <c r="K33" s="24"/>
    </row>
    <row r="34" spans="1:12" ht="12.75">
      <c r="A34" s="23"/>
      <c r="B34" s="38"/>
      <c r="C34" s="38"/>
      <c r="D34" s="38"/>
      <c r="E34" s="38"/>
      <c r="F34" s="38"/>
      <c r="G34" s="38"/>
      <c r="H34" s="38"/>
      <c r="I34" s="38"/>
      <c r="J34" s="24"/>
      <c r="K34" s="24"/>
      <c r="L34" s="38"/>
    </row>
    <row r="35" spans="1:12" ht="27" customHeight="1">
      <c r="A35" s="23"/>
      <c r="B35" s="38"/>
      <c r="C35" s="413" t="s">
        <v>203</v>
      </c>
      <c r="D35" s="414"/>
      <c r="E35" s="413" t="s">
        <v>163</v>
      </c>
      <c r="F35" s="414"/>
      <c r="G35" s="38"/>
      <c r="H35" s="38"/>
      <c r="I35" s="38"/>
      <c r="J35" s="24"/>
      <c r="K35" s="24"/>
      <c r="L35" s="38"/>
    </row>
    <row r="36" spans="1:12" ht="12.75">
      <c r="A36" s="23"/>
      <c r="B36" s="91" t="s">
        <v>161</v>
      </c>
      <c r="C36" s="466">
        <v>413</v>
      </c>
      <c r="D36" s="466"/>
      <c r="E36" s="467">
        <v>512</v>
      </c>
      <c r="F36" s="468"/>
      <c r="G36" s="38"/>
      <c r="H36" s="38"/>
      <c r="I36" s="38"/>
      <c r="J36" s="24"/>
      <c r="K36" s="24"/>
      <c r="L36" s="38"/>
    </row>
    <row r="37" spans="1:12" ht="41.25" customHeight="1">
      <c r="A37" s="23"/>
      <c r="B37" s="114" t="s">
        <v>162</v>
      </c>
      <c r="C37" s="466">
        <v>181</v>
      </c>
      <c r="D37" s="466"/>
      <c r="E37" s="471">
        <v>227</v>
      </c>
      <c r="F37" s="472"/>
      <c r="G37" s="38"/>
      <c r="H37" s="38"/>
      <c r="I37" s="38"/>
      <c r="J37" s="24"/>
      <c r="K37" s="24"/>
      <c r="L37" s="38"/>
    </row>
    <row r="38" spans="1:12" ht="14.25" customHeight="1">
      <c r="A38" s="23"/>
      <c r="B38" s="114" t="s">
        <v>156</v>
      </c>
      <c r="C38" s="466">
        <v>42</v>
      </c>
      <c r="D38" s="466"/>
      <c r="E38" s="471">
        <v>53</v>
      </c>
      <c r="F38" s="472"/>
      <c r="G38" s="38"/>
      <c r="H38" s="38"/>
      <c r="I38" s="38"/>
      <c r="J38" s="38"/>
      <c r="K38" s="38"/>
      <c r="L38" s="38"/>
    </row>
    <row r="39" spans="1:12" ht="23.25" customHeight="1">
      <c r="A39" s="23"/>
      <c r="B39" s="114" t="s">
        <v>157</v>
      </c>
      <c r="C39" s="466">
        <v>33</v>
      </c>
      <c r="D39" s="466"/>
      <c r="E39" s="471">
        <v>46</v>
      </c>
      <c r="F39" s="472"/>
      <c r="G39" s="38"/>
      <c r="H39" s="38"/>
      <c r="I39" s="38"/>
      <c r="J39" s="38"/>
      <c r="K39" s="38"/>
      <c r="L39" s="38"/>
    </row>
    <row r="40" spans="1:12" ht="25.5">
      <c r="A40" s="23"/>
      <c r="B40" s="114" t="s">
        <v>158</v>
      </c>
      <c r="C40" s="466">
        <v>4</v>
      </c>
      <c r="D40" s="466"/>
      <c r="E40" s="471">
        <v>6</v>
      </c>
      <c r="F40" s="472"/>
      <c r="G40" s="38"/>
      <c r="H40" s="38"/>
      <c r="I40" s="38"/>
      <c r="J40" s="38"/>
      <c r="K40" s="38"/>
      <c r="L40" s="38"/>
    </row>
    <row r="41" spans="1:12" ht="25.5">
      <c r="A41" s="23"/>
      <c r="B41" s="114" t="s">
        <v>159</v>
      </c>
      <c r="C41" s="466">
        <v>8</v>
      </c>
      <c r="D41" s="466"/>
      <c r="E41" s="471">
        <v>11</v>
      </c>
      <c r="F41" s="472"/>
      <c r="G41" s="38"/>
      <c r="H41" s="38"/>
      <c r="I41" s="38"/>
      <c r="J41" s="38"/>
      <c r="K41" s="38"/>
      <c r="L41" s="38"/>
    </row>
    <row r="42" spans="1:12" ht="25.5">
      <c r="A42" s="23"/>
      <c r="B42" s="114" t="s">
        <v>160</v>
      </c>
      <c r="C42" s="466">
        <v>33</v>
      </c>
      <c r="D42" s="466"/>
      <c r="E42" s="471">
        <v>40</v>
      </c>
      <c r="F42" s="472"/>
      <c r="G42" s="38"/>
      <c r="H42" s="38"/>
      <c r="I42" s="38"/>
      <c r="J42" s="38"/>
      <c r="K42" s="38"/>
      <c r="L42" s="38"/>
    </row>
    <row r="43" spans="1:12" ht="25.5">
      <c r="A43" s="23"/>
      <c r="B43" s="295" t="s">
        <v>291</v>
      </c>
      <c r="C43" s="466">
        <v>103</v>
      </c>
      <c r="D43" s="466"/>
      <c r="E43" s="471">
        <v>142</v>
      </c>
      <c r="F43" s="472"/>
      <c r="G43" s="38"/>
      <c r="H43" s="38"/>
      <c r="I43" s="38"/>
      <c r="J43" s="38"/>
      <c r="K43" s="38"/>
      <c r="L43" s="38"/>
    </row>
    <row r="44" spans="1:12" ht="28.5" customHeight="1">
      <c r="A44" s="23"/>
      <c r="B44" s="114" t="s">
        <v>57</v>
      </c>
      <c r="C44" s="466">
        <v>80</v>
      </c>
      <c r="D44" s="466"/>
      <c r="E44" s="471">
        <v>87</v>
      </c>
      <c r="F44" s="472"/>
      <c r="G44" s="38"/>
      <c r="H44" s="38"/>
      <c r="I44" s="38"/>
      <c r="J44" s="38"/>
      <c r="K44" s="38"/>
      <c r="L44" s="38"/>
    </row>
    <row r="45" spans="1:12" ht="12.75">
      <c r="A45" s="23"/>
      <c r="B45" s="296" t="s">
        <v>290</v>
      </c>
      <c r="C45" s="466">
        <v>566</v>
      </c>
      <c r="D45" s="466"/>
      <c r="E45" s="473">
        <v>752</v>
      </c>
      <c r="F45" s="474"/>
      <c r="G45" s="38"/>
      <c r="H45" s="38"/>
      <c r="I45" s="38"/>
      <c r="J45" s="38"/>
      <c r="K45" s="38"/>
      <c r="L45" s="38"/>
    </row>
    <row r="46" spans="1:12" ht="12.75">
      <c r="A46" s="23"/>
      <c r="B46" s="116" t="s">
        <v>19</v>
      </c>
      <c r="C46" s="389">
        <v>1450</v>
      </c>
      <c r="D46" s="390"/>
      <c r="E46" s="389">
        <v>1866</v>
      </c>
      <c r="F46" s="390"/>
      <c r="G46" s="24"/>
      <c r="H46" s="24"/>
      <c r="I46" s="24"/>
      <c r="J46" s="38"/>
      <c r="K46" s="38"/>
      <c r="L46" s="38"/>
    </row>
    <row r="47" spans="1:12" ht="12.75">
      <c r="A47" s="24"/>
      <c r="B47" s="24"/>
      <c r="C47" s="24"/>
      <c r="D47" s="24"/>
      <c r="E47" s="24"/>
      <c r="F47" s="24"/>
      <c r="G47" s="24"/>
      <c r="H47" s="24"/>
      <c r="I47" s="24"/>
      <c r="J47" s="38"/>
      <c r="K47" s="38"/>
      <c r="L47" s="38"/>
    </row>
    <row r="48" spans="1:12" ht="12.75">
      <c r="A48" s="24"/>
      <c r="B48" s="24"/>
      <c r="C48" s="24"/>
      <c r="D48" s="24"/>
      <c r="E48" s="24"/>
      <c r="F48" s="24"/>
      <c r="G48" s="24"/>
      <c r="H48" s="24"/>
      <c r="I48" s="24"/>
      <c r="J48" s="38"/>
      <c r="K48" s="38"/>
      <c r="L48" s="38"/>
    </row>
    <row r="49" spans="1:12" ht="12.75">
      <c r="A49" s="24"/>
      <c r="B49" s="24"/>
      <c r="C49" s="24"/>
      <c r="D49" s="24"/>
      <c r="E49" s="24"/>
      <c r="F49" s="24"/>
      <c r="G49" s="24"/>
      <c r="H49" s="24"/>
      <c r="I49" s="24"/>
      <c r="J49" s="38"/>
      <c r="K49" s="38"/>
      <c r="L49" s="38"/>
    </row>
    <row r="50" spans="1:8" ht="12.75">
      <c r="A50" s="24"/>
      <c r="B50" s="24"/>
      <c r="C50" s="24"/>
      <c r="D50" s="24"/>
      <c r="E50" s="24"/>
      <c r="F50" s="24"/>
      <c r="G50" s="24"/>
      <c r="H50" s="24"/>
    </row>
    <row r="51" spans="1:8" ht="12.75">
      <c r="A51" s="24"/>
      <c r="B51" s="24"/>
      <c r="C51" s="24"/>
      <c r="D51" s="24"/>
      <c r="E51" s="24"/>
      <c r="F51" s="24"/>
      <c r="G51" s="24"/>
      <c r="H51" s="24"/>
    </row>
    <row r="52" spans="1:8" ht="12.75">
      <c r="A52" s="24"/>
      <c r="B52" s="24"/>
      <c r="C52" s="24"/>
      <c r="D52" s="24"/>
      <c r="E52" s="24"/>
      <c r="F52" s="24"/>
      <c r="G52" s="24"/>
      <c r="H52" s="24"/>
    </row>
    <row r="53" spans="1:8" ht="12.75">
      <c r="A53" s="24"/>
      <c r="B53" s="24"/>
      <c r="C53" s="24"/>
      <c r="D53" s="24"/>
      <c r="E53" s="24"/>
      <c r="F53" s="24"/>
      <c r="G53" s="24"/>
      <c r="H53" s="24"/>
    </row>
  </sheetData>
  <sheetProtection/>
  <mergeCells count="58">
    <mergeCell ref="C46:D46"/>
    <mergeCell ref="E46:F46"/>
    <mergeCell ref="C43:D43"/>
    <mergeCell ref="E43:F43"/>
    <mergeCell ref="C44:D44"/>
    <mergeCell ref="E44:F44"/>
    <mergeCell ref="C45:D45"/>
    <mergeCell ref="E45:F45"/>
    <mergeCell ref="C40:D40"/>
    <mergeCell ref="E40:F40"/>
    <mergeCell ref="C41:D41"/>
    <mergeCell ref="E41:F41"/>
    <mergeCell ref="C42:D42"/>
    <mergeCell ref="E42:F42"/>
    <mergeCell ref="C37:D37"/>
    <mergeCell ref="E37:F37"/>
    <mergeCell ref="C38:D38"/>
    <mergeCell ref="E38:F38"/>
    <mergeCell ref="C39:D39"/>
    <mergeCell ref="E39:F39"/>
    <mergeCell ref="E29:F29"/>
    <mergeCell ref="C30:D30"/>
    <mergeCell ref="E30:F30"/>
    <mergeCell ref="E31:F31"/>
    <mergeCell ref="C36:D36"/>
    <mergeCell ref="E36:F36"/>
    <mergeCell ref="C31:D31"/>
    <mergeCell ref="B33:I33"/>
    <mergeCell ref="C35:D35"/>
    <mergeCell ref="E35:F35"/>
    <mergeCell ref="C27:D27"/>
    <mergeCell ref="C28:D28"/>
    <mergeCell ref="C29:D29"/>
    <mergeCell ref="E22:F22"/>
    <mergeCell ref="E23:F23"/>
    <mergeCell ref="E24:F24"/>
    <mergeCell ref="E25:F25"/>
    <mergeCell ref="E26:F26"/>
    <mergeCell ref="E27:F27"/>
    <mergeCell ref="E28:F28"/>
    <mergeCell ref="A1:I1"/>
    <mergeCell ref="B4:I4"/>
    <mergeCell ref="C6:C12"/>
    <mergeCell ref="D6:D12"/>
    <mergeCell ref="E6:E12"/>
    <mergeCell ref="F6:F12"/>
    <mergeCell ref="G6:G12"/>
    <mergeCell ref="H6:H12"/>
    <mergeCell ref="B2:D2"/>
    <mergeCell ref="C24:D24"/>
    <mergeCell ref="C25:D25"/>
    <mergeCell ref="C26:D26"/>
    <mergeCell ref="C23:D23"/>
    <mergeCell ref="B18:I18"/>
    <mergeCell ref="B20:B21"/>
    <mergeCell ref="C20:D21"/>
    <mergeCell ref="E20:F21"/>
    <mergeCell ref="C22:D22"/>
  </mergeCells>
  <printOptions/>
  <pageMargins left="0.25" right="0.25" top="0.75" bottom="0.75" header="0.3" footer="0.3"/>
  <pageSetup horizontalDpi="600" verticalDpi="600" orientation="portrait" paperSize="9" r:id="rId1"/>
</worksheet>
</file>

<file path=xl/worksheets/sheet80.xml><?xml version="1.0" encoding="utf-8"?>
<worksheet xmlns="http://schemas.openxmlformats.org/spreadsheetml/2006/main" xmlns:r="http://schemas.openxmlformats.org/officeDocument/2006/relationships">
  <dimension ref="A1:Q24"/>
  <sheetViews>
    <sheetView zoomScalePageLayoutView="0" workbookViewId="0" topLeftCell="A1">
      <selection activeCell="A2" sqref="A2:IV2"/>
    </sheetView>
  </sheetViews>
  <sheetFormatPr defaultColWidth="11.421875" defaultRowHeight="12.75"/>
  <cols>
    <col min="1" max="1" width="31.140625" style="68" customWidth="1"/>
    <col min="2" max="4" width="11.421875" style="68" customWidth="1"/>
    <col min="5" max="5" width="12.140625" style="68" customWidth="1"/>
    <col min="6" max="8" width="11.421875" style="68" customWidth="1"/>
    <col min="9" max="9" width="11.57421875" style="68" customWidth="1"/>
    <col min="10" max="14" width="11.421875" style="68" customWidth="1"/>
    <col min="15" max="15" width="11.7109375" style="68" customWidth="1"/>
    <col min="16" max="16384" width="11.421875" style="68" customWidth="1"/>
  </cols>
  <sheetData>
    <row r="1" spans="1:17" ht="16.5">
      <c r="A1" s="67" t="s">
        <v>224</v>
      </c>
      <c r="B1" s="67"/>
      <c r="C1" s="67"/>
      <c r="D1" s="67"/>
      <c r="E1" s="67"/>
      <c r="F1" s="67"/>
      <c r="G1" s="67"/>
      <c r="H1" s="67"/>
      <c r="I1" s="67"/>
      <c r="J1" s="67"/>
      <c r="K1" s="67"/>
      <c r="L1" s="67"/>
      <c r="M1" s="67"/>
      <c r="N1" s="67"/>
      <c r="O1" s="67"/>
      <c r="P1" s="67"/>
      <c r="Q1" s="67"/>
    </row>
    <row r="2" spans="1:8" s="325" customFormat="1" ht="16.5">
      <c r="A2" s="326" t="s">
        <v>380</v>
      </c>
      <c r="B2" s="323"/>
      <c r="C2" s="323"/>
      <c r="E2" s="324"/>
      <c r="F2" s="324"/>
      <c r="G2" s="324"/>
      <c r="H2" s="324"/>
    </row>
    <row r="3" spans="1:17" ht="16.5">
      <c r="A3" s="67"/>
      <c r="B3" s="67"/>
      <c r="C3" s="67"/>
      <c r="D3" s="67"/>
      <c r="E3" s="67"/>
      <c r="F3" s="67"/>
      <c r="G3" s="67"/>
      <c r="H3" s="67"/>
      <c r="I3" s="67"/>
      <c r="J3" s="67"/>
      <c r="K3" s="67"/>
      <c r="L3" s="67"/>
      <c r="M3" s="67"/>
      <c r="N3" s="67"/>
      <c r="O3" s="67"/>
      <c r="P3" s="67"/>
      <c r="Q3" s="67"/>
    </row>
    <row r="4" spans="1:16" ht="12.75">
      <c r="A4" s="147" t="s">
        <v>95</v>
      </c>
      <c r="B4" s="147" t="s">
        <v>114</v>
      </c>
      <c r="C4" s="147" t="s">
        <v>88</v>
      </c>
      <c r="D4" s="147" t="s">
        <v>115</v>
      </c>
      <c r="E4" s="147" t="s">
        <v>89</v>
      </c>
      <c r="F4" s="147" t="s">
        <v>90</v>
      </c>
      <c r="G4" s="147" t="s">
        <v>115</v>
      </c>
      <c r="H4" s="147" t="s">
        <v>116</v>
      </c>
      <c r="I4" s="147" t="s">
        <v>91</v>
      </c>
      <c r="J4" s="147" t="s">
        <v>92</v>
      </c>
      <c r="K4" s="147"/>
      <c r="L4" s="147"/>
      <c r="M4" s="147" t="s">
        <v>93</v>
      </c>
      <c r="N4" s="147" t="s">
        <v>94</v>
      </c>
      <c r="O4" s="147"/>
      <c r="P4" s="147"/>
    </row>
    <row r="5" spans="1:16" ht="12.75">
      <c r="A5" s="179"/>
      <c r="B5" s="179" t="s">
        <v>117</v>
      </c>
      <c r="C5" s="179" t="s">
        <v>96</v>
      </c>
      <c r="D5" s="179" t="s">
        <v>118</v>
      </c>
      <c r="E5" s="179" t="s">
        <v>97</v>
      </c>
      <c r="F5" s="179" t="s">
        <v>98</v>
      </c>
      <c r="G5" s="179" t="s">
        <v>119</v>
      </c>
      <c r="H5" s="179" t="s">
        <v>115</v>
      </c>
      <c r="I5" s="179" t="s">
        <v>99</v>
      </c>
      <c r="J5" s="179" t="s">
        <v>100</v>
      </c>
      <c r="K5" s="179" t="s">
        <v>101</v>
      </c>
      <c r="L5" s="179" t="s">
        <v>102</v>
      </c>
      <c r="M5" s="179" t="s">
        <v>103</v>
      </c>
      <c r="N5" s="179" t="s">
        <v>100</v>
      </c>
      <c r="O5" s="179" t="s">
        <v>104</v>
      </c>
      <c r="P5" s="179" t="s">
        <v>0</v>
      </c>
    </row>
    <row r="6" spans="1:16" ht="12.75">
      <c r="A6" s="132"/>
      <c r="B6" s="132" t="s">
        <v>120</v>
      </c>
      <c r="C6" s="132" t="s">
        <v>105</v>
      </c>
      <c r="D6" s="132"/>
      <c r="E6" s="132" t="s">
        <v>106</v>
      </c>
      <c r="F6" s="132" t="s">
        <v>107</v>
      </c>
      <c r="G6" s="132" t="s">
        <v>121</v>
      </c>
      <c r="H6" s="132"/>
      <c r="I6" s="132" t="s">
        <v>108</v>
      </c>
      <c r="J6" s="132"/>
      <c r="K6" s="132"/>
      <c r="L6" s="132"/>
      <c r="M6" s="132" t="s">
        <v>109</v>
      </c>
      <c r="N6" s="132"/>
      <c r="O6" s="132"/>
      <c r="P6" s="132"/>
    </row>
    <row r="7" spans="1:16" ht="12.75">
      <c r="A7" s="180" t="s">
        <v>174</v>
      </c>
      <c r="B7" s="82">
        <v>125</v>
      </c>
      <c r="C7" s="82">
        <v>173</v>
      </c>
      <c r="D7" s="48">
        <v>358</v>
      </c>
      <c r="E7" s="82">
        <v>25</v>
      </c>
      <c r="F7" s="82">
        <v>164</v>
      </c>
      <c r="G7" s="82">
        <v>17</v>
      </c>
      <c r="H7" s="82">
        <v>190</v>
      </c>
      <c r="I7" s="82">
        <v>513</v>
      </c>
      <c r="J7" s="82">
        <v>2</v>
      </c>
      <c r="K7" s="82">
        <v>62</v>
      </c>
      <c r="L7" s="82">
        <v>27</v>
      </c>
      <c r="M7" s="82">
        <v>196</v>
      </c>
      <c r="N7" s="82">
        <v>72</v>
      </c>
      <c r="O7" s="82">
        <v>5</v>
      </c>
      <c r="P7" s="82">
        <f aca="true" t="shared" si="0" ref="P7:P18">B7+C7+D7+E7+F7+G7+H7+I7+J7+K7+L7+M7+N7+O7</f>
        <v>1929</v>
      </c>
    </row>
    <row r="8" spans="1:16" ht="12.75">
      <c r="A8" s="181" t="s">
        <v>175</v>
      </c>
      <c r="B8" s="83">
        <v>153</v>
      </c>
      <c r="C8" s="83">
        <v>150</v>
      </c>
      <c r="D8" s="48">
        <v>351</v>
      </c>
      <c r="E8" s="83">
        <v>46</v>
      </c>
      <c r="F8" s="83">
        <v>82</v>
      </c>
      <c r="G8" s="83">
        <v>19</v>
      </c>
      <c r="H8" s="83">
        <v>278</v>
      </c>
      <c r="I8" s="83">
        <v>695</v>
      </c>
      <c r="J8" s="83">
        <v>16</v>
      </c>
      <c r="K8" s="83">
        <v>128</v>
      </c>
      <c r="L8" s="83">
        <v>20</v>
      </c>
      <c r="M8" s="83">
        <v>206</v>
      </c>
      <c r="N8" s="83">
        <v>160</v>
      </c>
      <c r="O8" s="83">
        <v>10</v>
      </c>
      <c r="P8" s="83">
        <f t="shared" si="0"/>
        <v>2314</v>
      </c>
    </row>
    <row r="9" spans="1:16" ht="12.75">
      <c r="A9" s="181" t="s">
        <v>169</v>
      </c>
      <c r="B9" s="83">
        <v>172</v>
      </c>
      <c r="C9" s="83">
        <v>282</v>
      </c>
      <c r="D9" s="48">
        <v>511</v>
      </c>
      <c r="E9" s="83">
        <v>58</v>
      </c>
      <c r="F9" s="83">
        <v>148</v>
      </c>
      <c r="G9" s="83">
        <v>23</v>
      </c>
      <c r="H9" s="83">
        <v>385</v>
      </c>
      <c r="I9" s="83">
        <v>943</v>
      </c>
      <c r="J9" s="83">
        <v>11</v>
      </c>
      <c r="K9" s="83">
        <v>142</v>
      </c>
      <c r="L9" s="83">
        <v>22</v>
      </c>
      <c r="M9" s="83">
        <v>434</v>
      </c>
      <c r="N9" s="83">
        <v>205</v>
      </c>
      <c r="O9" s="83">
        <v>9</v>
      </c>
      <c r="P9" s="83">
        <f t="shared" si="0"/>
        <v>3345</v>
      </c>
    </row>
    <row r="10" spans="1:16" ht="12.75">
      <c r="A10" s="181" t="s">
        <v>170</v>
      </c>
      <c r="B10" s="83">
        <v>75</v>
      </c>
      <c r="C10" s="83">
        <v>93</v>
      </c>
      <c r="D10" s="48">
        <v>109</v>
      </c>
      <c r="E10" s="83">
        <v>5</v>
      </c>
      <c r="F10" s="83">
        <v>54</v>
      </c>
      <c r="G10" s="83">
        <v>28</v>
      </c>
      <c r="H10" s="83">
        <v>98</v>
      </c>
      <c r="I10" s="83">
        <v>197</v>
      </c>
      <c r="J10" s="83">
        <v>5</v>
      </c>
      <c r="K10" s="83">
        <v>46</v>
      </c>
      <c r="L10" s="83">
        <v>26</v>
      </c>
      <c r="M10" s="83">
        <v>106</v>
      </c>
      <c r="N10" s="83">
        <v>37</v>
      </c>
      <c r="O10" s="83">
        <v>7</v>
      </c>
      <c r="P10" s="83">
        <f t="shared" si="0"/>
        <v>886</v>
      </c>
    </row>
    <row r="11" spans="1:16" ht="12.75">
      <c r="A11" s="181" t="s">
        <v>110</v>
      </c>
      <c r="B11" s="83">
        <v>70</v>
      </c>
      <c r="C11" s="83">
        <v>147</v>
      </c>
      <c r="D11" s="48">
        <v>234</v>
      </c>
      <c r="E11" s="83">
        <v>42</v>
      </c>
      <c r="F11" s="83">
        <v>45</v>
      </c>
      <c r="G11" s="83">
        <v>35</v>
      </c>
      <c r="H11" s="83">
        <v>137</v>
      </c>
      <c r="I11" s="83">
        <v>374</v>
      </c>
      <c r="J11" s="83">
        <v>2</v>
      </c>
      <c r="K11" s="83">
        <v>57</v>
      </c>
      <c r="L11" s="83">
        <v>21</v>
      </c>
      <c r="M11" s="83">
        <v>284</v>
      </c>
      <c r="N11" s="83">
        <v>122</v>
      </c>
      <c r="O11" s="83">
        <v>0</v>
      </c>
      <c r="P11" s="83">
        <f t="shared" si="0"/>
        <v>1570</v>
      </c>
    </row>
    <row r="12" spans="1:16" ht="12.75">
      <c r="A12" s="181" t="s">
        <v>171</v>
      </c>
      <c r="B12" s="83">
        <v>56</v>
      </c>
      <c r="C12" s="83">
        <v>65</v>
      </c>
      <c r="D12" s="48">
        <v>177</v>
      </c>
      <c r="E12" s="83">
        <v>18</v>
      </c>
      <c r="F12" s="83">
        <v>49</v>
      </c>
      <c r="G12" s="83">
        <v>12</v>
      </c>
      <c r="H12" s="83">
        <v>152</v>
      </c>
      <c r="I12" s="83">
        <v>194</v>
      </c>
      <c r="J12" s="83">
        <v>0</v>
      </c>
      <c r="K12" s="83">
        <v>38</v>
      </c>
      <c r="L12" s="83">
        <v>13</v>
      </c>
      <c r="M12" s="83">
        <v>78</v>
      </c>
      <c r="N12" s="83">
        <v>17</v>
      </c>
      <c r="O12" s="83">
        <v>1</v>
      </c>
      <c r="P12" s="83">
        <f t="shared" si="0"/>
        <v>870</v>
      </c>
    </row>
    <row r="13" spans="1:16" s="39" customFormat="1" ht="12.75">
      <c r="A13" s="181" t="s">
        <v>111</v>
      </c>
      <c r="B13" s="83">
        <v>0</v>
      </c>
      <c r="C13" s="83">
        <v>0</v>
      </c>
      <c r="D13" s="48">
        <v>0</v>
      </c>
      <c r="E13" s="83">
        <v>0</v>
      </c>
      <c r="F13" s="83">
        <v>0</v>
      </c>
      <c r="G13" s="83">
        <v>0</v>
      </c>
      <c r="H13" s="83">
        <v>0</v>
      </c>
      <c r="I13" s="83">
        <v>53</v>
      </c>
      <c r="J13" s="83">
        <v>0</v>
      </c>
      <c r="K13" s="83">
        <v>0</v>
      </c>
      <c r="L13" s="83">
        <v>0</v>
      </c>
      <c r="M13" s="83">
        <v>26</v>
      </c>
      <c r="N13" s="83">
        <v>11</v>
      </c>
      <c r="O13" s="83">
        <v>0</v>
      </c>
      <c r="P13" s="83">
        <f t="shared" si="0"/>
        <v>90</v>
      </c>
    </row>
    <row r="14" spans="1:16" ht="12.75">
      <c r="A14" s="181" t="s">
        <v>295</v>
      </c>
      <c r="B14" s="117">
        <v>117</v>
      </c>
      <c r="C14" s="117">
        <v>382</v>
      </c>
      <c r="D14" s="31">
        <v>977</v>
      </c>
      <c r="E14" s="117">
        <v>52</v>
      </c>
      <c r="F14" s="117">
        <v>598</v>
      </c>
      <c r="G14" s="117">
        <v>17</v>
      </c>
      <c r="H14" s="117">
        <v>409</v>
      </c>
      <c r="I14" s="117">
        <v>975</v>
      </c>
      <c r="J14" s="117">
        <v>15</v>
      </c>
      <c r="K14" s="117">
        <v>282</v>
      </c>
      <c r="L14" s="117">
        <v>49</v>
      </c>
      <c r="M14" s="117">
        <v>276</v>
      </c>
      <c r="N14" s="117">
        <v>216</v>
      </c>
      <c r="O14" s="117">
        <v>22</v>
      </c>
      <c r="P14" s="83">
        <f t="shared" si="0"/>
        <v>4387</v>
      </c>
    </row>
    <row r="15" spans="1:16" ht="12.75">
      <c r="A15" s="181" t="s">
        <v>173</v>
      </c>
      <c r="B15" s="83">
        <v>131</v>
      </c>
      <c r="C15" s="83">
        <v>156</v>
      </c>
      <c r="D15" s="48">
        <v>414</v>
      </c>
      <c r="E15" s="83">
        <v>35</v>
      </c>
      <c r="F15" s="83">
        <v>114</v>
      </c>
      <c r="G15" s="83">
        <v>13</v>
      </c>
      <c r="H15" s="83">
        <v>309</v>
      </c>
      <c r="I15" s="83">
        <v>541</v>
      </c>
      <c r="J15" s="83">
        <v>7</v>
      </c>
      <c r="K15" s="83">
        <v>79</v>
      </c>
      <c r="L15" s="83">
        <v>25</v>
      </c>
      <c r="M15" s="83">
        <v>298</v>
      </c>
      <c r="N15" s="83">
        <v>121</v>
      </c>
      <c r="O15" s="83">
        <v>34</v>
      </c>
      <c r="P15" s="83">
        <f t="shared" si="0"/>
        <v>2277</v>
      </c>
    </row>
    <row r="16" spans="1:17" ht="12.75">
      <c r="A16" s="182" t="s">
        <v>176</v>
      </c>
      <c r="B16" s="83">
        <v>86</v>
      </c>
      <c r="C16" s="83">
        <v>271</v>
      </c>
      <c r="D16" s="48">
        <v>460</v>
      </c>
      <c r="E16" s="83">
        <v>47</v>
      </c>
      <c r="F16" s="83">
        <v>114</v>
      </c>
      <c r="G16" s="83">
        <v>10</v>
      </c>
      <c r="H16" s="83">
        <v>306</v>
      </c>
      <c r="I16" s="83">
        <v>662</v>
      </c>
      <c r="J16" s="83">
        <v>7</v>
      </c>
      <c r="K16" s="83">
        <v>80</v>
      </c>
      <c r="L16" s="83">
        <v>25</v>
      </c>
      <c r="M16" s="83">
        <v>461</v>
      </c>
      <c r="N16" s="83">
        <v>183</v>
      </c>
      <c r="O16" s="83">
        <v>1</v>
      </c>
      <c r="P16" s="83">
        <f t="shared" si="0"/>
        <v>2713</v>
      </c>
      <c r="Q16" s="308"/>
    </row>
    <row r="17" spans="1:16" ht="12.75">
      <c r="A17" s="182" t="s">
        <v>172</v>
      </c>
      <c r="B17" s="83">
        <v>57</v>
      </c>
      <c r="C17" s="83">
        <v>110</v>
      </c>
      <c r="D17" s="48">
        <v>196</v>
      </c>
      <c r="E17" s="83">
        <v>21</v>
      </c>
      <c r="F17" s="83">
        <v>50</v>
      </c>
      <c r="G17" s="83">
        <v>16</v>
      </c>
      <c r="H17" s="83">
        <v>108</v>
      </c>
      <c r="I17" s="83">
        <v>327</v>
      </c>
      <c r="J17" s="83">
        <v>0</v>
      </c>
      <c r="K17" s="83">
        <v>41</v>
      </c>
      <c r="L17" s="83">
        <v>14</v>
      </c>
      <c r="M17" s="83">
        <v>107</v>
      </c>
      <c r="N17" s="83">
        <v>115</v>
      </c>
      <c r="O17" s="83">
        <v>12</v>
      </c>
      <c r="P17" s="83">
        <f t="shared" si="0"/>
        <v>1174</v>
      </c>
    </row>
    <row r="18" spans="1:16" ht="12.75">
      <c r="A18" s="182" t="s">
        <v>123</v>
      </c>
      <c r="B18" s="83">
        <v>124</v>
      </c>
      <c r="C18" s="83">
        <v>126</v>
      </c>
      <c r="D18" s="48">
        <v>143</v>
      </c>
      <c r="E18" s="83">
        <v>16</v>
      </c>
      <c r="F18" s="83">
        <v>102</v>
      </c>
      <c r="G18" s="83">
        <v>11</v>
      </c>
      <c r="H18" s="83">
        <v>82</v>
      </c>
      <c r="I18" s="83">
        <v>425</v>
      </c>
      <c r="J18" s="83">
        <v>6</v>
      </c>
      <c r="K18" s="83">
        <v>26</v>
      </c>
      <c r="L18" s="83">
        <v>16</v>
      </c>
      <c r="M18" s="83">
        <v>112</v>
      </c>
      <c r="N18" s="83">
        <v>81</v>
      </c>
      <c r="O18" s="83">
        <v>13</v>
      </c>
      <c r="P18" s="83">
        <f t="shared" si="0"/>
        <v>1283</v>
      </c>
    </row>
    <row r="19" spans="1:16" ht="12.75">
      <c r="A19" s="182" t="s">
        <v>296</v>
      </c>
      <c r="B19" s="298">
        <v>67</v>
      </c>
      <c r="C19" s="298">
        <v>169</v>
      </c>
      <c r="D19" s="298">
        <v>239</v>
      </c>
      <c r="E19" s="298">
        <v>22</v>
      </c>
      <c r="F19" s="298">
        <v>73</v>
      </c>
      <c r="G19" s="298">
        <v>11</v>
      </c>
      <c r="H19" s="298">
        <v>199</v>
      </c>
      <c r="I19" s="298">
        <v>532</v>
      </c>
      <c r="J19" s="298">
        <v>0</v>
      </c>
      <c r="K19" s="298">
        <v>133</v>
      </c>
      <c r="L19" s="298">
        <v>18</v>
      </c>
      <c r="M19" s="298">
        <v>250</v>
      </c>
      <c r="N19" s="298">
        <v>67</v>
      </c>
      <c r="O19" s="298">
        <v>10</v>
      </c>
      <c r="P19" s="298">
        <f>O19+N19+M19+L19+K19+J19+I19+H19+G19+F19+E19+D19+C19+B19</f>
        <v>1790</v>
      </c>
    </row>
    <row r="20" spans="1:16" ht="12.75">
      <c r="A20" s="183" t="s">
        <v>124</v>
      </c>
      <c r="B20" s="201">
        <f>B7+B8+B9+B10+B11+B12+B13+B14+B15+B16+B17+B18+B19</f>
        <v>1233</v>
      </c>
      <c r="C20" s="201">
        <f aca="true" t="shared" si="1" ref="C20:O20">C7+C8+C9+C10+C11+C12+C13+C14+C15+C16+C17+C18+C19</f>
        <v>2124</v>
      </c>
      <c r="D20" s="61">
        <f t="shared" si="1"/>
        <v>4169</v>
      </c>
      <c r="E20" s="201">
        <f t="shared" si="1"/>
        <v>387</v>
      </c>
      <c r="F20" s="201">
        <f t="shared" si="1"/>
        <v>1593</v>
      </c>
      <c r="G20" s="201">
        <f t="shared" si="1"/>
        <v>212</v>
      </c>
      <c r="H20" s="201">
        <f t="shared" si="1"/>
        <v>2653</v>
      </c>
      <c r="I20" s="201">
        <f t="shared" si="1"/>
        <v>6431</v>
      </c>
      <c r="J20" s="201">
        <f t="shared" si="1"/>
        <v>71</v>
      </c>
      <c r="K20" s="201">
        <f t="shared" si="1"/>
        <v>1114</v>
      </c>
      <c r="L20" s="201">
        <f t="shared" si="1"/>
        <v>276</v>
      </c>
      <c r="M20" s="201">
        <f t="shared" si="1"/>
        <v>2834</v>
      </c>
      <c r="N20" s="201">
        <f t="shared" si="1"/>
        <v>1407</v>
      </c>
      <c r="O20" s="201">
        <f t="shared" si="1"/>
        <v>124</v>
      </c>
      <c r="P20" s="201">
        <f>O20+N20+M20+L20+K20+J20+I20+H20+G20+F20+E20+D20+C20+B20</f>
        <v>24628</v>
      </c>
    </row>
    <row r="21" spans="1:16" ht="12.75">
      <c r="A21" s="182" t="s">
        <v>125</v>
      </c>
      <c r="B21" s="83">
        <v>1</v>
      </c>
      <c r="C21" s="83">
        <v>24</v>
      </c>
      <c r="D21" s="48">
        <v>58</v>
      </c>
      <c r="E21" s="83">
        <v>8</v>
      </c>
      <c r="F21" s="83">
        <v>33</v>
      </c>
      <c r="G21" s="83">
        <v>0</v>
      </c>
      <c r="H21" s="83">
        <v>42</v>
      </c>
      <c r="I21" s="83">
        <v>68</v>
      </c>
      <c r="J21" s="83">
        <v>0</v>
      </c>
      <c r="K21" s="83">
        <v>25</v>
      </c>
      <c r="L21" s="83">
        <v>0</v>
      </c>
      <c r="M21" s="83">
        <v>66</v>
      </c>
      <c r="N21" s="83">
        <v>33</v>
      </c>
      <c r="O21" s="83">
        <v>0</v>
      </c>
      <c r="P21" s="201">
        <f>O21+N21+M21+L21+K21+J21+I21+H21+G21+F21+E21+D21+C21+B21</f>
        <v>358</v>
      </c>
    </row>
    <row r="22" spans="1:16" ht="12.75">
      <c r="A22" s="182" t="s">
        <v>112</v>
      </c>
      <c r="B22" s="83">
        <v>9</v>
      </c>
      <c r="C22" s="83">
        <v>36</v>
      </c>
      <c r="D22" s="48">
        <v>32</v>
      </c>
      <c r="E22" s="83">
        <v>0</v>
      </c>
      <c r="F22" s="83">
        <v>34</v>
      </c>
      <c r="G22" s="83">
        <v>2</v>
      </c>
      <c r="H22" s="83">
        <v>41</v>
      </c>
      <c r="I22" s="83">
        <v>64</v>
      </c>
      <c r="J22" s="83">
        <v>0</v>
      </c>
      <c r="K22" s="83">
        <v>3</v>
      </c>
      <c r="L22" s="83">
        <v>2</v>
      </c>
      <c r="M22" s="83">
        <v>25</v>
      </c>
      <c r="N22" s="83">
        <v>0</v>
      </c>
      <c r="O22" s="83">
        <v>1</v>
      </c>
      <c r="P22" s="201">
        <f>O22+N22+M22+L22+K22+J22+I22+H22+G22+F22+E22+D22+C22+B22</f>
        <v>249</v>
      </c>
    </row>
    <row r="23" spans="1:17" ht="12.75">
      <c r="A23" s="184" t="s">
        <v>113</v>
      </c>
      <c r="B23" s="121">
        <f>B21+B22+B20</f>
        <v>1243</v>
      </c>
      <c r="C23" s="121">
        <f aca="true" t="shared" si="2" ref="C23:O23">C21+C22+C20</f>
        <v>2184</v>
      </c>
      <c r="D23" s="32">
        <f t="shared" si="2"/>
        <v>4259</v>
      </c>
      <c r="E23" s="121">
        <f t="shared" si="2"/>
        <v>395</v>
      </c>
      <c r="F23" s="121">
        <f t="shared" si="2"/>
        <v>1660</v>
      </c>
      <c r="G23" s="121">
        <f t="shared" si="2"/>
        <v>214</v>
      </c>
      <c r="H23" s="121">
        <f t="shared" si="2"/>
        <v>2736</v>
      </c>
      <c r="I23" s="121">
        <f t="shared" si="2"/>
        <v>6563</v>
      </c>
      <c r="J23" s="121">
        <f t="shared" si="2"/>
        <v>71</v>
      </c>
      <c r="K23" s="121">
        <f>K21+K22+K20</f>
        <v>1142</v>
      </c>
      <c r="L23" s="121">
        <f t="shared" si="2"/>
        <v>278</v>
      </c>
      <c r="M23" s="121">
        <f t="shared" si="2"/>
        <v>2925</v>
      </c>
      <c r="N23" s="121">
        <f t="shared" si="2"/>
        <v>1440</v>
      </c>
      <c r="O23" s="121">
        <f t="shared" si="2"/>
        <v>125</v>
      </c>
      <c r="P23" s="121">
        <f>O23+N23+M23+L23+K23+J23+I23+H23+G23+F23+E23+D23+C23+B23</f>
        <v>25235</v>
      </c>
      <c r="Q23" s="69"/>
    </row>
    <row r="24" spans="1:16" ht="12.75">
      <c r="A24" s="39"/>
      <c r="B24" s="39"/>
      <c r="C24" s="39"/>
      <c r="D24" s="39"/>
      <c r="E24" s="39"/>
      <c r="F24" s="39"/>
      <c r="G24" s="39"/>
      <c r="H24" s="39"/>
      <c r="I24" s="39"/>
      <c r="J24" s="39"/>
      <c r="K24" s="39"/>
      <c r="L24" s="39"/>
      <c r="M24" s="39"/>
      <c r="N24" s="39"/>
      <c r="O24" s="39"/>
      <c r="P24" s="39"/>
    </row>
  </sheetData>
  <sheetProtection/>
  <printOptions/>
  <pageMargins left="0.7" right="0.7" top="0.75" bottom="0.75" header="0.3" footer="0.3"/>
  <pageSetup horizontalDpi="600" verticalDpi="600" orientation="landscape" paperSize="9" r:id="rId1"/>
</worksheet>
</file>

<file path=xl/worksheets/sheet81.xml><?xml version="1.0" encoding="utf-8"?>
<worksheet xmlns="http://schemas.openxmlformats.org/spreadsheetml/2006/main" xmlns:r="http://schemas.openxmlformats.org/officeDocument/2006/relationships">
  <dimension ref="A1:R23"/>
  <sheetViews>
    <sheetView zoomScalePageLayoutView="0" workbookViewId="0" topLeftCell="A1">
      <selection activeCell="A2" sqref="A2:IV2"/>
    </sheetView>
  </sheetViews>
  <sheetFormatPr defaultColWidth="11.421875" defaultRowHeight="12.75"/>
  <cols>
    <col min="1" max="1" width="32.421875" style="1" customWidth="1"/>
    <col min="2" max="4" width="11.421875" style="1" customWidth="1"/>
    <col min="5" max="5" width="13.57421875" style="1" customWidth="1"/>
    <col min="6" max="16384" width="11.421875" style="1" customWidth="1"/>
  </cols>
  <sheetData>
    <row r="1" spans="1:15" ht="16.5">
      <c r="A1" s="544" t="s">
        <v>225</v>
      </c>
      <c r="B1" s="544"/>
      <c r="C1" s="544"/>
      <c r="D1" s="544"/>
      <c r="E1" s="544"/>
      <c r="F1" s="55"/>
      <c r="G1" s="55"/>
      <c r="H1" s="55"/>
      <c r="I1" s="55"/>
      <c r="J1" s="55"/>
      <c r="K1" s="55"/>
      <c r="L1" s="55"/>
      <c r="M1" s="55"/>
      <c r="N1" s="55"/>
      <c r="O1" s="55"/>
    </row>
    <row r="2" spans="1:8" s="325" customFormat="1" ht="16.5">
      <c r="A2" s="326" t="s">
        <v>380</v>
      </c>
      <c r="B2" s="323"/>
      <c r="C2" s="323"/>
      <c r="E2" s="324"/>
      <c r="F2" s="324"/>
      <c r="G2" s="324"/>
      <c r="H2" s="324"/>
    </row>
    <row r="3" spans="1:15" ht="16.5">
      <c r="A3" s="56"/>
      <c r="B3" s="55"/>
      <c r="C3" s="55"/>
      <c r="D3" s="55"/>
      <c r="E3" s="55"/>
      <c r="F3" s="55"/>
      <c r="G3" s="55"/>
      <c r="H3" s="55"/>
      <c r="I3" s="55"/>
      <c r="J3" s="55"/>
      <c r="K3" s="55"/>
      <c r="L3" s="55"/>
      <c r="M3" s="55"/>
      <c r="N3" s="55"/>
      <c r="O3" s="55"/>
    </row>
    <row r="4" spans="1:16" ht="12.75">
      <c r="A4" s="147" t="s">
        <v>95</v>
      </c>
      <c r="B4" s="147" t="s">
        <v>114</v>
      </c>
      <c r="C4" s="147" t="s">
        <v>88</v>
      </c>
      <c r="D4" s="147" t="s">
        <v>115</v>
      </c>
      <c r="E4" s="147" t="s">
        <v>89</v>
      </c>
      <c r="F4" s="147" t="s">
        <v>90</v>
      </c>
      <c r="G4" s="147" t="s">
        <v>115</v>
      </c>
      <c r="H4" s="147" t="s">
        <v>116</v>
      </c>
      <c r="I4" s="147" t="s">
        <v>91</v>
      </c>
      <c r="J4" s="147" t="s">
        <v>92</v>
      </c>
      <c r="K4" s="147"/>
      <c r="L4" s="147"/>
      <c r="M4" s="147" t="s">
        <v>93</v>
      </c>
      <c r="N4" s="147" t="s">
        <v>94</v>
      </c>
      <c r="O4" s="147"/>
      <c r="P4" s="147"/>
    </row>
    <row r="5" spans="1:16" ht="12.75">
      <c r="A5" s="179"/>
      <c r="B5" s="179" t="s">
        <v>117</v>
      </c>
      <c r="C5" s="179" t="s">
        <v>96</v>
      </c>
      <c r="D5" s="179" t="s">
        <v>118</v>
      </c>
      <c r="E5" s="179" t="s">
        <v>97</v>
      </c>
      <c r="F5" s="179" t="s">
        <v>98</v>
      </c>
      <c r="G5" s="179" t="s">
        <v>119</v>
      </c>
      <c r="H5" s="179" t="s">
        <v>115</v>
      </c>
      <c r="I5" s="179" t="s">
        <v>99</v>
      </c>
      <c r="J5" s="179" t="s">
        <v>100</v>
      </c>
      <c r="K5" s="179" t="s">
        <v>101</v>
      </c>
      <c r="L5" s="179" t="s">
        <v>102</v>
      </c>
      <c r="M5" s="179" t="s">
        <v>103</v>
      </c>
      <c r="N5" s="179" t="s">
        <v>100</v>
      </c>
      <c r="O5" s="179" t="s">
        <v>104</v>
      </c>
      <c r="P5" s="179" t="s">
        <v>0</v>
      </c>
    </row>
    <row r="6" spans="1:16" ht="12.75">
      <c r="A6" s="132"/>
      <c r="B6" s="132" t="s">
        <v>120</v>
      </c>
      <c r="C6" s="132" t="s">
        <v>105</v>
      </c>
      <c r="D6" s="132"/>
      <c r="E6" s="132" t="s">
        <v>106</v>
      </c>
      <c r="F6" s="132" t="s">
        <v>107</v>
      </c>
      <c r="G6" s="132" t="s">
        <v>121</v>
      </c>
      <c r="H6" s="132"/>
      <c r="I6" s="132" t="s">
        <v>108</v>
      </c>
      <c r="J6" s="132"/>
      <c r="K6" s="132"/>
      <c r="L6" s="132"/>
      <c r="M6" s="132" t="s">
        <v>109</v>
      </c>
      <c r="N6" s="132"/>
      <c r="O6" s="132"/>
      <c r="P6" s="132"/>
    </row>
    <row r="7" spans="1:16" ht="12.75">
      <c r="A7" s="180" t="s">
        <v>174</v>
      </c>
      <c r="B7" s="111">
        <v>96.8</v>
      </c>
      <c r="C7" s="111">
        <v>93</v>
      </c>
      <c r="D7" s="111">
        <v>75.4</v>
      </c>
      <c r="E7" s="111">
        <v>88</v>
      </c>
      <c r="F7" s="111">
        <v>97.6</v>
      </c>
      <c r="G7" s="111">
        <v>52.9</v>
      </c>
      <c r="H7" s="111">
        <v>66.3</v>
      </c>
      <c r="I7" s="111">
        <v>84.3</v>
      </c>
      <c r="J7" s="111">
        <v>100</v>
      </c>
      <c r="K7" s="111">
        <v>68.2</v>
      </c>
      <c r="L7" s="111">
        <v>60.7</v>
      </c>
      <c r="M7" s="111">
        <v>95</v>
      </c>
      <c r="N7" s="111">
        <v>89.1</v>
      </c>
      <c r="O7" s="111">
        <v>50</v>
      </c>
      <c r="P7" s="111">
        <v>83.7</v>
      </c>
    </row>
    <row r="8" spans="1:16" ht="12.75">
      <c r="A8" s="181" t="s">
        <v>175</v>
      </c>
      <c r="B8" s="185">
        <v>97.7</v>
      </c>
      <c r="C8" s="185">
        <v>96</v>
      </c>
      <c r="D8" s="185">
        <v>784</v>
      </c>
      <c r="E8" s="185">
        <v>97.8</v>
      </c>
      <c r="F8" s="185">
        <v>98.8</v>
      </c>
      <c r="G8" s="185">
        <v>52.6</v>
      </c>
      <c r="H8" s="185">
        <v>75.5</v>
      </c>
      <c r="I8" s="185">
        <v>88.1</v>
      </c>
      <c r="J8" s="185">
        <v>68.8</v>
      </c>
      <c r="K8" s="185">
        <v>64.1</v>
      </c>
      <c r="L8" s="185">
        <v>55</v>
      </c>
      <c r="M8" s="185">
        <v>91.7</v>
      </c>
      <c r="N8" s="185">
        <v>87.5</v>
      </c>
      <c r="O8" s="185">
        <f>(8/11)*100</f>
        <v>72.72727272727273</v>
      </c>
      <c r="P8" s="185">
        <v>85</v>
      </c>
    </row>
    <row r="9" spans="1:16" ht="12.75">
      <c r="A9" s="181" t="s">
        <v>169</v>
      </c>
      <c r="B9" s="185">
        <v>98.8</v>
      </c>
      <c r="C9" s="185">
        <v>94</v>
      </c>
      <c r="D9" s="185">
        <v>76</v>
      </c>
      <c r="E9" s="185">
        <v>98.3</v>
      </c>
      <c r="F9" s="185">
        <v>96.7</v>
      </c>
      <c r="G9" s="185">
        <v>43.5</v>
      </c>
      <c r="H9" s="185">
        <v>75.4</v>
      </c>
      <c r="I9" s="185">
        <v>87.4</v>
      </c>
      <c r="J9" s="185">
        <v>90.9</v>
      </c>
      <c r="K9" s="185">
        <v>70.1</v>
      </c>
      <c r="L9" s="185">
        <v>58.3</v>
      </c>
      <c r="M9" s="185">
        <v>94.5</v>
      </c>
      <c r="N9" s="185">
        <v>86.3</v>
      </c>
      <c r="O9" s="185">
        <f>(4/9)*100</f>
        <v>44.44444444444444</v>
      </c>
      <c r="P9" s="185">
        <v>85.5</v>
      </c>
    </row>
    <row r="10" spans="1:16" ht="12.75">
      <c r="A10" s="181" t="s">
        <v>170</v>
      </c>
      <c r="B10" s="185">
        <v>93.3</v>
      </c>
      <c r="C10" s="185">
        <v>94.6</v>
      </c>
      <c r="D10" s="185">
        <v>70.3</v>
      </c>
      <c r="E10" s="185">
        <v>100</v>
      </c>
      <c r="F10" s="185">
        <v>98.2</v>
      </c>
      <c r="G10" s="185">
        <v>42.9</v>
      </c>
      <c r="H10" s="185">
        <v>70.7</v>
      </c>
      <c r="I10" s="185">
        <v>87</v>
      </c>
      <c r="J10" s="185">
        <v>100</v>
      </c>
      <c r="K10" s="185">
        <v>56.5</v>
      </c>
      <c r="L10" s="185">
        <v>76.9</v>
      </c>
      <c r="M10" s="185">
        <v>92.6</v>
      </c>
      <c r="N10" s="185">
        <v>94.6</v>
      </c>
      <c r="O10" s="185">
        <v>57.2</v>
      </c>
      <c r="P10" s="185">
        <v>83.4</v>
      </c>
    </row>
    <row r="11" spans="1:16" ht="12.75">
      <c r="A11" s="181" t="s">
        <v>110</v>
      </c>
      <c r="B11" s="185">
        <v>97.1</v>
      </c>
      <c r="C11" s="185">
        <v>93.9</v>
      </c>
      <c r="D11" s="185">
        <v>76.5</v>
      </c>
      <c r="E11" s="185">
        <v>90.5</v>
      </c>
      <c r="F11" s="185">
        <v>95.6</v>
      </c>
      <c r="G11" s="185">
        <v>47.1</v>
      </c>
      <c r="H11" s="185">
        <v>80.3</v>
      </c>
      <c r="I11" s="185">
        <v>84.8</v>
      </c>
      <c r="J11" s="185">
        <v>100</v>
      </c>
      <c r="K11" s="185">
        <v>70.2</v>
      </c>
      <c r="L11" s="185">
        <v>71.4</v>
      </c>
      <c r="M11" s="185">
        <v>97.3</v>
      </c>
      <c r="N11" s="185">
        <v>97.7</v>
      </c>
      <c r="O11" s="185" t="s">
        <v>177</v>
      </c>
      <c r="P11" s="185">
        <v>86.1</v>
      </c>
    </row>
    <row r="12" spans="1:16" ht="12.75">
      <c r="A12" s="181" t="s">
        <v>171</v>
      </c>
      <c r="B12" s="185">
        <v>98.2</v>
      </c>
      <c r="C12" s="185">
        <v>93.8</v>
      </c>
      <c r="D12" s="185">
        <v>77.4</v>
      </c>
      <c r="E12" s="185">
        <v>100</v>
      </c>
      <c r="F12" s="185">
        <v>98</v>
      </c>
      <c r="G12" s="185">
        <v>33.3</v>
      </c>
      <c r="H12" s="185">
        <v>76.3</v>
      </c>
      <c r="I12" s="185">
        <v>85.6</v>
      </c>
      <c r="J12" s="185" t="s">
        <v>177</v>
      </c>
      <c r="K12" s="185">
        <v>61.5</v>
      </c>
      <c r="L12" s="185">
        <v>30.8</v>
      </c>
      <c r="M12" s="185">
        <v>96.2</v>
      </c>
      <c r="N12" s="185">
        <v>88.2</v>
      </c>
      <c r="O12" s="185">
        <v>100</v>
      </c>
      <c r="P12" s="185">
        <v>83.1</v>
      </c>
    </row>
    <row r="13" spans="1:16" ht="12.75">
      <c r="A13" s="181" t="s">
        <v>111</v>
      </c>
      <c r="B13" s="185" t="s">
        <v>177</v>
      </c>
      <c r="C13" s="185" t="s">
        <v>177</v>
      </c>
      <c r="D13" s="185" t="s">
        <v>177</v>
      </c>
      <c r="E13" s="185" t="s">
        <v>177</v>
      </c>
      <c r="F13" s="185" t="s">
        <v>177</v>
      </c>
      <c r="G13" s="185" t="s">
        <v>177</v>
      </c>
      <c r="H13" s="185" t="s">
        <v>177</v>
      </c>
      <c r="I13" s="185">
        <v>94.3</v>
      </c>
      <c r="J13" s="185" t="s">
        <v>177</v>
      </c>
      <c r="K13" s="185" t="s">
        <v>177</v>
      </c>
      <c r="L13" s="185" t="s">
        <v>177</v>
      </c>
      <c r="M13" s="185">
        <v>100</v>
      </c>
      <c r="N13" s="185">
        <v>90.9</v>
      </c>
      <c r="O13" s="185" t="s">
        <v>177</v>
      </c>
      <c r="P13" s="185">
        <v>95.6</v>
      </c>
    </row>
    <row r="14" spans="1:18" ht="12.75">
      <c r="A14" s="181" t="s">
        <v>295</v>
      </c>
      <c r="B14" s="185">
        <v>96.6</v>
      </c>
      <c r="C14" s="185">
        <v>95.1</v>
      </c>
      <c r="D14" s="185">
        <v>79.6</v>
      </c>
      <c r="E14" s="185">
        <v>96.2</v>
      </c>
      <c r="F14" s="185">
        <v>98.2</v>
      </c>
      <c r="G14" s="185">
        <v>35.3</v>
      </c>
      <c r="H14" s="185">
        <v>74.2</v>
      </c>
      <c r="I14" s="185">
        <v>89.8</v>
      </c>
      <c r="J14" s="185">
        <v>93.3</v>
      </c>
      <c r="K14" s="185">
        <v>65.7</v>
      </c>
      <c r="L14" s="185">
        <v>57.7</v>
      </c>
      <c r="M14" s="185">
        <v>95.4</v>
      </c>
      <c r="N14" s="185">
        <v>89.4</v>
      </c>
      <c r="O14" s="185">
        <v>50</v>
      </c>
      <c r="P14" s="185">
        <v>85.8</v>
      </c>
      <c r="R14" s="39"/>
    </row>
    <row r="15" spans="1:18" ht="12.75">
      <c r="A15" s="181" t="s">
        <v>173</v>
      </c>
      <c r="B15" s="185">
        <v>97.3</v>
      </c>
      <c r="C15" s="185">
        <v>96.8</v>
      </c>
      <c r="D15" s="185">
        <v>71.7</v>
      </c>
      <c r="E15" s="185">
        <v>97.1</v>
      </c>
      <c r="F15" s="185">
        <v>98.2</v>
      </c>
      <c r="G15" s="185">
        <v>46.2</v>
      </c>
      <c r="H15" s="185">
        <v>76.1</v>
      </c>
      <c r="I15" s="185">
        <v>88</v>
      </c>
      <c r="J15" s="185">
        <v>75</v>
      </c>
      <c r="K15" s="185">
        <v>72.5</v>
      </c>
      <c r="L15" s="185">
        <v>68</v>
      </c>
      <c r="M15" s="185">
        <v>94</v>
      </c>
      <c r="N15" s="185">
        <v>84.3</v>
      </c>
      <c r="O15" s="185">
        <v>65.7</v>
      </c>
      <c r="P15" s="185">
        <v>84.8</v>
      </c>
      <c r="R15" s="39"/>
    </row>
    <row r="16" spans="1:18" ht="12.75">
      <c r="A16" s="182" t="s">
        <v>176</v>
      </c>
      <c r="B16" s="185">
        <v>98.8</v>
      </c>
      <c r="C16" s="185">
        <v>95.2</v>
      </c>
      <c r="D16" s="185">
        <v>74.4</v>
      </c>
      <c r="E16" s="185">
        <v>91.5</v>
      </c>
      <c r="F16" s="185">
        <v>97.4</v>
      </c>
      <c r="G16" s="185">
        <v>80</v>
      </c>
      <c r="H16" s="185">
        <v>66.3</v>
      </c>
      <c r="I16" s="185">
        <v>85.3</v>
      </c>
      <c r="J16" s="185">
        <v>85.7</v>
      </c>
      <c r="K16" s="185">
        <v>65</v>
      </c>
      <c r="L16" s="185">
        <v>69.2</v>
      </c>
      <c r="M16" s="185">
        <v>95.2</v>
      </c>
      <c r="N16" s="185">
        <v>82.3</v>
      </c>
      <c r="O16" s="185">
        <v>0</v>
      </c>
      <c r="P16" s="185">
        <v>84.5</v>
      </c>
      <c r="Q16" s="283"/>
      <c r="R16" s="39"/>
    </row>
    <row r="17" spans="1:16" ht="12.75">
      <c r="A17" s="182" t="s">
        <v>172</v>
      </c>
      <c r="B17" s="185">
        <v>94.7</v>
      </c>
      <c r="C17" s="185">
        <v>92.7</v>
      </c>
      <c r="D17" s="185">
        <v>74</v>
      </c>
      <c r="E17" s="185">
        <v>95.2</v>
      </c>
      <c r="F17" s="185">
        <v>96</v>
      </c>
      <c r="G17" s="185">
        <v>68.8</v>
      </c>
      <c r="H17" s="185">
        <v>74.3</v>
      </c>
      <c r="I17" s="185">
        <v>86.3</v>
      </c>
      <c r="J17" s="185" t="s">
        <v>177</v>
      </c>
      <c r="K17" s="185">
        <v>58.5</v>
      </c>
      <c r="L17" s="185">
        <v>100</v>
      </c>
      <c r="M17" s="185">
        <v>95.4</v>
      </c>
      <c r="N17" s="185">
        <v>85.2</v>
      </c>
      <c r="O17" s="185">
        <v>66.7</v>
      </c>
      <c r="P17" s="185">
        <v>84.2</v>
      </c>
    </row>
    <row r="18" spans="1:16" ht="12.75">
      <c r="A18" s="182" t="s">
        <v>123</v>
      </c>
      <c r="B18" s="185">
        <v>98.4</v>
      </c>
      <c r="C18" s="185">
        <v>92</v>
      </c>
      <c r="D18" s="185">
        <v>76.2</v>
      </c>
      <c r="E18" s="185">
        <v>93.8</v>
      </c>
      <c r="F18" s="185">
        <v>98</v>
      </c>
      <c r="G18" s="185">
        <v>36.4</v>
      </c>
      <c r="H18" s="185">
        <v>80.5</v>
      </c>
      <c r="I18" s="185">
        <v>89.6</v>
      </c>
      <c r="J18" s="185">
        <v>83.3</v>
      </c>
      <c r="K18" s="185">
        <v>65.4</v>
      </c>
      <c r="L18" s="185">
        <v>64.7</v>
      </c>
      <c r="M18" s="185">
        <v>93.2</v>
      </c>
      <c r="N18" s="185">
        <v>85.2</v>
      </c>
      <c r="O18" s="185">
        <v>53.8</v>
      </c>
      <c r="P18" s="185">
        <v>87.8</v>
      </c>
    </row>
    <row r="19" spans="1:16" ht="12.75">
      <c r="A19" s="182" t="s">
        <v>296</v>
      </c>
      <c r="B19" s="299">
        <v>97</v>
      </c>
      <c r="C19" s="299">
        <v>98.2</v>
      </c>
      <c r="D19" s="299">
        <v>77.1</v>
      </c>
      <c r="E19" s="299">
        <v>81.8</v>
      </c>
      <c r="F19" s="299">
        <v>95.9</v>
      </c>
      <c r="G19" s="299">
        <v>54.5</v>
      </c>
      <c r="H19" s="299">
        <v>75.4</v>
      </c>
      <c r="I19" s="299">
        <v>89.6</v>
      </c>
      <c r="J19" s="299" t="s">
        <v>177</v>
      </c>
      <c r="K19" s="299">
        <v>71.4</v>
      </c>
      <c r="L19" s="299">
        <v>57.9</v>
      </c>
      <c r="M19" s="299">
        <v>96.7</v>
      </c>
      <c r="N19" s="299">
        <v>97</v>
      </c>
      <c r="O19" s="299">
        <v>70</v>
      </c>
      <c r="P19" s="299">
        <v>86.9</v>
      </c>
    </row>
    <row r="20" spans="1:16" ht="12.75">
      <c r="A20" s="183" t="s">
        <v>124</v>
      </c>
      <c r="B20" s="186">
        <v>97.2</v>
      </c>
      <c r="C20" s="186">
        <v>94.8</v>
      </c>
      <c r="D20" s="186">
        <v>76.1</v>
      </c>
      <c r="E20" s="186">
        <v>93.3</v>
      </c>
      <c r="F20" s="186">
        <v>97.5</v>
      </c>
      <c r="G20" s="186">
        <v>49.3</v>
      </c>
      <c r="H20" s="186">
        <v>75.2</v>
      </c>
      <c r="I20" s="186">
        <v>87.3</v>
      </c>
      <c r="J20" s="186">
        <v>88.6</v>
      </c>
      <c r="K20" s="186">
        <v>66.4</v>
      </c>
      <c r="L20" s="186">
        <v>65.8</v>
      </c>
      <c r="M20" s="186">
        <v>94.9</v>
      </c>
      <c r="N20" s="186">
        <v>88.7</v>
      </c>
      <c r="O20" s="186">
        <v>59.9</v>
      </c>
      <c r="P20" s="186">
        <v>85.6</v>
      </c>
    </row>
    <row r="21" spans="1:16" ht="12.75">
      <c r="A21" s="182" t="s">
        <v>125</v>
      </c>
      <c r="B21" s="185">
        <v>100</v>
      </c>
      <c r="C21" s="185">
        <v>95.8</v>
      </c>
      <c r="D21" s="185">
        <v>79.3</v>
      </c>
      <c r="E21" s="185">
        <v>100</v>
      </c>
      <c r="F21" s="185">
        <v>100</v>
      </c>
      <c r="G21" s="185" t="s">
        <v>177</v>
      </c>
      <c r="H21" s="185">
        <v>69</v>
      </c>
      <c r="I21" s="185">
        <v>98.5</v>
      </c>
      <c r="J21" s="185" t="s">
        <v>177</v>
      </c>
      <c r="K21" s="185">
        <v>64</v>
      </c>
      <c r="L21" s="185" t="s">
        <v>177</v>
      </c>
      <c r="M21" s="185">
        <v>97</v>
      </c>
      <c r="N21" s="185">
        <v>100</v>
      </c>
      <c r="O21" s="185" t="s">
        <v>177</v>
      </c>
      <c r="P21" s="185">
        <v>89.4</v>
      </c>
    </row>
    <row r="22" spans="1:16" ht="12.75">
      <c r="A22" s="182" t="s">
        <v>112</v>
      </c>
      <c r="B22" s="185">
        <v>100</v>
      </c>
      <c r="C22" s="185">
        <v>91.7</v>
      </c>
      <c r="D22" s="185">
        <v>84.4</v>
      </c>
      <c r="E22" s="185" t="s">
        <v>177</v>
      </c>
      <c r="F22" s="185">
        <v>97.1</v>
      </c>
      <c r="G22" s="185">
        <v>50</v>
      </c>
      <c r="H22" s="185">
        <v>58.5</v>
      </c>
      <c r="I22" s="185">
        <v>93.8</v>
      </c>
      <c r="J22" s="185" t="s">
        <v>177</v>
      </c>
      <c r="K22" s="185">
        <v>66.7</v>
      </c>
      <c r="L22" s="185">
        <v>50</v>
      </c>
      <c r="M22" s="185">
        <v>92</v>
      </c>
      <c r="N22" s="185" t="s">
        <v>177</v>
      </c>
      <c r="O22" s="185">
        <v>100</v>
      </c>
      <c r="P22" s="185">
        <v>86</v>
      </c>
    </row>
    <row r="23" spans="1:17" ht="12.75">
      <c r="A23" s="184" t="s">
        <v>113</v>
      </c>
      <c r="B23" s="187">
        <v>97.3</v>
      </c>
      <c r="C23" s="187">
        <v>94.9</v>
      </c>
      <c r="D23" s="187">
        <v>76.2</v>
      </c>
      <c r="E23" s="187">
        <v>93.7</v>
      </c>
      <c r="F23" s="187">
        <v>97.6</v>
      </c>
      <c r="G23" s="187">
        <v>49.3</v>
      </c>
      <c r="H23" s="187">
        <v>74.8</v>
      </c>
      <c r="I23" s="187">
        <v>87.5</v>
      </c>
      <c r="J23" s="187">
        <v>88.6</v>
      </c>
      <c r="K23" s="187">
        <v>66.2</v>
      </c>
      <c r="L23" s="187">
        <v>65.1</v>
      </c>
      <c r="M23" s="187">
        <v>95</v>
      </c>
      <c r="N23" s="187">
        <v>88.9</v>
      </c>
      <c r="O23" s="187">
        <v>61.8</v>
      </c>
      <c r="P23" s="187">
        <v>85.6</v>
      </c>
      <c r="Q23" s="13"/>
    </row>
  </sheetData>
  <sheetProtection/>
  <mergeCells count="1">
    <mergeCell ref="A1:E1"/>
  </mergeCells>
  <printOptions/>
  <pageMargins left="0.7" right="0.7" top="0.75" bottom="0.75" header="0.3" footer="0.3"/>
  <pageSetup horizontalDpi="600" verticalDpi="600" orientation="landscape" paperSize="9" r:id="rId1"/>
</worksheet>
</file>

<file path=xl/worksheets/sheet82.xml><?xml version="1.0" encoding="utf-8"?>
<worksheet xmlns="http://schemas.openxmlformats.org/spreadsheetml/2006/main" xmlns:r="http://schemas.openxmlformats.org/officeDocument/2006/relationships">
  <dimension ref="A1:W25"/>
  <sheetViews>
    <sheetView zoomScalePageLayoutView="0" workbookViewId="0" topLeftCell="A1">
      <selection activeCell="A8" sqref="A8"/>
    </sheetView>
  </sheetViews>
  <sheetFormatPr defaultColWidth="11.421875" defaultRowHeight="12.75"/>
  <cols>
    <col min="1" max="1" width="27.00390625" style="1" customWidth="1"/>
    <col min="2" max="2" width="5.57421875" style="1" customWidth="1"/>
    <col min="3" max="3" width="6.140625" style="1" customWidth="1"/>
    <col min="4" max="4" width="5.140625" style="1" customWidth="1"/>
    <col min="5" max="5" width="6.00390625" style="1" customWidth="1"/>
    <col min="6" max="6" width="5.57421875" style="1" customWidth="1"/>
    <col min="7" max="8" width="5.00390625" style="1" customWidth="1"/>
    <col min="9" max="9" width="5.7109375" style="1" customWidth="1"/>
    <col min="10" max="10" width="5.140625" style="1" customWidth="1"/>
    <col min="11" max="11" width="6.421875" style="1" customWidth="1"/>
    <col min="12" max="12" width="5.57421875" style="1" customWidth="1"/>
    <col min="13" max="13" width="5.421875" style="1" customWidth="1"/>
    <col min="14" max="14" width="6.00390625" style="1" customWidth="1"/>
    <col min="15" max="15" width="6.140625" style="1" customWidth="1"/>
    <col min="16" max="16" width="5.140625" style="1" customWidth="1"/>
    <col min="17" max="17" width="6.00390625" style="1" customWidth="1"/>
    <col min="18" max="18" width="5.140625" style="1" customWidth="1"/>
    <col min="19" max="19" width="5.8515625" style="1" customWidth="1"/>
    <col min="20" max="20" width="6.00390625" style="1" customWidth="1"/>
    <col min="21" max="21" width="5.8515625" style="1" customWidth="1"/>
    <col min="22" max="22" width="6.140625" style="1" customWidth="1"/>
    <col min="23" max="23" width="6.421875" style="1" customWidth="1"/>
    <col min="24" max="16384" width="11.421875" style="1" customWidth="1"/>
  </cols>
  <sheetData>
    <row r="1" spans="1:23" ht="16.5">
      <c r="A1" s="57" t="s">
        <v>299</v>
      </c>
      <c r="B1" s="57"/>
      <c r="C1" s="57"/>
      <c r="D1" s="57"/>
      <c r="E1" s="57"/>
      <c r="F1" s="55"/>
      <c r="G1" s="55"/>
      <c r="H1" s="55"/>
      <c r="I1" s="55"/>
      <c r="J1" s="55"/>
      <c r="K1" s="55"/>
      <c r="L1" s="55"/>
      <c r="M1" s="55"/>
      <c r="N1" s="55"/>
      <c r="O1" s="55"/>
      <c r="P1" s="55"/>
      <c r="Q1" s="55"/>
      <c r="R1" s="55"/>
      <c r="S1" s="55"/>
      <c r="T1" s="55"/>
      <c r="U1" s="55"/>
      <c r="V1" s="55"/>
      <c r="W1" s="55"/>
    </row>
    <row r="2" spans="1:8" s="325" customFormat="1" ht="16.5">
      <c r="A2" s="326" t="s">
        <v>380</v>
      </c>
      <c r="B2" s="323"/>
      <c r="C2" s="323"/>
      <c r="E2" s="324"/>
      <c r="F2" s="324"/>
      <c r="G2" s="324"/>
      <c r="H2" s="324"/>
    </row>
    <row r="3" spans="1:23" ht="16.5">
      <c r="A3" s="55"/>
      <c r="B3" s="55"/>
      <c r="C3" s="55"/>
      <c r="D3" s="55"/>
      <c r="E3" s="55"/>
      <c r="F3" s="55"/>
      <c r="G3" s="55"/>
      <c r="H3" s="55"/>
      <c r="I3" s="55"/>
      <c r="J3" s="55"/>
      <c r="K3" s="55"/>
      <c r="L3" s="55"/>
      <c r="M3" s="55"/>
      <c r="N3" s="55"/>
      <c r="O3" s="55"/>
      <c r="P3" s="55"/>
      <c r="Q3" s="55"/>
      <c r="R3" s="55"/>
      <c r="S3" s="55"/>
      <c r="T3" s="55"/>
      <c r="U3" s="55"/>
      <c r="V3" s="55"/>
      <c r="W3" s="55"/>
    </row>
    <row r="4" spans="1:23" ht="12.75">
      <c r="A4" s="86" t="s">
        <v>126</v>
      </c>
      <c r="B4" s="188">
        <v>1993</v>
      </c>
      <c r="C4" s="188">
        <v>1994</v>
      </c>
      <c r="D4" s="188">
        <v>1995</v>
      </c>
      <c r="E4" s="188">
        <v>1996</v>
      </c>
      <c r="F4" s="188">
        <v>1997</v>
      </c>
      <c r="G4" s="188">
        <v>1998</v>
      </c>
      <c r="H4" s="188">
        <v>1999</v>
      </c>
      <c r="I4" s="188">
        <v>2000</v>
      </c>
      <c r="J4" s="188">
        <v>2001</v>
      </c>
      <c r="K4" s="188">
        <v>2002</v>
      </c>
      <c r="L4" s="188">
        <v>2003</v>
      </c>
      <c r="M4" s="188">
        <v>2004</v>
      </c>
      <c r="N4" s="188">
        <v>2005</v>
      </c>
      <c r="O4" s="188">
        <v>2006</v>
      </c>
      <c r="P4" s="188">
        <v>2007</v>
      </c>
      <c r="Q4" s="188">
        <v>2008</v>
      </c>
      <c r="R4" s="188">
        <v>2009</v>
      </c>
      <c r="S4" s="188">
        <v>2010</v>
      </c>
      <c r="T4" s="188">
        <v>2011</v>
      </c>
      <c r="U4" s="188">
        <v>2012</v>
      </c>
      <c r="V4" s="92">
        <v>2013</v>
      </c>
      <c r="W4" s="78">
        <v>2014</v>
      </c>
    </row>
    <row r="5" spans="1:23" s="56" customFormat="1" ht="12.75">
      <c r="A5" s="189" t="s">
        <v>127</v>
      </c>
      <c r="B5" s="157">
        <v>134</v>
      </c>
      <c r="C5" s="157">
        <v>143</v>
      </c>
      <c r="D5" s="157">
        <v>139</v>
      </c>
      <c r="E5" s="157">
        <v>145</v>
      </c>
      <c r="F5" s="157">
        <v>135</v>
      </c>
      <c r="G5" s="157">
        <v>145</v>
      </c>
      <c r="H5" s="157">
        <v>134</v>
      </c>
      <c r="I5" s="157">
        <v>139</v>
      </c>
      <c r="J5" s="157"/>
      <c r="K5" s="157">
        <v>176</v>
      </c>
      <c r="L5" s="157">
        <v>193</v>
      </c>
      <c r="M5" s="157">
        <v>223</v>
      </c>
      <c r="N5" s="157">
        <v>242</v>
      </c>
      <c r="O5" s="157">
        <v>265</v>
      </c>
      <c r="P5" s="157">
        <v>328</v>
      </c>
      <c r="Q5" s="157">
        <v>409</v>
      </c>
      <c r="R5" s="157">
        <v>438</v>
      </c>
      <c r="S5" s="157">
        <v>459</v>
      </c>
      <c r="T5" s="157">
        <f>SUM(T6:T8)</f>
        <v>501</v>
      </c>
      <c r="U5" s="157">
        <f>SUM(U6:U8)</f>
        <v>540</v>
      </c>
      <c r="V5" s="157">
        <f>SUM(V6:V8)</f>
        <v>544</v>
      </c>
      <c r="W5" s="157">
        <f>W6+W7+W8</f>
        <v>543</v>
      </c>
    </row>
    <row r="6" spans="1:23" ht="25.5">
      <c r="A6" s="114" t="s">
        <v>128</v>
      </c>
      <c r="B6" s="158">
        <v>81</v>
      </c>
      <c r="C6" s="158">
        <v>89</v>
      </c>
      <c r="D6" s="158">
        <v>80</v>
      </c>
      <c r="E6" s="158">
        <v>88</v>
      </c>
      <c r="F6" s="158">
        <v>81</v>
      </c>
      <c r="G6" s="158">
        <v>90</v>
      </c>
      <c r="H6" s="158">
        <v>81</v>
      </c>
      <c r="I6" s="158">
        <v>83</v>
      </c>
      <c r="J6" s="158" t="s">
        <v>146</v>
      </c>
      <c r="K6" s="158">
        <v>116</v>
      </c>
      <c r="L6" s="158">
        <v>128</v>
      </c>
      <c r="M6" s="158">
        <v>154</v>
      </c>
      <c r="N6" s="158">
        <v>166</v>
      </c>
      <c r="O6" s="158">
        <v>180</v>
      </c>
      <c r="P6" s="158">
        <v>204</v>
      </c>
      <c r="Q6" s="158">
        <v>213</v>
      </c>
      <c r="R6" s="158">
        <v>210</v>
      </c>
      <c r="S6" s="158">
        <v>215</v>
      </c>
      <c r="T6" s="158">
        <v>223</v>
      </c>
      <c r="U6" s="158">
        <v>230</v>
      </c>
      <c r="V6" s="158">
        <v>225</v>
      </c>
      <c r="W6" s="158">
        <v>218</v>
      </c>
    </row>
    <row r="7" spans="1:23" ht="12.75">
      <c r="A7" s="182" t="s">
        <v>129</v>
      </c>
      <c r="B7" s="159">
        <v>53</v>
      </c>
      <c r="C7" s="159">
        <v>54</v>
      </c>
      <c r="D7" s="159">
        <v>59</v>
      </c>
      <c r="E7" s="159">
        <v>57</v>
      </c>
      <c r="F7" s="159">
        <v>54</v>
      </c>
      <c r="G7" s="159">
        <v>55</v>
      </c>
      <c r="H7" s="159">
        <v>53</v>
      </c>
      <c r="I7" s="159">
        <v>56</v>
      </c>
      <c r="J7" s="159" t="s">
        <v>146</v>
      </c>
      <c r="K7" s="159">
        <v>60</v>
      </c>
      <c r="L7" s="159">
        <v>65</v>
      </c>
      <c r="M7" s="159">
        <v>69</v>
      </c>
      <c r="N7" s="159">
        <v>76</v>
      </c>
      <c r="O7" s="159">
        <v>83</v>
      </c>
      <c r="P7" s="159">
        <v>94</v>
      </c>
      <c r="Q7" s="159">
        <v>129</v>
      </c>
      <c r="R7" s="159">
        <v>156</v>
      </c>
      <c r="S7" s="159">
        <v>175</v>
      </c>
      <c r="T7" s="159">
        <v>195</v>
      </c>
      <c r="U7" s="159">
        <v>209</v>
      </c>
      <c r="V7" s="159">
        <v>216</v>
      </c>
      <c r="W7" s="159">
        <v>223</v>
      </c>
    </row>
    <row r="8" spans="1:23" ht="12.75">
      <c r="A8" s="182" t="s">
        <v>182</v>
      </c>
      <c r="B8" s="159"/>
      <c r="C8" s="159"/>
      <c r="D8" s="159"/>
      <c r="E8" s="159"/>
      <c r="F8" s="159"/>
      <c r="G8" s="159"/>
      <c r="H8" s="159"/>
      <c r="I8" s="159"/>
      <c r="J8" s="159"/>
      <c r="K8" s="159"/>
      <c r="L8" s="159"/>
      <c r="M8" s="159"/>
      <c r="N8" s="159"/>
      <c r="O8" s="159">
        <v>2</v>
      </c>
      <c r="P8" s="159">
        <v>30</v>
      </c>
      <c r="Q8" s="159">
        <v>67</v>
      </c>
      <c r="R8" s="159">
        <v>72</v>
      </c>
      <c r="S8" s="159">
        <v>69</v>
      </c>
      <c r="T8" s="159">
        <v>83</v>
      </c>
      <c r="U8" s="159">
        <v>101</v>
      </c>
      <c r="V8" s="159">
        <v>103</v>
      </c>
      <c r="W8" s="159">
        <v>102</v>
      </c>
    </row>
    <row r="9" spans="1:23" ht="12.75">
      <c r="A9" s="183" t="s">
        <v>130</v>
      </c>
      <c r="B9" s="160">
        <v>57</v>
      </c>
      <c r="C9" s="160">
        <v>58</v>
      </c>
      <c r="D9" s="160">
        <v>55</v>
      </c>
      <c r="E9" s="160">
        <v>54</v>
      </c>
      <c r="F9" s="160">
        <v>54</v>
      </c>
      <c r="G9" s="160">
        <v>56</v>
      </c>
      <c r="H9" s="160">
        <v>56</v>
      </c>
      <c r="I9" s="160">
        <v>57</v>
      </c>
      <c r="J9" s="160"/>
      <c r="K9" s="160">
        <v>77</v>
      </c>
      <c r="L9" s="160">
        <v>86</v>
      </c>
      <c r="M9" s="160">
        <v>93</v>
      </c>
      <c r="N9" s="160">
        <v>97</v>
      </c>
      <c r="O9" s="160">
        <v>98</v>
      </c>
      <c r="P9" s="160">
        <v>102</v>
      </c>
      <c r="Q9" s="160">
        <v>111</v>
      </c>
      <c r="R9" s="160">
        <v>114</v>
      </c>
      <c r="S9" s="160">
        <v>118</v>
      </c>
      <c r="T9" s="160">
        <f>SUM(T10:T11)</f>
        <v>123</v>
      </c>
      <c r="U9" s="160">
        <f>SUM(U10:U11)</f>
        <v>127</v>
      </c>
      <c r="V9" s="160">
        <f>SUM(V10:V11)</f>
        <v>131</v>
      </c>
      <c r="W9" s="160">
        <f>W10+W11</f>
        <v>132</v>
      </c>
    </row>
    <row r="10" spans="1:23" ht="30.75" customHeight="1">
      <c r="A10" s="309" t="s">
        <v>297</v>
      </c>
      <c r="B10" s="159">
        <v>7</v>
      </c>
      <c r="C10" s="159">
        <v>8</v>
      </c>
      <c r="D10" s="159">
        <v>7</v>
      </c>
      <c r="E10" s="159">
        <v>8</v>
      </c>
      <c r="F10" s="159">
        <v>7</v>
      </c>
      <c r="G10" s="159">
        <v>8</v>
      </c>
      <c r="H10" s="159">
        <v>8</v>
      </c>
      <c r="I10" s="159">
        <v>7</v>
      </c>
      <c r="J10" s="159" t="s">
        <v>146</v>
      </c>
      <c r="K10" s="159">
        <v>21</v>
      </c>
      <c r="L10" s="159">
        <v>31</v>
      </c>
      <c r="M10" s="159">
        <v>37</v>
      </c>
      <c r="N10" s="159">
        <v>38</v>
      </c>
      <c r="O10" s="159">
        <v>37</v>
      </c>
      <c r="P10" s="159">
        <v>39</v>
      </c>
      <c r="Q10" s="159">
        <v>42</v>
      </c>
      <c r="R10" s="159">
        <v>43</v>
      </c>
      <c r="S10" s="159">
        <v>43</v>
      </c>
      <c r="T10" s="159">
        <v>45</v>
      </c>
      <c r="U10" s="159">
        <v>42</v>
      </c>
      <c r="V10" s="159">
        <v>44</v>
      </c>
      <c r="W10" s="159">
        <v>44</v>
      </c>
    </row>
    <row r="11" spans="1:23" ht="12.75">
      <c r="A11" s="182" t="s">
        <v>132</v>
      </c>
      <c r="B11" s="159">
        <v>50</v>
      </c>
      <c r="C11" s="159">
        <v>50</v>
      </c>
      <c r="D11" s="159">
        <v>48</v>
      </c>
      <c r="E11" s="159">
        <v>46</v>
      </c>
      <c r="F11" s="159">
        <v>47</v>
      </c>
      <c r="G11" s="159">
        <v>48</v>
      </c>
      <c r="H11" s="159">
        <v>48</v>
      </c>
      <c r="I11" s="159">
        <v>50</v>
      </c>
      <c r="J11" s="159" t="s">
        <v>146</v>
      </c>
      <c r="K11" s="159">
        <v>56</v>
      </c>
      <c r="L11" s="159">
        <v>55</v>
      </c>
      <c r="M11" s="159">
        <v>56</v>
      </c>
      <c r="N11" s="159">
        <v>59</v>
      </c>
      <c r="O11" s="159">
        <v>61</v>
      </c>
      <c r="P11" s="159">
        <v>63</v>
      </c>
      <c r="Q11" s="159">
        <v>69</v>
      </c>
      <c r="R11" s="159">
        <v>71</v>
      </c>
      <c r="S11" s="159">
        <v>75</v>
      </c>
      <c r="T11" s="159">
        <v>78</v>
      </c>
      <c r="U11" s="159">
        <v>85</v>
      </c>
      <c r="V11" s="159">
        <v>87</v>
      </c>
      <c r="W11" s="159">
        <v>88</v>
      </c>
    </row>
    <row r="12" spans="1:23" ht="12.75">
      <c r="A12" s="183" t="s">
        <v>133</v>
      </c>
      <c r="B12" s="160">
        <v>201</v>
      </c>
      <c r="C12" s="160">
        <v>201</v>
      </c>
      <c r="D12" s="160">
        <v>199</v>
      </c>
      <c r="E12" s="160">
        <v>201</v>
      </c>
      <c r="F12" s="160">
        <v>204</v>
      </c>
      <c r="G12" s="160">
        <v>207</v>
      </c>
      <c r="H12" s="160">
        <v>210</v>
      </c>
      <c r="I12" s="160">
        <v>212</v>
      </c>
      <c r="J12" s="160"/>
      <c r="K12" s="160">
        <v>231</v>
      </c>
      <c r="L12" s="160">
        <v>170</v>
      </c>
      <c r="M12" s="160">
        <v>236</v>
      </c>
      <c r="N12" s="160">
        <v>248</v>
      </c>
      <c r="O12" s="160">
        <v>253</v>
      </c>
      <c r="P12" s="160">
        <v>262</v>
      </c>
      <c r="Q12" s="160">
        <v>279</v>
      </c>
      <c r="R12" s="160">
        <v>288</v>
      </c>
      <c r="S12" s="160">
        <v>292</v>
      </c>
      <c r="T12" s="160">
        <f>SUM(T13:T17)</f>
        <v>298</v>
      </c>
      <c r="U12" s="160">
        <f>SUM(U13:U17)</f>
        <v>306</v>
      </c>
      <c r="V12" s="160">
        <f>SUM(V13:V17)</f>
        <v>315</v>
      </c>
      <c r="W12" s="160">
        <f>W13+W14+W15+W16+W17</f>
        <v>318</v>
      </c>
    </row>
    <row r="13" spans="1:23" ht="12.75">
      <c r="A13" s="182" t="s">
        <v>134</v>
      </c>
      <c r="B13" s="159">
        <v>24</v>
      </c>
      <c r="C13" s="159">
        <v>25</v>
      </c>
      <c r="D13" s="159">
        <v>25</v>
      </c>
      <c r="E13" s="159">
        <v>25</v>
      </c>
      <c r="F13" s="159">
        <v>27</v>
      </c>
      <c r="G13" s="159">
        <v>29</v>
      </c>
      <c r="H13" s="159">
        <v>30</v>
      </c>
      <c r="I13" s="159">
        <v>32</v>
      </c>
      <c r="J13" s="159" t="s">
        <v>146</v>
      </c>
      <c r="K13" s="159">
        <v>35</v>
      </c>
      <c r="L13" s="159"/>
      <c r="M13" s="159">
        <v>36</v>
      </c>
      <c r="N13" s="159">
        <v>37</v>
      </c>
      <c r="O13" s="159">
        <v>37</v>
      </c>
      <c r="P13" s="159">
        <v>37</v>
      </c>
      <c r="Q13" s="159">
        <v>38</v>
      </c>
      <c r="R13" s="159">
        <v>41</v>
      </c>
      <c r="S13" s="159">
        <v>42</v>
      </c>
      <c r="T13" s="159">
        <v>45</v>
      </c>
      <c r="U13" s="159">
        <v>47</v>
      </c>
      <c r="V13" s="159">
        <v>45</v>
      </c>
      <c r="W13" s="159">
        <v>47</v>
      </c>
    </row>
    <row r="14" spans="1:23" ht="12.75">
      <c r="A14" s="182" t="s">
        <v>135</v>
      </c>
      <c r="B14" s="159">
        <v>53</v>
      </c>
      <c r="C14" s="159">
        <v>52</v>
      </c>
      <c r="D14" s="159">
        <v>52</v>
      </c>
      <c r="E14" s="159">
        <v>51</v>
      </c>
      <c r="F14" s="159">
        <v>51</v>
      </c>
      <c r="G14" s="159">
        <v>52</v>
      </c>
      <c r="H14" s="159">
        <v>52</v>
      </c>
      <c r="I14" s="159">
        <v>51</v>
      </c>
      <c r="J14" s="159" t="s">
        <v>146</v>
      </c>
      <c r="K14" s="159">
        <v>60</v>
      </c>
      <c r="L14" s="159">
        <v>60</v>
      </c>
      <c r="M14" s="159">
        <v>57</v>
      </c>
      <c r="N14" s="159">
        <v>63</v>
      </c>
      <c r="O14" s="159">
        <v>63</v>
      </c>
      <c r="P14" s="159">
        <v>65</v>
      </c>
      <c r="Q14" s="159">
        <v>69</v>
      </c>
      <c r="R14" s="159">
        <v>68</v>
      </c>
      <c r="S14" s="159">
        <v>67</v>
      </c>
      <c r="T14" s="159">
        <v>69</v>
      </c>
      <c r="U14" s="159">
        <v>70</v>
      </c>
      <c r="V14" s="159">
        <v>70</v>
      </c>
      <c r="W14" s="159">
        <v>70</v>
      </c>
    </row>
    <row r="15" spans="1:23" ht="12.75">
      <c r="A15" s="182" t="s">
        <v>136</v>
      </c>
      <c r="B15" s="159">
        <v>53</v>
      </c>
      <c r="C15" s="159">
        <v>53</v>
      </c>
      <c r="D15" s="159">
        <v>51</v>
      </c>
      <c r="E15" s="159">
        <v>51</v>
      </c>
      <c r="F15" s="159">
        <v>51</v>
      </c>
      <c r="G15" s="159">
        <v>51</v>
      </c>
      <c r="H15" s="159">
        <v>53</v>
      </c>
      <c r="I15" s="159">
        <v>54</v>
      </c>
      <c r="J15" s="159" t="s">
        <v>146</v>
      </c>
      <c r="K15" s="159">
        <v>60</v>
      </c>
      <c r="L15" s="159">
        <v>62</v>
      </c>
      <c r="M15" s="159">
        <v>62</v>
      </c>
      <c r="N15" s="159">
        <v>67</v>
      </c>
      <c r="O15" s="159">
        <v>68</v>
      </c>
      <c r="P15" s="159">
        <v>69</v>
      </c>
      <c r="Q15" s="159">
        <v>75</v>
      </c>
      <c r="R15" s="159">
        <v>79</v>
      </c>
      <c r="S15" s="159">
        <v>79</v>
      </c>
      <c r="T15" s="159">
        <v>79</v>
      </c>
      <c r="U15" s="159">
        <v>81</v>
      </c>
      <c r="V15" s="159">
        <v>82</v>
      </c>
      <c r="W15" s="159">
        <v>85</v>
      </c>
    </row>
    <row r="16" spans="1:23" ht="12.75">
      <c r="A16" s="182" t="s">
        <v>137</v>
      </c>
      <c r="B16" s="159">
        <v>31</v>
      </c>
      <c r="C16" s="159">
        <v>30</v>
      </c>
      <c r="D16" s="159">
        <v>29</v>
      </c>
      <c r="E16" s="159">
        <v>29</v>
      </c>
      <c r="F16" s="159">
        <v>31</v>
      </c>
      <c r="G16" s="159">
        <v>31</v>
      </c>
      <c r="H16" s="159">
        <v>30</v>
      </c>
      <c r="I16" s="159">
        <v>30</v>
      </c>
      <c r="J16" s="159" t="s">
        <v>146</v>
      </c>
      <c r="K16" s="159">
        <v>31</v>
      </c>
      <c r="L16" s="159"/>
      <c r="M16" s="159">
        <v>31</v>
      </c>
      <c r="N16" s="159">
        <v>31</v>
      </c>
      <c r="O16" s="159">
        <v>31</v>
      </c>
      <c r="P16" s="159">
        <v>30</v>
      </c>
      <c r="Q16" s="159">
        <v>29</v>
      </c>
      <c r="R16" s="159">
        <v>29</v>
      </c>
      <c r="S16" s="159">
        <v>27</v>
      </c>
      <c r="T16" s="159">
        <v>27</v>
      </c>
      <c r="U16" s="159">
        <v>29</v>
      </c>
      <c r="V16" s="159">
        <v>29</v>
      </c>
      <c r="W16" s="159">
        <v>28</v>
      </c>
    </row>
    <row r="17" spans="1:23" ht="12.75">
      <c r="A17" s="182" t="s">
        <v>138</v>
      </c>
      <c r="B17" s="159">
        <v>40</v>
      </c>
      <c r="C17" s="159">
        <v>41</v>
      </c>
      <c r="D17" s="159">
        <v>42</v>
      </c>
      <c r="E17" s="159">
        <v>45</v>
      </c>
      <c r="F17" s="159">
        <v>44</v>
      </c>
      <c r="G17" s="159">
        <v>44</v>
      </c>
      <c r="H17" s="159">
        <v>45</v>
      </c>
      <c r="I17" s="159">
        <v>45</v>
      </c>
      <c r="J17" s="159" t="s">
        <v>146</v>
      </c>
      <c r="K17" s="159">
        <v>45</v>
      </c>
      <c r="L17" s="159">
        <v>48</v>
      </c>
      <c r="M17" s="159">
        <v>50</v>
      </c>
      <c r="N17" s="159">
        <v>50</v>
      </c>
      <c r="O17" s="159">
        <v>54</v>
      </c>
      <c r="P17" s="159">
        <v>61</v>
      </c>
      <c r="Q17" s="159">
        <v>68</v>
      </c>
      <c r="R17" s="159">
        <v>71</v>
      </c>
      <c r="S17" s="159">
        <v>77</v>
      </c>
      <c r="T17" s="159">
        <v>78</v>
      </c>
      <c r="U17" s="159">
        <v>79</v>
      </c>
      <c r="V17" s="159">
        <v>89</v>
      </c>
      <c r="W17" s="159">
        <v>88</v>
      </c>
    </row>
    <row r="18" spans="1:23" ht="12.75">
      <c r="A18" s="183" t="s">
        <v>139</v>
      </c>
      <c r="B18" s="160"/>
      <c r="C18" s="160"/>
      <c r="D18" s="160"/>
      <c r="E18" s="160"/>
      <c r="F18" s="160"/>
      <c r="G18" s="160">
        <v>15</v>
      </c>
      <c r="H18" s="160">
        <v>19</v>
      </c>
      <c r="I18" s="160">
        <v>20</v>
      </c>
      <c r="J18" s="160"/>
      <c r="K18" s="160">
        <v>19</v>
      </c>
      <c r="L18" s="160">
        <v>21</v>
      </c>
      <c r="M18" s="160">
        <v>19</v>
      </c>
      <c r="N18" s="160">
        <v>88</v>
      </c>
      <c r="O18" s="160">
        <v>103</v>
      </c>
      <c r="P18" s="160">
        <v>121</v>
      </c>
      <c r="Q18" s="160">
        <v>134</v>
      </c>
      <c r="R18" s="160">
        <v>143</v>
      </c>
      <c r="S18" s="160">
        <v>142</v>
      </c>
      <c r="T18" s="160">
        <f>SUM(T19:T22)</f>
        <v>147</v>
      </c>
      <c r="U18" s="160">
        <f>SUM(U19:U22)</f>
        <v>155</v>
      </c>
      <c r="V18" s="160">
        <f>SUM(V19:V22)</f>
        <v>153</v>
      </c>
      <c r="W18" s="160">
        <f>W19+W20+W21+W22</f>
        <v>154</v>
      </c>
    </row>
    <row r="19" spans="1:23" ht="12.75">
      <c r="A19" s="182" t="s">
        <v>140</v>
      </c>
      <c r="B19" s="159"/>
      <c r="C19" s="159"/>
      <c r="D19" s="159"/>
      <c r="E19" s="159"/>
      <c r="F19" s="159"/>
      <c r="G19" s="159"/>
      <c r="H19" s="159"/>
      <c r="I19" s="159"/>
      <c r="J19" s="159"/>
      <c r="K19" s="159"/>
      <c r="L19" s="159"/>
      <c r="M19" s="159"/>
      <c r="N19" s="159">
        <v>17</v>
      </c>
      <c r="O19" s="159">
        <v>28</v>
      </c>
      <c r="P19" s="159">
        <v>30</v>
      </c>
      <c r="Q19" s="159">
        <v>29</v>
      </c>
      <c r="R19" s="159">
        <v>30</v>
      </c>
      <c r="S19" s="159">
        <v>28</v>
      </c>
      <c r="T19" s="159">
        <v>23</v>
      </c>
      <c r="U19" s="159">
        <v>26</v>
      </c>
      <c r="V19" s="159">
        <v>24</v>
      </c>
      <c r="W19" s="159">
        <v>24</v>
      </c>
    </row>
    <row r="20" spans="1:23" ht="12.75">
      <c r="A20" s="182" t="s">
        <v>101</v>
      </c>
      <c r="B20" s="159"/>
      <c r="C20" s="159"/>
      <c r="D20" s="159"/>
      <c r="E20" s="159"/>
      <c r="F20" s="159"/>
      <c r="G20" s="159"/>
      <c r="H20" s="159"/>
      <c r="I20" s="159"/>
      <c r="J20" s="159"/>
      <c r="K20" s="159"/>
      <c r="L20" s="159"/>
      <c r="M20" s="159"/>
      <c r="N20" s="159">
        <v>31</v>
      </c>
      <c r="O20" s="159">
        <v>34</v>
      </c>
      <c r="P20" s="159">
        <v>40</v>
      </c>
      <c r="Q20" s="159">
        <v>54</v>
      </c>
      <c r="R20" s="159">
        <v>58</v>
      </c>
      <c r="S20" s="159">
        <v>66</v>
      </c>
      <c r="T20" s="159">
        <v>71</v>
      </c>
      <c r="U20" s="159">
        <v>76</v>
      </c>
      <c r="V20" s="159">
        <v>78</v>
      </c>
      <c r="W20" s="159">
        <v>78</v>
      </c>
    </row>
    <row r="21" spans="1:23" ht="12.75">
      <c r="A21" s="182" t="s">
        <v>102</v>
      </c>
      <c r="B21" s="159"/>
      <c r="C21" s="159"/>
      <c r="D21" s="159"/>
      <c r="E21" s="159"/>
      <c r="F21" s="159"/>
      <c r="G21" s="159"/>
      <c r="H21" s="159"/>
      <c r="I21" s="159"/>
      <c r="J21" s="159"/>
      <c r="K21" s="159"/>
      <c r="L21" s="159"/>
      <c r="M21" s="159"/>
      <c r="N21" s="159">
        <v>15</v>
      </c>
      <c r="O21" s="159">
        <v>15</v>
      </c>
      <c r="P21" s="159">
        <v>19</v>
      </c>
      <c r="Q21" s="159">
        <v>19</v>
      </c>
      <c r="R21" s="159">
        <v>20</v>
      </c>
      <c r="S21" s="159">
        <v>20</v>
      </c>
      <c r="T21" s="159">
        <v>24</v>
      </c>
      <c r="U21" s="159">
        <v>24</v>
      </c>
      <c r="V21" s="159">
        <v>23</v>
      </c>
      <c r="W21" s="159">
        <v>24</v>
      </c>
    </row>
    <row r="22" spans="1:23" ht="25.5">
      <c r="A22" s="190" t="s">
        <v>141</v>
      </c>
      <c r="B22" s="159"/>
      <c r="C22" s="159"/>
      <c r="D22" s="159"/>
      <c r="E22" s="159"/>
      <c r="F22" s="159"/>
      <c r="G22" s="159">
        <v>15</v>
      </c>
      <c r="H22" s="159">
        <v>19</v>
      </c>
      <c r="I22" s="159">
        <v>20</v>
      </c>
      <c r="J22" s="159" t="s">
        <v>146</v>
      </c>
      <c r="K22" s="159">
        <v>19</v>
      </c>
      <c r="L22" s="159">
        <v>21</v>
      </c>
      <c r="M22" s="159">
        <v>19</v>
      </c>
      <c r="N22" s="159">
        <v>25</v>
      </c>
      <c r="O22" s="159">
        <v>26</v>
      </c>
      <c r="P22" s="159">
        <v>32</v>
      </c>
      <c r="Q22" s="159">
        <v>32</v>
      </c>
      <c r="R22" s="159">
        <v>35</v>
      </c>
      <c r="S22" s="159">
        <v>28</v>
      </c>
      <c r="T22" s="159">
        <v>29</v>
      </c>
      <c r="U22" s="159">
        <v>29</v>
      </c>
      <c r="V22" s="159">
        <v>28</v>
      </c>
      <c r="W22" s="159">
        <v>28</v>
      </c>
    </row>
    <row r="23" spans="1:23" ht="12.75">
      <c r="A23" s="184" t="s">
        <v>142</v>
      </c>
      <c r="B23" s="162">
        <v>392</v>
      </c>
      <c r="C23" s="162">
        <v>402</v>
      </c>
      <c r="D23" s="162">
        <v>393</v>
      </c>
      <c r="E23" s="162">
        <v>400</v>
      </c>
      <c r="F23" s="162">
        <v>393</v>
      </c>
      <c r="G23" s="162">
        <v>423</v>
      </c>
      <c r="H23" s="162">
        <v>419</v>
      </c>
      <c r="I23" s="162">
        <v>428</v>
      </c>
      <c r="J23" s="162" t="s">
        <v>146</v>
      </c>
      <c r="K23" s="162">
        <v>503</v>
      </c>
      <c r="L23" s="162">
        <v>470</v>
      </c>
      <c r="M23" s="162">
        <v>571</v>
      </c>
      <c r="N23" s="162">
        <v>675</v>
      </c>
      <c r="O23" s="162">
        <v>719</v>
      </c>
      <c r="P23" s="162">
        <v>813</v>
      </c>
      <c r="Q23" s="162">
        <v>933</v>
      </c>
      <c r="R23" s="162">
        <v>983</v>
      </c>
      <c r="S23" s="162">
        <v>1011</v>
      </c>
      <c r="T23" s="162">
        <f>SUM(T5,T9,T12,T18)</f>
        <v>1069</v>
      </c>
      <c r="U23" s="162">
        <f>SUM(U5,U9,U12,U18)</f>
        <v>1128</v>
      </c>
      <c r="V23" s="162">
        <f>SUM(V5,V9,V12,V18)</f>
        <v>1143</v>
      </c>
      <c r="W23" s="162">
        <f>W5+W9+W12+W18</f>
        <v>1147</v>
      </c>
    </row>
    <row r="24" spans="1:23" ht="16.5">
      <c r="A24" s="58" t="s">
        <v>143</v>
      </c>
      <c r="B24" s="59"/>
      <c r="C24" s="59"/>
      <c r="D24" s="59"/>
      <c r="E24" s="59"/>
      <c r="F24" s="59"/>
      <c r="G24" s="59"/>
      <c r="H24" s="59"/>
      <c r="I24" s="59"/>
      <c r="J24" s="59"/>
      <c r="K24" s="59"/>
      <c r="L24" s="59"/>
      <c r="M24" s="59"/>
      <c r="N24" s="59"/>
      <c r="O24" s="59"/>
      <c r="P24" s="59"/>
      <c r="Q24" s="59"/>
      <c r="R24" s="59"/>
      <c r="S24" s="59"/>
      <c r="T24" s="59"/>
      <c r="U24" s="59"/>
      <c r="V24" s="59"/>
      <c r="W24" s="55"/>
    </row>
    <row r="25" spans="1:23" ht="16.5">
      <c r="A25" s="60" t="s">
        <v>144</v>
      </c>
      <c r="B25" s="59"/>
      <c r="C25" s="59"/>
      <c r="D25" s="59"/>
      <c r="E25" s="59"/>
      <c r="F25" s="59"/>
      <c r="G25" s="59"/>
      <c r="H25" s="59"/>
      <c r="I25" s="59"/>
      <c r="J25" s="59"/>
      <c r="K25" s="59"/>
      <c r="L25" s="59"/>
      <c r="M25" s="59"/>
      <c r="N25" s="59"/>
      <c r="O25" s="59"/>
      <c r="P25" s="59"/>
      <c r="Q25" s="59"/>
      <c r="R25" s="59"/>
      <c r="S25" s="59"/>
      <c r="T25" s="59"/>
      <c r="U25" s="59"/>
      <c r="V25" s="59"/>
      <c r="W25" s="55"/>
    </row>
  </sheetData>
  <sheetProtection/>
  <printOptions/>
  <pageMargins left="0.7" right="0.7" top="0.75" bottom="0.75" header="0.3" footer="0.3"/>
  <pageSetup horizontalDpi="600" verticalDpi="600" orientation="landscape" paperSize="9" r:id="rId1"/>
</worksheet>
</file>

<file path=xl/worksheets/sheet83.xml><?xml version="1.0" encoding="utf-8"?>
<worksheet xmlns="http://schemas.openxmlformats.org/spreadsheetml/2006/main" xmlns:r="http://schemas.openxmlformats.org/officeDocument/2006/relationships">
  <dimension ref="A1:X28"/>
  <sheetViews>
    <sheetView zoomScalePageLayoutView="0" workbookViewId="0" topLeftCell="A1">
      <selection activeCell="A8" sqref="A8"/>
    </sheetView>
  </sheetViews>
  <sheetFormatPr defaultColWidth="11.421875" defaultRowHeight="12.75"/>
  <cols>
    <col min="1" max="1" width="33.00390625" style="1" customWidth="1"/>
    <col min="2" max="2" width="8.140625" style="1" customWidth="1"/>
    <col min="3" max="3" width="7.57421875" style="1" customWidth="1"/>
    <col min="4" max="4" width="7.8515625" style="1" customWidth="1"/>
    <col min="5" max="5" width="7.140625" style="1" customWidth="1"/>
    <col min="6" max="6" width="7.28125" style="1" customWidth="1"/>
    <col min="7" max="7" width="6.8515625" style="1" customWidth="1"/>
    <col min="8" max="8" width="7.8515625" style="1" customWidth="1"/>
    <col min="9" max="9" width="7.421875" style="1" customWidth="1"/>
    <col min="10" max="10" width="6.7109375" style="1" customWidth="1"/>
    <col min="11" max="11" width="7.28125" style="1" customWidth="1"/>
    <col min="12" max="12" width="7.421875" style="1" customWidth="1"/>
    <col min="13" max="13" width="7.28125" style="1" customWidth="1"/>
    <col min="14" max="14" width="7.140625" style="1" customWidth="1"/>
    <col min="15" max="16" width="7.28125" style="1" customWidth="1"/>
    <col min="17" max="17" width="7.7109375" style="1" customWidth="1"/>
    <col min="18" max="18" width="7.421875" style="1" customWidth="1"/>
    <col min="19" max="19" width="8.140625" style="1" customWidth="1"/>
    <col min="20" max="21" width="7.57421875" style="1" customWidth="1"/>
    <col min="22" max="23" width="8.421875" style="1" customWidth="1"/>
    <col min="24" max="16384" width="11.421875" style="1" customWidth="1"/>
  </cols>
  <sheetData>
    <row r="1" spans="1:24" ht="16.5">
      <c r="A1" s="57" t="s">
        <v>300</v>
      </c>
      <c r="B1" s="57"/>
      <c r="C1" s="57"/>
      <c r="D1" s="57"/>
      <c r="E1" s="57"/>
      <c r="F1" s="59"/>
      <c r="G1" s="59"/>
      <c r="H1" s="59"/>
      <c r="I1" s="59"/>
      <c r="J1" s="59"/>
      <c r="K1" s="59"/>
      <c r="L1" s="59"/>
      <c r="M1" s="59"/>
      <c r="N1" s="59"/>
      <c r="O1" s="59"/>
      <c r="P1" s="59"/>
      <c r="Q1" s="59"/>
      <c r="R1" s="59"/>
      <c r="S1" s="59"/>
      <c r="T1" s="59"/>
      <c r="U1" s="59"/>
      <c r="V1" s="59"/>
      <c r="W1" s="59"/>
      <c r="X1" s="55"/>
    </row>
    <row r="2" spans="1:8" s="325" customFormat="1" ht="16.5">
      <c r="A2" s="326" t="s">
        <v>380</v>
      </c>
      <c r="B2" s="323"/>
      <c r="C2" s="323"/>
      <c r="E2" s="324"/>
      <c r="F2" s="324"/>
      <c r="G2" s="324"/>
      <c r="H2" s="324"/>
    </row>
    <row r="3" spans="1:23" ht="16.5">
      <c r="A3" s="55"/>
      <c r="B3" s="55"/>
      <c r="C3" s="55"/>
      <c r="D3" s="55"/>
      <c r="E3" s="55"/>
      <c r="F3" s="59"/>
      <c r="G3" s="59"/>
      <c r="H3" s="59"/>
      <c r="I3" s="59"/>
      <c r="J3" s="59"/>
      <c r="K3" s="59"/>
      <c r="L3" s="59"/>
      <c r="M3" s="59"/>
      <c r="N3" s="59"/>
      <c r="O3" s="59"/>
      <c r="P3" s="59"/>
      <c r="Q3" s="59"/>
      <c r="R3" s="59"/>
      <c r="S3" s="59"/>
      <c r="T3" s="59"/>
      <c r="U3" s="59"/>
      <c r="V3" s="59"/>
      <c r="W3" s="59"/>
    </row>
    <row r="4" spans="1:23" ht="12.75">
      <c r="A4" s="86" t="s">
        <v>126</v>
      </c>
      <c r="B4" s="78">
        <v>1993</v>
      </c>
      <c r="C4" s="78">
        <v>1994</v>
      </c>
      <c r="D4" s="188">
        <v>1995</v>
      </c>
      <c r="E4" s="78">
        <v>1996</v>
      </c>
      <c r="F4" s="188">
        <v>1997</v>
      </c>
      <c r="G4" s="78">
        <v>1998</v>
      </c>
      <c r="H4" s="188">
        <v>1999</v>
      </c>
      <c r="I4" s="78">
        <v>2000</v>
      </c>
      <c r="J4" s="188">
        <v>2001</v>
      </c>
      <c r="K4" s="78">
        <v>2002</v>
      </c>
      <c r="L4" s="188">
        <v>2003</v>
      </c>
      <c r="M4" s="78">
        <v>2004</v>
      </c>
      <c r="N4" s="188">
        <v>2005</v>
      </c>
      <c r="O4" s="78">
        <v>2006</v>
      </c>
      <c r="P4" s="188">
        <v>2007</v>
      </c>
      <c r="Q4" s="78">
        <v>2008</v>
      </c>
      <c r="R4" s="188">
        <v>2009</v>
      </c>
      <c r="S4" s="78">
        <v>2010</v>
      </c>
      <c r="T4" s="188">
        <v>2011</v>
      </c>
      <c r="U4" s="78">
        <v>2012</v>
      </c>
      <c r="V4" s="92">
        <v>2013</v>
      </c>
      <c r="W4" s="78">
        <v>2014</v>
      </c>
    </row>
    <row r="5" spans="1:23" ht="12.75">
      <c r="A5" s="189" t="s">
        <v>127</v>
      </c>
      <c r="B5" s="172">
        <v>5349</v>
      </c>
      <c r="C5" s="172">
        <v>5504</v>
      </c>
      <c r="D5" s="172">
        <v>5495</v>
      </c>
      <c r="E5" s="172">
        <v>5194</v>
      </c>
      <c r="F5" s="172">
        <v>5696</v>
      </c>
      <c r="G5" s="172">
        <v>5774</v>
      </c>
      <c r="H5" s="172">
        <v>5285</v>
      </c>
      <c r="I5" s="172">
        <v>5918</v>
      </c>
      <c r="J5" s="172"/>
      <c r="K5" s="172">
        <v>7969</v>
      </c>
      <c r="L5" s="172">
        <v>11079</v>
      </c>
      <c r="M5" s="172">
        <v>13362</v>
      </c>
      <c r="N5" s="172">
        <v>11843</v>
      </c>
      <c r="O5" s="172">
        <v>11894</v>
      </c>
      <c r="P5" s="172">
        <v>13112</v>
      </c>
      <c r="Q5" s="172">
        <v>13998</v>
      </c>
      <c r="R5" s="172">
        <v>15316</v>
      </c>
      <c r="S5" s="172">
        <f>SUM(S6:S8)</f>
        <v>16016</v>
      </c>
      <c r="T5" s="172">
        <f>SUM(T6:T8)</f>
        <v>15517</v>
      </c>
      <c r="U5" s="172">
        <f>SUM(U6:U8)</f>
        <v>15185</v>
      </c>
      <c r="V5" s="172">
        <v>14920</v>
      </c>
      <c r="W5" s="172">
        <f>W6+W7+W8</f>
        <v>14572</v>
      </c>
    </row>
    <row r="6" spans="1:23" ht="25.5">
      <c r="A6" s="191" t="s">
        <v>128</v>
      </c>
      <c r="B6" s="173">
        <v>2900</v>
      </c>
      <c r="C6" s="173">
        <v>3036</v>
      </c>
      <c r="D6" s="173">
        <v>3067</v>
      </c>
      <c r="E6" s="173">
        <v>2711</v>
      </c>
      <c r="F6" s="173">
        <v>2877</v>
      </c>
      <c r="G6" s="173">
        <v>3150</v>
      </c>
      <c r="H6" s="173">
        <v>2495</v>
      </c>
      <c r="I6" s="173">
        <v>2408</v>
      </c>
      <c r="J6" s="173" t="s">
        <v>146</v>
      </c>
      <c r="K6" s="173">
        <v>3282</v>
      </c>
      <c r="L6" s="173">
        <v>5642</v>
      </c>
      <c r="M6" s="173">
        <v>7816</v>
      </c>
      <c r="N6" s="173">
        <v>6709</v>
      </c>
      <c r="O6" s="173">
        <v>6969</v>
      </c>
      <c r="P6" s="173">
        <v>6389</v>
      </c>
      <c r="Q6" s="173">
        <v>5981</v>
      </c>
      <c r="R6" s="173">
        <v>5775</v>
      </c>
      <c r="S6" s="173">
        <v>6016</v>
      </c>
      <c r="T6" s="173">
        <v>5508</v>
      </c>
      <c r="U6" s="173">
        <v>4891</v>
      </c>
      <c r="V6" s="173">
        <v>4584</v>
      </c>
      <c r="W6" s="173">
        <v>4306</v>
      </c>
    </row>
    <row r="7" spans="1:23" ht="12.75">
      <c r="A7" s="182" t="s">
        <v>129</v>
      </c>
      <c r="B7" s="173">
        <v>2449</v>
      </c>
      <c r="C7" s="173">
        <v>2468</v>
      </c>
      <c r="D7" s="173">
        <v>2428</v>
      </c>
      <c r="E7" s="173">
        <v>2483</v>
      </c>
      <c r="F7" s="173">
        <v>2819</v>
      </c>
      <c r="G7" s="173">
        <v>2624</v>
      </c>
      <c r="H7" s="173">
        <v>2790</v>
      </c>
      <c r="I7" s="173">
        <v>3510</v>
      </c>
      <c r="J7" s="173" t="s">
        <v>146</v>
      </c>
      <c r="K7" s="173">
        <v>4687</v>
      </c>
      <c r="L7" s="173">
        <v>5437</v>
      </c>
      <c r="M7" s="173">
        <v>5546</v>
      </c>
      <c r="N7" s="173">
        <v>5134</v>
      </c>
      <c r="O7" s="173">
        <v>4898</v>
      </c>
      <c r="P7" s="173">
        <v>5335</v>
      </c>
      <c r="Q7" s="173">
        <v>5821</v>
      </c>
      <c r="R7" s="173">
        <v>7232</v>
      </c>
      <c r="S7" s="173">
        <v>8104</v>
      </c>
      <c r="T7" s="173">
        <v>8185</v>
      </c>
      <c r="U7" s="173">
        <v>8132</v>
      </c>
      <c r="V7" s="173">
        <v>8151</v>
      </c>
      <c r="W7" s="173">
        <v>7968</v>
      </c>
    </row>
    <row r="8" spans="1:23" ht="12.75">
      <c r="A8" s="182" t="s">
        <v>182</v>
      </c>
      <c r="B8" s="173" t="s">
        <v>147</v>
      </c>
      <c r="C8" s="173" t="s">
        <v>147</v>
      </c>
      <c r="D8" s="173" t="s">
        <v>147</v>
      </c>
      <c r="E8" s="173" t="s">
        <v>147</v>
      </c>
      <c r="F8" s="173" t="s">
        <v>147</v>
      </c>
      <c r="G8" s="173" t="s">
        <v>147</v>
      </c>
      <c r="H8" s="173" t="s">
        <v>147</v>
      </c>
      <c r="I8" s="173" t="s">
        <v>147</v>
      </c>
      <c r="J8" s="173" t="s">
        <v>146</v>
      </c>
      <c r="K8" s="173" t="s">
        <v>147</v>
      </c>
      <c r="L8" s="173" t="s">
        <v>147</v>
      </c>
      <c r="M8" s="173" t="s">
        <v>147</v>
      </c>
      <c r="N8" s="173" t="s">
        <v>147</v>
      </c>
      <c r="O8" s="173">
        <v>27</v>
      </c>
      <c r="P8" s="173">
        <v>1388</v>
      </c>
      <c r="Q8" s="173">
        <v>2196</v>
      </c>
      <c r="R8" s="173">
        <v>2309</v>
      </c>
      <c r="S8" s="173">
        <v>1896</v>
      </c>
      <c r="T8" s="173">
        <v>1824</v>
      </c>
      <c r="U8" s="173">
        <v>2162</v>
      </c>
      <c r="V8" s="173">
        <v>2185</v>
      </c>
      <c r="W8" s="173">
        <v>2298</v>
      </c>
    </row>
    <row r="9" spans="1:23" ht="12.75">
      <c r="A9" s="183" t="s">
        <v>130</v>
      </c>
      <c r="B9" s="174">
        <v>2083</v>
      </c>
      <c r="C9" s="174">
        <v>1950</v>
      </c>
      <c r="D9" s="174">
        <v>1890</v>
      </c>
      <c r="E9" s="174">
        <v>1946</v>
      </c>
      <c r="F9" s="174">
        <v>2008</v>
      </c>
      <c r="G9" s="174">
        <v>2130</v>
      </c>
      <c r="H9" s="174">
        <v>2289</v>
      </c>
      <c r="I9" s="174">
        <v>2512</v>
      </c>
      <c r="J9" s="174"/>
      <c r="K9" s="174">
        <v>3183</v>
      </c>
      <c r="L9" s="174">
        <v>3353</v>
      </c>
      <c r="M9" s="174">
        <v>3589</v>
      </c>
      <c r="N9" s="174">
        <v>3608</v>
      </c>
      <c r="O9" s="174">
        <v>3502</v>
      </c>
      <c r="P9" s="174">
        <v>3559</v>
      </c>
      <c r="Q9" s="174">
        <v>3768</v>
      </c>
      <c r="R9" s="174">
        <v>3691</v>
      </c>
      <c r="S9" s="174">
        <f>SUM(S10:S11)</f>
        <v>3812</v>
      </c>
      <c r="T9" s="174">
        <f>SUM(T10:T11)</f>
        <v>3806</v>
      </c>
      <c r="U9" s="174">
        <f>SUM(U10:U11)</f>
        <v>3688</v>
      </c>
      <c r="V9" s="174">
        <v>3747</v>
      </c>
      <c r="W9" s="174">
        <f>W10+W11</f>
        <v>3991</v>
      </c>
    </row>
    <row r="10" spans="1:23" ht="12.75">
      <c r="A10" s="182" t="s">
        <v>297</v>
      </c>
      <c r="B10" s="173">
        <v>444</v>
      </c>
      <c r="C10" s="173">
        <v>266</v>
      </c>
      <c r="D10" s="173">
        <v>209</v>
      </c>
      <c r="E10" s="173">
        <v>174</v>
      </c>
      <c r="F10" s="173">
        <v>185</v>
      </c>
      <c r="G10" s="173">
        <v>297</v>
      </c>
      <c r="H10" s="173">
        <v>302</v>
      </c>
      <c r="I10" s="173">
        <v>153</v>
      </c>
      <c r="J10" s="173" t="s">
        <v>146</v>
      </c>
      <c r="K10" s="173">
        <v>433</v>
      </c>
      <c r="L10" s="173">
        <v>648</v>
      </c>
      <c r="M10" s="173">
        <v>723</v>
      </c>
      <c r="N10" s="173">
        <v>777</v>
      </c>
      <c r="O10" s="173">
        <v>690</v>
      </c>
      <c r="P10" s="173">
        <v>593</v>
      </c>
      <c r="Q10" s="173">
        <v>582</v>
      </c>
      <c r="R10" s="173">
        <v>629</v>
      </c>
      <c r="S10" s="173">
        <v>591</v>
      </c>
      <c r="T10" s="173">
        <v>636</v>
      </c>
      <c r="U10" s="173">
        <v>572</v>
      </c>
      <c r="V10" s="173">
        <v>607</v>
      </c>
      <c r="W10" s="173">
        <v>586</v>
      </c>
    </row>
    <row r="11" spans="1:23" ht="12.75">
      <c r="A11" s="182" t="s">
        <v>132</v>
      </c>
      <c r="B11" s="173">
        <v>1639</v>
      </c>
      <c r="C11" s="173">
        <v>1684</v>
      </c>
      <c r="D11" s="173">
        <v>1681</v>
      </c>
      <c r="E11" s="173">
        <v>1772</v>
      </c>
      <c r="F11" s="173">
        <v>1823</v>
      </c>
      <c r="G11" s="173">
        <v>1833</v>
      </c>
      <c r="H11" s="173">
        <v>1987</v>
      </c>
      <c r="I11" s="173">
        <v>2359</v>
      </c>
      <c r="J11" s="173" t="s">
        <v>146</v>
      </c>
      <c r="K11" s="173">
        <v>2750</v>
      </c>
      <c r="L11" s="173">
        <v>2705</v>
      </c>
      <c r="M11" s="173">
        <v>2866</v>
      </c>
      <c r="N11" s="173">
        <v>2831</v>
      </c>
      <c r="O11" s="173">
        <v>2812</v>
      </c>
      <c r="P11" s="173">
        <v>2966</v>
      </c>
      <c r="Q11" s="173">
        <v>3186</v>
      </c>
      <c r="R11" s="173">
        <v>3062</v>
      </c>
      <c r="S11" s="173">
        <v>3221</v>
      </c>
      <c r="T11" s="173">
        <v>3170</v>
      </c>
      <c r="U11" s="173">
        <v>3116</v>
      </c>
      <c r="V11" s="173">
        <v>3140</v>
      </c>
      <c r="W11" s="173">
        <v>3405</v>
      </c>
    </row>
    <row r="12" spans="1:23" ht="12.75">
      <c r="A12" s="183" t="s">
        <v>133</v>
      </c>
      <c r="B12" s="174">
        <v>6029</v>
      </c>
      <c r="C12" s="174">
        <v>6078</v>
      </c>
      <c r="D12" s="174">
        <v>6106</v>
      </c>
      <c r="E12" s="174">
        <v>6239</v>
      </c>
      <c r="F12" s="174">
        <v>6424</v>
      </c>
      <c r="G12" s="174">
        <v>6497</v>
      </c>
      <c r="H12" s="174">
        <v>7105</v>
      </c>
      <c r="I12" s="174">
        <v>7293</v>
      </c>
      <c r="J12" s="174"/>
      <c r="K12" s="174">
        <v>9029</v>
      </c>
      <c r="L12" s="174">
        <v>9712</v>
      </c>
      <c r="M12" s="174">
        <v>9930</v>
      </c>
      <c r="N12" s="174">
        <v>9900</v>
      </c>
      <c r="O12" s="174">
        <v>10055</v>
      </c>
      <c r="P12" s="174">
        <v>10411</v>
      </c>
      <c r="Q12" s="174">
        <v>10587</v>
      </c>
      <c r="R12" s="174">
        <v>10857</v>
      </c>
      <c r="S12" s="174">
        <f>SUM(S13:S17)</f>
        <v>11050</v>
      </c>
      <c r="T12" s="174">
        <f>SUM(T13:T17)</f>
        <v>10943</v>
      </c>
      <c r="U12" s="174">
        <f>SUM(U13:U17)</f>
        <v>10793</v>
      </c>
      <c r="V12" s="174">
        <v>10690</v>
      </c>
      <c r="W12" s="174">
        <f>W13+W14+W15+W16+W17</f>
        <v>10843</v>
      </c>
    </row>
    <row r="13" spans="1:23" ht="12.75">
      <c r="A13" s="182" t="s">
        <v>134</v>
      </c>
      <c r="B13" s="173">
        <v>1120</v>
      </c>
      <c r="C13" s="173">
        <v>1012</v>
      </c>
      <c r="D13" s="173">
        <v>1030</v>
      </c>
      <c r="E13" s="173">
        <v>1066</v>
      </c>
      <c r="F13" s="173">
        <v>1109</v>
      </c>
      <c r="G13" s="173">
        <v>1132</v>
      </c>
      <c r="H13" s="173">
        <v>1215</v>
      </c>
      <c r="I13" s="173">
        <v>1222</v>
      </c>
      <c r="J13" s="173" t="s">
        <v>146</v>
      </c>
      <c r="K13" s="173">
        <v>1400</v>
      </c>
      <c r="L13" s="173">
        <v>1520</v>
      </c>
      <c r="M13" s="173">
        <v>1544</v>
      </c>
      <c r="N13" s="173">
        <v>1451</v>
      </c>
      <c r="O13" s="173">
        <v>1490</v>
      </c>
      <c r="P13" s="173">
        <v>1471</v>
      </c>
      <c r="Q13" s="173">
        <v>1564</v>
      </c>
      <c r="R13" s="173">
        <v>1643</v>
      </c>
      <c r="S13" s="173">
        <v>1636</v>
      </c>
      <c r="T13" s="173">
        <v>1781</v>
      </c>
      <c r="U13" s="173">
        <v>1729</v>
      </c>
      <c r="V13" s="173">
        <v>1775</v>
      </c>
      <c r="W13" s="173">
        <v>1843</v>
      </c>
    </row>
    <row r="14" spans="1:23" ht="12.75">
      <c r="A14" s="182" t="s">
        <v>135</v>
      </c>
      <c r="B14" s="173">
        <v>1857</v>
      </c>
      <c r="C14" s="173">
        <v>1908</v>
      </c>
      <c r="D14" s="173">
        <v>1867</v>
      </c>
      <c r="E14" s="173">
        <v>1897</v>
      </c>
      <c r="F14" s="173">
        <v>1916</v>
      </c>
      <c r="G14" s="173">
        <v>2018</v>
      </c>
      <c r="H14" s="173">
        <v>2069</v>
      </c>
      <c r="I14" s="173">
        <v>2126</v>
      </c>
      <c r="J14" s="173" t="s">
        <v>146</v>
      </c>
      <c r="K14" s="173">
        <v>2774</v>
      </c>
      <c r="L14" s="173">
        <v>2976</v>
      </c>
      <c r="M14" s="173">
        <v>2790</v>
      </c>
      <c r="N14" s="173">
        <v>2834</v>
      </c>
      <c r="O14" s="173">
        <v>2781</v>
      </c>
      <c r="P14" s="173">
        <v>2993</v>
      </c>
      <c r="Q14" s="173">
        <v>2863</v>
      </c>
      <c r="R14" s="173">
        <v>2793</v>
      </c>
      <c r="S14" s="173">
        <v>2813</v>
      </c>
      <c r="T14" s="173">
        <v>2670</v>
      </c>
      <c r="U14" s="173">
        <v>2610</v>
      </c>
      <c r="V14" s="173">
        <v>2573</v>
      </c>
      <c r="W14" s="173">
        <v>2553</v>
      </c>
    </row>
    <row r="15" spans="1:23" ht="12.75">
      <c r="A15" s="182" t="s">
        <v>136</v>
      </c>
      <c r="B15" s="173">
        <v>2025</v>
      </c>
      <c r="C15" s="173">
        <v>2058</v>
      </c>
      <c r="D15" s="173">
        <v>2109</v>
      </c>
      <c r="E15" s="173">
        <v>2131</v>
      </c>
      <c r="F15" s="173">
        <v>2159</v>
      </c>
      <c r="G15" s="173">
        <v>2141</v>
      </c>
      <c r="H15" s="173">
        <v>2514</v>
      </c>
      <c r="I15" s="173">
        <v>2603</v>
      </c>
      <c r="J15" s="173" t="s">
        <v>146</v>
      </c>
      <c r="K15" s="173">
        <v>3411</v>
      </c>
      <c r="L15" s="173">
        <v>3650</v>
      </c>
      <c r="M15" s="173">
        <v>3931</v>
      </c>
      <c r="N15" s="173">
        <v>4157</v>
      </c>
      <c r="O15" s="173">
        <v>4166</v>
      </c>
      <c r="P15" s="173">
        <v>4192</v>
      </c>
      <c r="Q15" s="173">
        <v>4398</v>
      </c>
      <c r="R15" s="173">
        <v>4484</v>
      </c>
      <c r="S15" s="173">
        <v>4408</v>
      </c>
      <c r="T15" s="173">
        <v>4331</v>
      </c>
      <c r="U15" s="173">
        <v>4331</v>
      </c>
      <c r="V15" s="173">
        <v>4281</v>
      </c>
      <c r="W15" s="173">
        <v>4325</v>
      </c>
    </row>
    <row r="16" spans="1:23" ht="12.75">
      <c r="A16" s="182" t="s">
        <v>137</v>
      </c>
      <c r="B16" s="173">
        <v>250</v>
      </c>
      <c r="C16" s="173">
        <v>291</v>
      </c>
      <c r="D16" s="173">
        <v>258</v>
      </c>
      <c r="E16" s="173">
        <v>243</v>
      </c>
      <c r="F16" s="173">
        <v>309</v>
      </c>
      <c r="G16" s="173">
        <v>266</v>
      </c>
      <c r="H16" s="173">
        <v>257</v>
      </c>
      <c r="I16" s="173">
        <v>283</v>
      </c>
      <c r="J16" s="173" t="s">
        <v>146</v>
      </c>
      <c r="K16" s="173">
        <v>365</v>
      </c>
      <c r="L16" s="173">
        <v>357</v>
      </c>
      <c r="M16" s="173">
        <v>281</v>
      </c>
      <c r="N16" s="173">
        <v>234</v>
      </c>
      <c r="O16" s="173">
        <v>310</v>
      </c>
      <c r="P16" s="173">
        <v>271</v>
      </c>
      <c r="Q16" s="173">
        <v>223</v>
      </c>
      <c r="R16" s="173">
        <v>237</v>
      </c>
      <c r="S16" s="173">
        <v>253</v>
      </c>
      <c r="T16" s="173">
        <v>229</v>
      </c>
      <c r="U16" s="173">
        <v>259</v>
      </c>
      <c r="V16" s="173">
        <v>194</v>
      </c>
      <c r="W16" s="173">
        <v>179</v>
      </c>
    </row>
    <row r="17" spans="1:23" ht="12.75">
      <c r="A17" s="182" t="s">
        <v>138</v>
      </c>
      <c r="B17" s="173">
        <v>777</v>
      </c>
      <c r="C17" s="173">
        <v>809</v>
      </c>
      <c r="D17" s="173">
        <v>842</v>
      </c>
      <c r="E17" s="173">
        <v>902</v>
      </c>
      <c r="F17" s="173">
        <v>931</v>
      </c>
      <c r="G17" s="173">
        <v>940</v>
      </c>
      <c r="H17" s="173">
        <v>1050</v>
      </c>
      <c r="I17" s="173">
        <v>1059</v>
      </c>
      <c r="J17" s="173" t="s">
        <v>146</v>
      </c>
      <c r="K17" s="173">
        <v>1079</v>
      </c>
      <c r="L17" s="173">
        <v>1209</v>
      </c>
      <c r="M17" s="173">
        <v>1384</v>
      </c>
      <c r="N17" s="173">
        <v>1224</v>
      </c>
      <c r="O17" s="173">
        <v>1308</v>
      </c>
      <c r="P17" s="173">
        <v>1484</v>
      </c>
      <c r="Q17" s="173">
        <v>1539</v>
      </c>
      <c r="R17" s="173">
        <v>1700</v>
      </c>
      <c r="S17" s="173">
        <v>1940</v>
      </c>
      <c r="T17" s="173">
        <v>1932</v>
      </c>
      <c r="U17" s="173">
        <v>1864</v>
      </c>
      <c r="V17" s="173">
        <v>1867</v>
      </c>
      <c r="W17" s="173">
        <v>1943</v>
      </c>
    </row>
    <row r="18" spans="1:23" ht="12.75">
      <c r="A18" s="183" t="s">
        <v>139</v>
      </c>
      <c r="B18" s="174" t="s">
        <v>147</v>
      </c>
      <c r="C18" s="174" t="s">
        <v>147</v>
      </c>
      <c r="D18" s="174" t="s">
        <v>147</v>
      </c>
      <c r="E18" s="174" t="s">
        <v>147</v>
      </c>
      <c r="F18" s="174" t="s">
        <v>147</v>
      </c>
      <c r="G18" s="174">
        <v>205</v>
      </c>
      <c r="H18" s="174">
        <v>246</v>
      </c>
      <c r="I18" s="174">
        <v>278</v>
      </c>
      <c r="J18" s="174"/>
      <c r="K18" s="174">
        <v>200</v>
      </c>
      <c r="L18" s="174">
        <v>225</v>
      </c>
      <c r="M18" s="174">
        <v>183</v>
      </c>
      <c r="N18" s="174">
        <v>1342</v>
      </c>
      <c r="O18" s="174">
        <v>1550</v>
      </c>
      <c r="P18" s="174">
        <v>1917</v>
      </c>
      <c r="Q18" s="174">
        <v>2446</v>
      </c>
      <c r="R18" s="174">
        <v>2492</v>
      </c>
      <c r="S18" s="174">
        <f>SUM(S19:S22)</f>
        <v>2302</v>
      </c>
      <c r="T18" s="174">
        <f>SUM(T19:T22)</f>
        <v>2329</v>
      </c>
      <c r="U18" s="174">
        <f>SUM(U19:U22)</f>
        <v>2286</v>
      </c>
      <c r="V18" s="174">
        <v>2326</v>
      </c>
      <c r="W18" s="174">
        <f>W19+W20+W21+W22</f>
        <v>2413</v>
      </c>
    </row>
    <row r="19" spans="1:23" ht="12.75">
      <c r="A19" s="182" t="s">
        <v>140</v>
      </c>
      <c r="B19" s="173" t="s">
        <v>147</v>
      </c>
      <c r="C19" s="173" t="s">
        <v>147</v>
      </c>
      <c r="D19" s="173" t="s">
        <v>147</v>
      </c>
      <c r="E19" s="173" t="s">
        <v>147</v>
      </c>
      <c r="F19" s="173" t="s">
        <v>147</v>
      </c>
      <c r="G19" s="173" t="s">
        <v>147</v>
      </c>
      <c r="H19" s="173" t="s">
        <v>147</v>
      </c>
      <c r="I19" s="173" t="s">
        <v>147</v>
      </c>
      <c r="J19" s="173" t="s">
        <v>146</v>
      </c>
      <c r="K19" s="173" t="s">
        <v>147</v>
      </c>
      <c r="L19" s="173" t="s">
        <v>147</v>
      </c>
      <c r="M19" s="173" t="s">
        <v>147</v>
      </c>
      <c r="N19" s="173">
        <v>271</v>
      </c>
      <c r="O19" s="173">
        <v>300</v>
      </c>
      <c r="P19" s="173">
        <v>215</v>
      </c>
      <c r="Q19" s="173">
        <v>295</v>
      </c>
      <c r="R19" s="173">
        <v>219</v>
      </c>
      <c r="S19" s="173">
        <v>194</v>
      </c>
      <c r="T19" s="173">
        <v>149</v>
      </c>
      <c r="U19" s="173">
        <v>142</v>
      </c>
      <c r="V19" s="173">
        <v>191</v>
      </c>
      <c r="W19" s="173">
        <v>174</v>
      </c>
    </row>
    <row r="20" spans="1:23" ht="12.75">
      <c r="A20" s="182" t="s">
        <v>101</v>
      </c>
      <c r="B20" s="173" t="s">
        <v>147</v>
      </c>
      <c r="C20" s="173" t="s">
        <v>147</v>
      </c>
      <c r="D20" s="173" t="s">
        <v>147</v>
      </c>
      <c r="E20" s="173" t="s">
        <v>147</v>
      </c>
      <c r="F20" s="173" t="s">
        <v>147</v>
      </c>
      <c r="G20" s="173" t="s">
        <v>147</v>
      </c>
      <c r="H20" s="173" t="s">
        <v>147</v>
      </c>
      <c r="I20" s="173" t="s">
        <v>147</v>
      </c>
      <c r="J20" s="173" t="s">
        <v>146</v>
      </c>
      <c r="K20" s="173" t="s">
        <v>147</v>
      </c>
      <c r="L20" s="173" t="s">
        <v>147</v>
      </c>
      <c r="M20" s="173" t="s">
        <v>147</v>
      </c>
      <c r="N20" s="173">
        <v>665</v>
      </c>
      <c r="O20" s="173">
        <v>900</v>
      </c>
      <c r="P20" s="173">
        <v>1215</v>
      </c>
      <c r="Q20" s="173">
        <v>1548</v>
      </c>
      <c r="R20" s="173">
        <v>1627</v>
      </c>
      <c r="S20" s="173">
        <v>1582</v>
      </c>
      <c r="T20" s="173">
        <v>1669</v>
      </c>
      <c r="U20" s="173">
        <v>1606</v>
      </c>
      <c r="V20" s="173">
        <v>1766</v>
      </c>
      <c r="W20" s="173">
        <v>1678</v>
      </c>
    </row>
    <row r="21" spans="1:23" ht="12.75">
      <c r="A21" s="182" t="s">
        <v>102</v>
      </c>
      <c r="B21" s="173" t="s">
        <v>147</v>
      </c>
      <c r="C21" s="173" t="s">
        <v>147</v>
      </c>
      <c r="D21" s="173" t="s">
        <v>147</v>
      </c>
      <c r="E21" s="173" t="s">
        <v>147</v>
      </c>
      <c r="F21" s="173" t="s">
        <v>147</v>
      </c>
      <c r="G21" s="173" t="s">
        <v>147</v>
      </c>
      <c r="H21" s="173" t="s">
        <v>147</v>
      </c>
      <c r="I21" s="173" t="s">
        <v>147</v>
      </c>
      <c r="J21" s="173" t="s">
        <v>146</v>
      </c>
      <c r="K21" s="173" t="s">
        <v>147</v>
      </c>
      <c r="L21" s="173" t="s">
        <v>147</v>
      </c>
      <c r="M21" s="173" t="s">
        <v>147</v>
      </c>
      <c r="N21" s="173">
        <v>230</v>
      </c>
      <c r="O21" s="173">
        <v>228</v>
      </c>
      <c r="P21" s="173">
        <v>259</v>
      </c>
      <c r="Q21" s="173">
        <v>405</v>
      </c>
      <c r="R21" s="173">
        <v>407</v>
      </c>
      <c r="S21" s="173">
        <v>346</v>
      </c>
      <c r="T21" s="173">
        <v>326</v>
      </c>
      <c r="U21" s="173">
        <v>373</v>
      </c>
      <c r="V21" s="173">
        <v>369</v>
      </c>
      <c r="W21" s="173">
        <v>402</v>
      </c>
    </row>
    <row r="22" spans="1:23" ht="12.75">
      <c r="A22" s="182" t="s">
        <v>141</v>
      </c>
      <c r="B22" s="174" t="s">
        <v>147</v>
      </c>
      <c r="C22" s="174" t="s">
        <v>147</v>
      </c>
      <c r="D22" s="174" t="s">
        <v>147</v>
      </c>
      <c r="E22" s="174" t="s">
        <v>147</v>
      </c>
      <c r="F22" s="174" t="s">
        <v>147</v>
      </c>
      <c r="G22" s="174">
        <v>205</v>
      </c>
      <c r="H22" s="174">
        <v>246</v>
      </c>
      <c r="I22" s="174">
        <v>278</v>
      </c>
      <c r="J22" s="173" t="s">
        <v>146</v>
      </c>
      <c r="K22" s="173">
        <v>200</v>
      </c>
      <c r="L22" s="173">
        <v>225</v>
      </c>
      <c r="M22" s="173">
        <v>183</v>
      </c>
      <c r="N22" s="173">
        <v>176</v>
      </c>
      <c r="O22" s="173">
        <v>122</v>
      </c>
      <c r="P22" s="173">
        <v>228</v>
      </c>
      <c r="Q22" s="173">
        <v>198</v>
      </c>
      <c r="R22" s="173">
        <v>239</v>
      </c>
      <c r="S22" s="173">
        <v>180</v>
      </c>
      <c r="T22" s="173">
        <v>185</v>
      </c>
      <c r="U22" s="173">
        <v>165</v>
      </c>
      <c r="V22" s="173">
        <v>235</v>
      </c>
      <c r="W22" s="173">
        <v>159</v>
      </c>
    </row>
    <row r="23" spans="1:23" ht="12.75">
      <c r="A23" s="184" t="s">
        <v>142</v>
      </c>
      <c r="B23" s="175">
        <v>13461</v>
      </c>
      <c r="C23" s="175">
        <v>13532</v>
      </c>
      <c r="D23" s="175">
        <v>13491</v>
      </c>
      <c r="E23" s="175">
        <v>13379</v>
      </c>
      <c r="F23" s="175">
        <v>14128</v>
      </c>
      <c r="G23" s="175">
        <v>14606</v>
      </c>
      <c r="H23" s="175">
        <v>14925</v>
      </c>
      <c r="I23" s="175">
        <v>16001</v>
      </c>
      <c r="J23" s="175"/>
      <c r="K23" s="175">
        <v>20381</v>
      </c>
      <c r="L23" s="175">
        <v>24369</v>
      </c>
      <c r="M23" s="175">
        <v>27064</v>
      </c>
      <c r="N23" s="175">
        <v>26693</v>
      </c>
      <c r="O23" s="175">
        <v>27001</v>
      </c>
      <c r="P23" s="175">
        <v>28999</v>
      </c>
      <c r="Q23" s="175">
        <v>30799</v>
      </c>
      <c r="R23" s="175">
        <v>32356</v>
      </c>
      <c r="S23" s="175">
        <f>SUM(S5,S9,S12,S18)</f>
        <v>33180</v>
      </c>
      <c r="T23" s="175">
        <f>SUM(T5,T9,T12,T18)</f>
        <v>32595</v>
      </c>
      <c r="U23" s="175">
        <f>SUM(U5,U9,U12,U18)</f>
        <v>31952</v>
      </c>
      <c r="V23" s="175">
        <v>31918</v>
      </c>
      <c r="W23" s="175">
        <f>W18+W12+W9+W5</f>
        <v>31819</v>
      </c>
    </row>
    <row r="24" spans="1:23" ht="12.75">
      <c r="A24" s="545" t="s">
        <v>143</v>
      </c>
      <c r="B24" s="545"/>
      <c r="C24" s="59"/>
      <c r="D24" s="59"/>
      <c r="E24" s="59"/>
      <c r="F24" s="59"/>
      <c r="G24" s="59"/>
      <c r="H24" s="59"/>
      <c r="I24" s="59"/>
      <c r="J24" s="59"/>
      <c r="K24" s="59"/>
      <c r="L24" s="59"/>
      <c r="M24" s="59"/>
      <c r="N24" s="59"/>
      <c r="O24" s="59"/>
      <c r="P24" s="59"/>
      <c r="Q24" s="59"/>
      <c r="R24" s="59"/>
      <c r="S24" s="59"/>
      <c r="T24" s="59"/>
      <c r="U24" s="59"/>
      <c r="V24" s="59"/>
      <c r="W24" s="59"/>
    </row>
    <row r="25" spans="1:23" ht="12.75">
      <c r="A25" s="60" t="s">
        <v>144</v>
      </c>
      <c r="B25" s="59"/>
      <c r="C25" s="59"/>
      <c r="D25" s="59"/>
      <c r="E25" s="59"/>
      <c r="F25" s="59"/>
      <c r="G25" s="59"/>
      <c r="H25" s="59"/>
      <c r="I25" s="59"/>
      <c r="J25" s="59"/>
      <c r="K25" s="59"/>
      <c r="L25" s="59"/>
      <c r="M25" s="59"/>
      <c r="N25" s="59"/>
      <c r="O25" s="59"/>
      <c r="P25" s="59"/>
      <c r="Q25" s="59"/>
      <c r="R25" s="59"/>
      <c r="S25" s="59"/>
      <c r="T25" s="59"/>
      <c r="U25" s="59"/>
      <c r="V25" s="59"/>
      <c r="W25" s="59"/>
    </row>
    <row r="26" spans="20:23" ht="12.75">
      <c r="T26" s="59"/>
      <c r="U26" s="59"/>
      <c r="V26" s="59"/>
      <c r="W26" s="59"/>
    </row>
    <row r="27" spans="20:23" ht="12.75">
      <c r="T27" s="59"/>
      <c r="U27" s="59"/>
      <c r="V27" s="59"/>
      <c r="W27" s="59"/>
    </row>
    <row r="28" spans="20:23" ht="12.75">
      <c r="T28" s="59"/>
      <c r="U28" s="59"/>
      <c r="V28" s="59"/>
      <c r="W28" s="59"/>
    </row>
  </sheetData>
  <sheetProtection/>
  <mergeCells count="1">
    <mergeCell ref="A24:B24"/>
  </mergeCells>
  <printOptions/>
  <pageMargins left="0.7" right="0.7" top="0.75" bottom="0.75" header="0.3" footer="0.3"/>
  <pageSetup horizontalDpi="600" verticalDpi="600" orientation="landscape" paperSize="9" r:id="rId1"/>
</worksheet>
</file>

<file path=xl/worksheets/sheet84.xml><?xml version="1.0" encoding="utf-8"?>
<worksheet xmlns="http://schemas.openxmlformats.org/spreadsheetml/2006/main" xmlns:r="http://schemas.openxmlformats.org/officeDocument/2006/relationships">
  <dimension ref="A1:W25"/>
  <sheetViews>
    <sheetView zoomScalePageLayoutView="0" workbookViewId="0" topLeftCell="A1">
      <selection activeCell="A8" sqref="A8"/>
    </sheetView>
  </sheetViews>
  <sheetFormatPr defaultColWidth="11.421875" defaultRowHeight="12.75"/>
  <cols>
    <col min="1" max="1" width="32.8515625" style="1" customWidth="1"/>
    <col min="2" max="2" width="7.140625" style="1" customWidth="1"/>
    <col min="3" max="4" width="7.421875" style="1" customWidth="1"/>
    <col min="5" max="5" width="7.28125" style="1" customWidth="1"/>
    <col min="6" max="6" width="7.140625" style="1" customWidth="1"/>
    <col min="7" max="7" width="7.8515625" style="1" customWidth="1"/>
    <col min="8" max="8" width="7.57421875" style="1" customWidth="1"/>
    <col min="9" max="9" width="7.8515625" style="1" customWidth="1"/>
    <col min="10" max="10" width="5.57421875" style="1" customWidth="1"/>
    <col min="11" max="11" width="8.28125" style="1" customWidth="1"/>
    <col min="12" max="13" width="7.421875" style="1" customWidth="1"/>
    <col min="14" max="14" width="7.8515625" style="1" customWidth="1"/>
    <col min="15" max="15" width="8.00390625" style="1" customWidth="1"/>
    <col min="16" max="16" width="7.7109375" style="1" customWidth="1"/>
    <col min="17" max="17" width="7.8515625" style="1" customWidth="1"/>
    <col min="18" max="18" width="7.28125" style="1" customWidth="1"/>
    <col min="19" max="19" width="7.140625" style="1" customWidth="1"/>
    <col min="20" max="20" width="7.421875" style="1" customWidth="1"/>
    <col min="21" max="23" width="7.28125" style="1" customWidth="1"/>
    <col min="24" max="16384" width="11.421875" style="1" customWidth="1"/>
  </cols>
  <sheetData>
    <row r="1" spans="1:23" ht="16.5">
      <c r="A1" s="544" t="s">
        <v>301</v>
      </c>
      <c r="B1" s="544"/>
      <c r="C1" s="544"/>
      <c r="D1" s="544"/>
      <c r="E1" s="544"/>
      <c r="F1" s="55"/>
      <c r="G1" s="55"/>
      <c r="H1" s="55"/>
      <c r="I1" s="55"/>
      <c r="J1" s="55"/>
      <c r="K1" s="55"/>
      <c r="L1" s="55"/>
      <c r="M1" s="55"/>
      <c r="N1" s="55"/>
      <c r="O1" s="55"/>
      <c r="P1" s="55"/>
      <c r="Q1" s="55"/>
      <c r="R1" s="55"/>
      <c r="S1" s="55"/>
      <c r="T1" s="55"/>
      <c r="U1" s="55"/>
      <c r="V1" s="55"/>
      <c r="W1" s="55"/>
    </row>
    <row r="2" spans="1:8" s="325" customFormat="1" ht="16.5">
      <c r="A2" s="326" t="s">
        <v>380</v>
      </c>
      <c r="B2" s="323"/>
      <c r="C2" s="323"/>
      <c r="E2" s="324"/>
      <c r="F2" s="324"/>
      <c r="G2" s="324"/>
      <c r="H2" s="324"/>
    </row>
    <row r="3" spans="1:23" ht="16.5">
      <c r="A3" s="55"/>
      <c r="B3" s="55"/>
      <c r="C3" s="55"/>
      <c r="D3" s="55"/>
      <c r="E3" s="55"/>
      <c r="F3" s="55"/>
      <c r="G3" s="55"/>
      <c r="H3" s="55"/>
      <c r="I3" s="55"/>
      <c r="J3" s="55"/>
      <c r="K3" s="55"/>
      <c r="L3" s="55"/>
      <c r="M3" s="55"/>
      <c r="N3" s="55"/>
      <c r="O3" s="55"/>
      <c r="P3" s="55"/>
      <c r="Q3" s="55"/>
      <c r="R3" s="55"/>
      <c r="S3" s="55"/>
      <c r="T3" s="55"/>
      <c r="U3" s="55"/>
      <c r="V3" s="55"/>
      <c r="W3" s="55"/>
    </row>
    <row r="4" spans="1:23" ht="12.75">
      <c r="A4" s="86" t="s">
        <v>126</v>
      </c>
      <c r="B4" s="78">
        <v>1993</v>
      </c>
      <c r="C4" s="78">
        <v>1994</v>
      </c>
      <c r="D4" s="287">
        <v>1995</v>
      </c>
      <c r="E4" s="78">
        <v>1996</v>
      </c>
      <c r="F4" s="287">
        <v>1997</v>
      </c>
      <c r="G4" s="78">
        <v>1998</v>
      </c>
      <c r="H4" s="287">
        <v>1999</v>
      </c>
      <c r="I4" s="78">
        <v>2000</v>
      </c>
      <c r="J4" s="287">
        <v>2001</v>
      </c>
      <c r="K4" s="78">
        <v>2002</v>
      </c>
      <c r="L4" s="287">
        <v>2003</v>
      </c>
      <c r="M4" s="78">
        <v>2004</v>
      </c>
      <c r="N4" s="287">
        <v>2005</v>
      </c>
      <c r="O4" s="78">
        <v>2006</v>
      </c>
      <c r="P4" s="287">
        <v>2007</v>
      </c>
      <c r="Q4" s="78">
        <v>2008</v>
      </c>
      <c r="R4" s="287">
        <v>2009</v>
      </c>
      <c r="S4" s="78">
        <v>2010</v>
      </c>
      <c r="T4" s="287">
        <v>2011</v>
      </c>
      <c r="U4" s="78">
        <v>2012</v>
      </c>
      <c r="V4" s="288">
        <v>2013</v>
      </c>
      <c r="W4" s="78">
        <v>2014</v>
      </c>
    </row>
    <row r="5" spans="1:23" ht="12.75">
      <c r="A5" s="196" t="s">
        <v>127</v>
      </c>
      <c r="B5" s="192">
        <v>7296</v>
      </c>
      <c r="C5" s="192">
        <v>7545</v>
      </c>
      <c r="D5" s="192">
        <v>7893</v>
      </c>
      <c r="E5" s="192">
        <v>7641</v>
      </c>
      <c r="F5" s="192">
        <v>8050</v>
      </c>
      <c r="G5" s="192">
        <v>8445</v>
      </c>
      <c r="H5" s="192">
        <v>7863</v>
      </c>
      <c r="I5" s="192">
        <v>8651</v>
      </c>
      <c r="J5" s="192"/>
      <c r="K5" s="192">
        <v>11109</v>
      </c>
      <c r="L5" s="192">
        <v>15225</v>
      </c>
      <c r="M5" s="192">
        <v>18057</v>
      </c>
      <c r="N5" s="192">
        <v>16433</v>
      </c>
      <c r="O5" s="192">
        <v>16617</v>
      </c>
      <c r="P5" s="192">
        <v>17213</v>
      </c>
      <c r="Q5" s="192">
        <v>20204</v>
      </c>
      <c r="R5" s="192">
        <v>22596</v>
      </c>
      <c r="S5" s="192">
        <v>23349</v>
      </c>
      <c r="T5" s="192">
        <v>22144</v>
      </c>
      <c r="U5" s="192">
        <v>21096</v>
      </c>
      <c r="V5" s="192">
        <f>SUM(V6:V8)</f>
        <v>20626</v>
      </c>
      <c r="W5" s="172">
        <f>W6+W7+W8</f>
        <v>19593</v>
      </c>
    </row>
    <row r="6" spans="1:23" ht="22.5">
      <c r="A6" s="197" t="s">
        <v>128</v>
      </c>
      <c r="B6" s="193">
        <v>2904</v>
      </c>
      <c r="C6" s="193">
        <v>3036</v>
      </c>
      <c r="D6" s="193">
        <v>3077</v>
      </c>
      <c r="E6" s="193">
        <v>2722</v>
      </c>
      <c r="F6" s="193">
        <v>2894</v>
      </c>
      <c r="G6" s="193">
        <v>3163</v>
      </c>
      <c r="H6" s="193">
        <v>2514</v>
      </c>
      <c r="I6" s="193">
        <v>2415</v>
      </c>
      <c r="J6" s="193" t="s">
        <v>146</v>
      </c>
      <c r="K6" s="193">
        <v>3282</v>
      </c>
      <c r="L6" s="193">
        <v>5642</v>
      </c>
      <c r="M6" s="193">
        <v>7816</v>
      </c>
      <c r="N6" s="193">
        <v>6709</v>
      </c>
      <c r="O6" s="193">
        <v>6969</v>
      </c>
      <c r="P6" s="193">
        <v>6389</v>
      </c>
      <c r="Q6" s="193">
        <v>5981</v>
      </c>
      <c r="R6" s="193">
        <v>5775</v>
      </c>
      <c r="S6" s="193">
        <v>6016</v>
      </c>
      <c r="T6" s="193">
        <v>5508</v>
      </c>
      <c r="U6" s="193">
        <v>4891</v>
      </c>
      <c r="V6" s="193">
        <v>4584</v>
      </c>
      <c r="W6" s="173">
        <v>4306</v>
      </c>
    </row>
    <row r="7" spans="1:23" ht="12.75">
      <c r="A7" s="198" t="s">
        <v>129</v>
      </c>
      <c r="B7" s="193">
        <v>4392</v>
      </c>
      <c r="C7" s="193">
        <v>4509</v>
      </c>
      <c r="D7" s="193">
        <v>4816</v>
      </c>
      <c r="E7" s="193">
        <v>4919</v>
      </c>
      <c r="F7" s="193">
        <v>5156</v>
      </c>
      <c r="G7" s="193">
        <v>5282</v>
      </c>
      <c r="H7" s="193">
        <v>5349</v>
      </c>
      <c r="I7" s="193">
        <v>6236</v>
      </c>
      <c r="J7" s="193" t="s">
        <v>146</v>
      </c>
      <c r="K7" s="193">
        <v>7827</v>
      </c>
      <c r="L7" s="193">
        <v>9583</v>
      </c>
      <c r="M7" s="193">
        <v>10241</v>
      </c>
      <c r="N7" s="193">
        <v>9724</v>
      </c>
      <c r="O7" s="193">
        <v>9621</v>
      </c>
      <c r="P7" s="193">
        <v>9353</v>
      </c>
      <c r="Q7" s="193">
        <v>10335</v>
      </c>
      <c r="R7" s="193">
        <v>12259</v>
      </c>
      <c r="S7" s="193">
        <v>13084</v>
      </c>
      <c r="T7" s="193">
        <v>12669</v>
      </c>
      <c r="U7" s="193">
        <v>12220</v>
      </c>
      <c r="V7" s="193">
        <v>11930</v>
      </c>
      <c r="W7" s="173">
        <v>10964</v>
      </c>
    </row>
    <row r="8" spans="1:23" ht="12.75">
      <c r="A8" s="198" t="s">
        <v>182</v>
      </c>
      <c r="B8" s="193" t="s">
        <v>147</v>
      </c>
      <c r="C8" s="193" t="s">
        <v>147</v>
      </c>
      <c r="D8" s="193" t="s">
        <v>147</v>
      </c>
      <c r="E8" s="193" t="s">
        <v>147</v>
      </c>
      <c r="F8" s="193" t="s">
        <v>147</v>
      </c>
      <c r="G8" s="193" t="s">
        <v>147</v>
      </c>
      <c r="H8" s="193" t="s">
        <v>147</v>
      </c>
      <c r="I8" s="193" t="s">
        <v>147</v>
      </c>
      <c r="J8" s="193" t="s">
        <v>147</v>
      </c>
      <c r="K8" s="193" t="s">
        <v>147</v>
      </c>
      <c r="L8" s="193" t="s">
        <v>147</v>
      </c>
      <c r="M8" s="193" t="s">
        <v>147</v>
      </c>
      <c r="N8" s="193" t="s">
        <v>147</v>
      </c>
      <c r="O8" s="193">
        <v>27</v>
      </c>
      <c r="P8" s="193">
        <v>1471</v>
      </c>
      <c r="Q8" s="193">
        <v>3888</v>
      </c>
      <c r="R8" s="193">
        <v>4562</v>
      </c>
      <c r="S8" s="193">
        <v>4249</v>
      </c>
      <c r="T8" s="193">
        <v>3967</v>
      </c>
      <c r="U8" s="193">
        <v>3985</v>
      </c>
      <c r="V8" s="193">
        <v>4112</v>
      </c>
      <c r="W8" s="173">
        <v>4323</v>
      </c>
    </row>
    <row r="9" spans="1:23" ht="12.75">
      <c r="A9" s="199" t="s">
        <v>130</v>
      </c>
      <c r="B9" s="194">
        <v>3815</v>
      </c>
      <c r="C9" s="194">
        <v>3678</v>
      </c>
      <c r="D9" s="194">
        <v>3630</v>
      </c>
      <c r="E9" s="194">
        <v>3736</v>
      </c>
      <c r="F9" s="194">
        <v>3922</v>
      </c>
      <c r="G9" s="194">
        <v>4100</v>
      </c>
      <c r="H9" s="194">
        <v>4275</v>
      </c>
      <c r="I9" s="194">
        <v>4668</v>
      </c>
      <c r="J9" s="194"/>
      <c r="K9" s="194">
        <v>6366</v>
      </c>
      <c r="L9" s="194">
        <v>6968</v>
      </c>
      <c r="M9" s="194">
        <v>7131</v>
      </c>
      <c r="N9" s="194">
        <v>7082</v>
      </c>
      <c r="O9" s="194">
        <v>7001</v>
      </c>
      <c r="P9" s="194">
        <v>7116</v>
      </c>
      <c r="Q9" s="194">
        <v>7399</v>
      </c>
      <c r="R9" s="194">
        <v>7443</v>
      </c>
      <c r="S9" s="194">
        <v>7760</v>
      </c>
      <c r="T9" s="194">
        <v>7736</v>
      </c>
      <c r="U9" s="194">
        <v>7640</v>
      </c>
      <c r="V9" s="194">
        <f>SUM(V10:V11)</f>
        <v>7619</v>
      </c>
      <c r="W9" s="174">
        <f>W10+W11</f>
        <v>7776</v>
      </c>
    </row>
    <row r="10" spans="1:23" ht="12.75">
      <c r="A10" s="198" t="s">
        <v>131</v>
      </c>
      <c r="B10" s="193">
        <v>447</v>
      </c>
      <c r="C10" s="193">
        <v>277</v>
      </c>
      <c r="D10" s="193">
        <v>230</v>
      </c>
      <c r="E10" s="193">
        <v>213</v>
      </c>
      <c r="F10" s="193">
        <v>275</v>
      </c>
      <c r="G10" s="193">
        <v>400</v>
      </c>
      <c r="H10" s="193">
        <v>433</v>
      </c>
      <c r="I10" s="193">
        <v>229</v>
      </c>
      <c r="J10" s="193" t="s">
        <v>146</v>
      </c>
      <c r="K10" s="193">
        <v>641</v>
      </c>
      <c r="L10" s="193">
        <v>1164</v>
      </c>
      <c r="M10" s="193">
        <v>1303</v>
      </c>
      <c r="N10" s="193">
        <v>1479</v>
      </c>
      <c r="O10" s="193">
        <v>1389</v>
      </c>
      <c r="P10" s="193">
        <v>1259</v>
      </c>
      <c r="Q10" s="193">
        <v>1141</v>
      </c>
      <c r="R10" s="193">
        <v>1233</v>
      </c>
      <c r="S10" s="193">
        <v>1271</v>
      </c>
      <c r="T10" s="193">
        <v>1227</v>
      </c>
      <c r="U10" s="193">
        <v>1197</v>
      </c>
      <c r="V10" s="193">
        <v>1121</v>
      </c>
      <c r="W10" s="173">
        <v>1132</v>
      </c>
    </row>
    <row r="11" spans="1:23" ht="12.75">
      <c r="A11" s="198" t="s">
        <v>132</v>
      </c>
      <c r="B11" s="193">
        <v>3368</v>
      </c>
      <c r="C11" s="193">
        <v>3401</v>
      </c>
      <c r="D11" s="193">
        <v>3400</v>
      </c>
      <c r="E11" s="193">
        <v>3523</v>
      </c>
      <c r="F11" s="193">
        <v>3647</v>
      </c>
      <c r="G11" s="193">
        <v>3700</v>
      </c>
      <c r="H11" s="193">
        <v>3842</v>
      </c>
      <c r="I11" s="193">
        <v>4439</v>
      </c>
      <c r="J11" s="193" t="s">
        <v>146</v>
      </c>
      <c r="K11" s="193">
        <v>5725</v>
      </c>
      <c r="L11" s="193">
        <v>5804</v>
      </c>
      <c r="M11" s="193">
        <v>5828</v>
      </c>
      <c r="N11" s="193">
        <v>5603</v>
      </c>
      <c r="O11" s="193">
        <v>5612</v>
      </c>
      <c r="P11" s="193">
        <v>5857</v>
      </c>
      <c r="Q11" s="193">
        <v>6258</v>
      </c>
      <c r="R11" s="193">
        <v>6210</v>
      </c>
      <c r="S11" s="193">
        <v>6489</v>
      </c>
      <c r="T11" s="193">
        <v>6509</v>
      </c>
      <c r="U11" s="193">
        <v>6443</v>
      </c>
      <c r="V11" s="193">
        <v>6498</v>
      </c>
      <c r="W11" s="173">
        <v>6644</v>
      </c>
    </row>
    <row r="12" spans="1:23" ht="12.75">
      <c r="A12" s="199" t="s">
        <v>133</v>
      </c>
      <c r="B12" s="194">
        <v>16513</v>
      </c>
      <c r="C12" s="194">
        <v>16736</v>
      </c>
      <c r="D12" s="194">
        <v>17740</v>
      </c>
      <c r="E12" s="194">
        <v>18364</v>
      </c>
      <c r="F12" s="194">
        <v>18706</v>
      </c>
      <c r="G12" s="194">
        <v>18663</v>
      </c>
      <c r="H12" s="194">
        <v>19429</v>
      </c>
      <c r="I12" s="194">
        <v>20416</v>
      </c>
      <c r="J12" s="194"/>
      <c r="K12" s="194">
        <v>23652</v>
      </c>
      <c r="L12" s="194">
        <v>26441</v>
      </c>
      <c r="M12" s="194">
        <v>27871</v>
      </c>
      <c r="N12" s="194">
        <v>28320</v>
      </c>
      <c r="O12" s="194">
        <v>28540</v>
      </c>
      <c r="P12" s="194">
        <v>29141</v>
      </c>
      <c r="Q12" s="194">
        <v>29789</v>
      </c>
      <c r="R12" s="194">
        <v>29647</v>
      </c>
      <c r="S12" s="194">
        <v>30533</v>
      </c>
      <c r="T12" s="194">
        <v>30744</v>
      </c>
      <c r="U12" s="194">
        <v>30175</v>
      </c>
      <c r="V12" s="194">
        <f>SUM(V13:V17)</f>
        <v>29610</v>
      </c>
      <c r="W12" s="174">
        <f>W13+W14+W15+W16+W17</f>
        <v>29771</v>
      </c>
    </row>
    <row r="13" spans="1:23" ht="12.75">
      <c r="A13" s="198" t="s">
        <v>134</v>
      </c>
      <c r="B13" s="193">
        <v>2129</v>
      </c>
      <c r="C13" s="193">
        <v>2138</v>
      </c>
      <c r="D13" s="193">
        <v>2945</v>
      </c>
      <c r="E13" s="193">
        <v>3055</v>
      </c>
      <c r="F13" s="193">
        <v>3197</v>
      </c>
      <c r="G13" s="193">
        <v>3232</v>
      </c>
      <c r="H13" s="193">
        <v>3520</v>
      </c>
      <c r="I13" s="193">
        <v>3542</v>
      </c>
      <c r="J13" s="193" t="s">
        <v>146</v>
      </c>
      <c r="K13" s="193">
        <v>3818</v>
      </c>
      <c r="L13" s="193">
        <v>4410</v>
      </c>
      <c r="M13" s="193">
        <v>4507</v>
      </c>
      <c r="N13" s="193">
        <v>4389</v>
      </c>
      <c r="O13" s="193">
        <v>4447</v>
      </c>
      <c r="P13" s="193">
        <v>4353</v>
      </c>
      <c r="Q13" s="193">
        <v>4611</v>
      </c>
      <c r="R13" s="193">
        <v>4776</v>
      </c>
      <c r="S13" s="193">
        <v>4901</v>
      </c>
      <c r="T13" s="193">
        <v>5123</v>
      </c>
      <c r="U13" s="193">
        <v>5194</v>
      </c>
      <c r="V13" s="193">
        <v>5341</v>
      </c>
      <c r="W13" s="173">
        <v>5427</v>
      </c>
    </row>
    <row r="14" spans="1:23" ht="12.75">
      <c r="A14" s="198" t="s">
        <v>135</v>
      </c>
      <c r="B14" s="193">
        <v>5597</v>
      </c>
      <c r="C14" s="193">
        <v>5741</v>
      </c>
      <c r="D14" s="193">
        <v>5741</v>
      </c>
      <c r="E14" s="193">
        <v>5761</v>
      </c>
      <c r="F14" s="193">
        <v>6044</v>
      </c>
      <c r="G14" s="193">
        <v>6041</v>
      </c>
      <c r="H14" s="193">
        <v>5941</v>
      </c>
      <c r="I14" s="193">
        <v>6315</v>
      </c>
      <c r="J14" s="193" t="s">
        <v>146</v>
      </c>
      <c r="K14" s="193">
        <v>7430</v>
      </c>
      <c r="L14" s="193">
        <v>8164</v>
      </c>
      <c r="M14" s="193">
        <v>8352</v>
      </c>
      <c r="N14" s="193">
        <v>8602</v>
      </c>
      <c r="O14" s="193">
        <v>8395</v>
      </c>
      <c r="P14" s="193">
        <v>8894</v>
      </c>
      <c r="Q14" s="193">
        <v>9079</v>
      </c>
      <c r="R14" s="193">
        <v>8722</v>
      </c>
      <c r="S14" s="193">
        <v>8643</v>
      </c>
      <c r="T14" s="193">
        <v>8537</v>
      </c>
      <c r="U14" s="193">
        <v>8380</v>
      </c>
      <c r="V14" s="193">
        <v>8109</v>
      </c>
      <c r="W14" s="173">
        <v>7910</v>
      </c>
    </row>
    <row r="15" spans="1:23" ht="12.75">
      <c r="A15" s="198" t="s">
        <v>136</v>
      </c>
      <c r="B15" s="193">
        <v>7212</v>
      </c>
      <c r="C15" s="193">
        <v>7199</v>
      </c>
      <c r="D15" s="193">
        <v>7361</v>
      </c>
      <c r="E15" s="193">
        <v>7782</v>
      </c>
      <c r="F15" s="193">
        <v>7604</v>
      </c>
      <c r="G15" s="193">
        <v>7502</v>
      </c>
      <c r="H15" s="193">
        <v>7964</v>
      </c>
      <c r="I15" s="193">
        <v>8545</v>
      </c>
      <c r="J15" s="193" t="s">
        <v>146</v>
      </c>
      <c r="K15" s="193">
        <v>10292</v>
      </c>
      <c r="L15" s="193">
        <v>11566</v>
      </c>
      <c r="M15" s="193">
        <v>12584</v>
      </c>
      <c r="N15" s="193">
        <v>13154</v>
      </c>
      <c r="O15" s="193">
        <v>13394</v>
      </c>
      <c r="P15" s="193">
        <v>13450</v>
      </c>
      <c r="Q15" s="193">
        <v>13732</v>
      </c>
      <c r="R15" s="193">
        <v>13635</v>
      </c>
      <c r="S15" s="193">
        <v>14262</v>
      </c>
      <c r="T15" s="193">
        <v>14398</v>
      </c>
      <c r="U15" s="193">
        <v>13936</v>
      </c>
      <c r="V15" s="193">
        <v>13570</v>
      </c>
      <c r="W15" s="173">
        <v>13801</v>
      </c>
    </row>
    <row r="16" spans="1:23" ht="12.75">
      <c r="A16" s="198" t="s">
        <v>137</v>
      </c>
      <c r="B16" s="193">
        <v>790</v>
      </c>
      <c r="C16" s="193">
        <v>824</v>
      </c>
      <c r="D16" s="193">
        <v>829</v>
      </c>
      <c r="E16" s="193">
        <v>847</v>
      </c>
      <c r="F16" s="193">
        <v>924</v>
      </c>
      <c r="G16" s="193">
        <v>924</v>
      </c>
      <c r="H16" s="193">
        <v>930</v>
      </c>
      <c r="I16" s="193">
        <v>927</v>
      </c>
      <c r="J16" s="193" t="s">
        <v>146</v>
      </c>
      <c r="K16" s="193">
        <v>1033</v>
      </c>
      <c r="L16" s="193">
        <v>1092</v>
      </c>
      <c r="M16" s="193">
        <v>1044</v>
      </c>
      <c r="N16" s="193">
        <v>951</v>
      </c>
      <c r="O16" s="193">
        <v>996</v>
      </c>
      <c r="P16" s="193">
        <v>960</v>
      </c>
      <c r="Q16" s="193">
        <v>828</v>
      </c>
      <c r="R16" s="193">
        <v>814</v>
      </c>
      <c r="S16" s="193">
        <v>787</v>
      </c>
      <c r="T16" s="193">
        <v>754</v>
      </c>
      <c r="U16" s="193">
        <v>804</v>
      </c>
      <c r="V16" s="193">
        <v>723</v>
      </c>
      <c r="W16" s="173">
        <v>690</v>
      </c>
    </row>
    <row r="17" spans="1:23" ht="12.75">
      <c r="A17" s="198" t="s">
        <v>138</v>
      </c>
      <c r="B17" s="193">
        <v>785</v>
      </c>
      <c r="C17" s="193">
        <v>834</v>
      </c>
      <c r="D17" s="193">
        <v>864</v>
      </c>
      <c r="E17" s="193">
        <v>919</v>
      </c>
      <c r="F17" s="193">
        <v>937</v>
      </c>
      <c r="G17" s="193">
        <v>964</v>
      </c>
      <c r="H17" s="193">
        <v>1074</v>
      </c>
      <c r="I17" s="193">
        <v>1087</v>
      </c>
      <c r="J17" s="193" t="s">
        <v>146</v>
      </c>
      <c r="K17" s="193">
        <v>1079</v>
      </c>
      <c r="L17" s="193">
        <v>1209</v>
      </c>
      <c r="M17" s="193">
        <v>1384</v>
      </c>
      <c r="N17" s="193">
        <v>1224</v>
      </c>
      <c r="O17" s="193">
        <v>1308</v>
      </c>
      <c r="P17" s="193">
        <v>1484</v>
      </c>
      <c r="Q17" s="193">
        <v>1539</v>
      </c>
      <c r="R17" s="193">
        <v>1700</v>
      </c>
      <c r="S17" s="193">
        <v>1940</v>
      </c>
      <c r="T17" s="193">
        <v>1932</v>
      </c>
      <c r="U17" s="193">
        <v>1861</v>
      </c>
      <c r="V17" s="193">
        <v>1867</v>
      </c>
      <c r="W17" s="173">
        <v>1943</v>
      </c>
    </row>
    <row r="18" spans="1:23" ht="12.75">
      <c r="A18" s="199" t="s">
        <v>139</v>
      </c>
      <c r="B18" s="193" t="s">
        <v>147</v>
      </c>
      <c r="C18" s="193" t="s">
        <v>147</v>
      </c>
      <c r="D18" s="193" t="s">
        <v>147</v>
      </c>
      <c r="E18" s="193" t="s">
        <v>147</v>
      </c>
      <c r="F18" s="193" t="s">
        <v>147</v>
      </c>
      <c r="G18" s="194">
        <v>432</v>
      </c>
      <c r="H18" s="194">
        <v>543</v>
      </c>
      <c r="I18" s="194">
        <v>663</v>
      </c>
      <c r="J18" s="194"/>
      <c r="K18" s="194">
        <v>620</v>
      </c>
      <c r="L18" s="194">
        <v>638</v>
      </c>
      <c r="M18" s="194">
        <v>583</v>
      </c>
      <c r="N18" s="194">
        <v>2148</v>
      </c>
      <c r="O18" s="194">
        <v>3137</v>
      </c>
      <c r="P18" s="194">
        <v>3808</v>
      </c>
      <c r="Q18" s="194">
        <v>4925</v>
      </c>
      <c r="R18" s="194">
        <v>5297</v>
      </c>
      <c r="S18" s="194">
        <v>5529</v>
      </c>
      <c r="T18" s="194">
        <v>5342</v>
      </c>
      <c r="U18" s="194">
        <v>5053</v>
      </c>
      <c r="V18" s="194">
        <f>SUM(V19:V22)</f>
        <v>5278</v>
      </c>
      <c r="W18" s="174">
        <f>W19+W20+W21+W22</f>
        <v>5038</v>
      </c>
    </row>
    <row r="19" spans="1:23" ht="12.75">
      <c r="A19" s="198" t="s">
        <v>140</v>
      </c>
      <c r="B19" s="193" t="s">
        <v>147</v>
      </c>
      <c r="C19" s="193" t="s">
        <v>147</v>
      </c>
      <c r="D19" s="193" t="s">
        <v>147</v>
      </c>
      <c r="E19" s="193" t="s">
        <v>147</v>
      </c>
      <c r="F19" s="193" t="s">
        <v>147</v>
      </c>
      <c r="G19" s="193" t="s">
        <v>147</v>
      </c>
      <c r="H19" s="193" t="s">
        <v>147</v>
      </c>
      <c r="I19" s="193" t="s">
        <v>147</v>
      </c>
      <c r="J19" s="193"/>
      <c r="K19" s="193" t="s">
        <v>147</v>
      </c>
      <c r="L19" s="193" t="s">
        <v>147</v>
      </c>
      <c r="M19" s="193" t="s">
        <v>147</v>
      </c>
      <c r="N19" s="193">
        <v>271</v>
      </c>
      <c r="O19" s="193">
        <v>549</v>
      </c>
      <c r="P19" s="193">
        <v>560</v>
      </c>
      <c r="Q19" s="193">
        <v>595</v>
      </c>
      <c r="R19" s="193">
        <v>581</v>
      </c>
      <c r="S19" s="193">
        <v>475</v>
      </c>
      <c r="T19" s="193">
        <v>404</v>
      </c>
      <c r="U19" s="193">
        <v>367</v>
      </c>
      <c r="V19" s="193">
        <v>391</v>
      </c>
      <c r="W19" s="173">
        <v>321</v>
      </c>
    </row>
    <row r="20" spans="1:23" ht="12.75">
      <c r="A20" s="198" t="s">
        <v>101</v>
      </c>
      <c r="B20" s="193" t="s">
        <v>147</v>
      </c>
      <c r="C20" s="193" t="s">
        <v>147</v>
      </c>
      <c r="D20" s="193" t="s">
        <v>147</v>
      </c>
      <c r="E20" s="193" t="s">
        <v>147</v>
      </c>
      <c r="F20" s="193" t="s">
        <v>147</v>
      </c>
      <c r="G20" s="193" t="s">
        <v>147</v>
      </c>
      <c r="H20" s="193" t="s">
        <v>147</v>
      </c>
      <c r="I20" s="193" t="s">
        <v>147</v>
      </c>
      <c r="J20" s="193"/>
      <c r="K20" s="193" t="s">
        <v>147</v>
      </c>
      <c r="L20" s="193" t="s">
        <v>147</v>
      </c>
      <c r="M20" s="193" t="s">
        <v>147</v>
      </c>
      <c r="N20" s="193">
        <v>749</v>
      </c>
      <c r="O20" s="193">
        <v>1467</v>
      </c>
      <c r="P20" s="193">
        <v>2066</v>
      </c>
      <c r="Q20" s="193">
        <v>2841</v>
      </c>
      <c r="R20" s="193">
        <v>3134</v>
      </c>
      <c r="S20" s="193">
        <v>3442</v>
      </c>
      <c r="T20" s="193">
        <v>3414</v>
      </c>
      <c r="U20" s="193">
        <v>3243</v>
      </c>
      <c r="V20" s="193">
        <v>3442</v>
      </c>
      <c r="W20" s="173">
        <v>3338</v>
      </c>
    </row>
    <row r="21" spans="1:23" ht="12.75">
      <c r="A21" s="198" t="s">
        <v>102</v>
      </c>
      <c r="B21" s="193" t="s">
        <v>147</v>
      </c>
      <c r="C21" s="193" t="s">
        <v>147</v>
      </c>
      <c r="D21" s="193" t="s">
        <v>147</v>
      </c>
      <c r="E21" s="193" t="s">
        <v>147</v>
      </c>
      <c r="F21" s="193" t="s">
        <v>147</v>
      </c>
      <c r="G21" s="193" t="s">
        <v>147</v>
      </c>
      <c r="H21" s="193" t="s">
        <v>147</v>
      </c>
      <c r="I21" s="193" t="s">
        <v>147</v>
      </c>
      <c r="J21" s="193"/>
      <c r="K21" s="193" t="s">
        <v>147</v>
      </c>
      <c r="L21" s="193" t="s">
        <v>147</v>
      </c>
      <c r="M21" s="193" t="s">
        <v>147</v>
      </c>
      <c r="N21" s="193">
        <v>489</v>
      </c>
      <c r="O21" s="193">
        <v>615</v>
      </c>
      <c r="P21" s="193">
        <v>641</v>
      </c>
      <c r="Q21" s="193">
        <v>867</v>
      </c>
      <c r="R21" s="193">
        <v>953</v>
      </c>
      <c r="S21" s="193">
        <v>1010</v>
      </c>
      <c r="T21" s="193">
        <v>883</v>
      </c>
      <c r="U21" s="193">
        <v>885</v>
      </c>
      <c r="V21" s="193">
        <v>848</v>
      </c>
      <c r="W21" s="173">
        <v>889</v>
      </c>
    </row>
    <row r="22" spans="1:23" ht="12.75">
      <c r="A22" s="198" t="s">
        <v>141</v>
      </c>
      <c r="B22" s="193" t="s">
        <v>147</v>
      </c>
      <c r="C22" s="193" t="s">
        <v>147</v>
      </c>
      <c r="D22" s="193" t="s">
        <v>147</v>
      </c>
      <c r="E22" s="193" t="s">
        <v>147</v>
      </c>
      <c r="F22" s="193" t="s">
        <v>147</v>
      </c>
      <c r="G22" s="193">
        <v>432</v>
      </c>
      <c r="H22" s="193">
        <v>543</v>
      </c>
      <c r="I22" s="193">
        <v>663</v>
      </c>
      <c r="J22" s="193" t="s">
        <v>146</v>
      </c>
      <c r="K22" s="193">
        <v>620</v>
      </c>
      <c r="L22" s="193">
        <v>638</v>
      </c>
      <c r="M22" s="193">
        <v>583</v>
      </c>
      <c r="N22" s="193">
        <v>639</v>
      </c>
      <c r="O22" s="193">
        <v>506</v>
      </c>
      <c r="P22" s="193">
        <v>541</v>
      </c>
      <c r="Q22" s="193">
        <v>622</v>
      </c>
      <c r="R22" s="193">
        <v>629</v>
      </c>
      <c r="S22" s="193">
        <v>602</v>
      </c>
      <c r="T22" s="193">
        <v>641</v>
      </c>
      <c r="U22" s="193">
        <v>558</v>
      </c>
      <c r="V22" s="193">
        <v>597</v>
      </c>
      <c r="W22" s="173">
        <v>490</v>
      </c>
    </row>
    <row r="23" spans="1:23" ht="12.75">
      <c r="A23" s="200" t="s">
        <v>142</v>
      </c>
      <c r="B23" s="195">
        <v>27624</v>
      </c>
      <c r="C23" s="195">
        <v>27959</v>
      </c>
      <c r="D23" s="195">
        <v>29263</v>
      </c>
      <c r="E23" s="195">
        <v>29741</v>
      </c>
      <c r="F23" s="195">
        <v>30678</v>
      </c>
      <c r="G23" s="195">
        <v>31640</v>
      </c>
      <c r="H23" s="195">
        <v>32110</v>
      </c>
      <c r="I23" s="195">
        <v>34398</v>
      </c>
      <c r="J23" s="195"/>
      <c r="K23" s="195">
        <v>41747</v>
      </c>
      <c r="L23" s="195">
        <v>49272</v>
      </c>
      <c r="M23" s="195">
        <v>53642</v>
      </c>
      <c r="N23" s="195">
        <v>53983</v>
      </c>
      <c r="O23" s="195">
        <v>55295</v>
      </c>
      <c r="P23" s="195">
        <v>57278</v>
      </c>
      <c r="Q23" s="195">
        <v>62317</v>
      </c>
      <c r="R23" s="195">
        <v>64983</v>
      </c>
      <c r="S23" s="195">
        <v>67171</v>
      </c>
      <c r="T23" s="195">
        <v>65966</v>
      </c>
      <c r="U23" s="195">
        <v>63964</v>
      </c>
      <c r="V23" s="195">
        <f>SUM(V5,V9,V12,V18)</f>
        <v>63133</v>
      </c>
      <c r="W23" s="175">
        <f>W18+W12+W9+W5</f>
        <v>62178</v>
      </c>
    </row>
    <row r="24" spans="1:20" ht="12.75">
      <c r="A24" s="60" t="s">
        <v>145</v>
      </c>
      <c r="B24" s="59"/>
      <c r="C24" s="59"/>
      <c r="D24" s="59"/>
      <c r="E24" s="59"/>
      <c r="F24" s="59"/>
      <c r="G24" s="59"/>
      <c r="H24" s="59"/>
      <c r="I24" s="59"/>
      <c r="J24" s="59"/>
      <c r="K24" s="59"/>
      <c r="L24" s="59"/>
      <c r="M24" s="59"/>
      <c r="N24" s="59"/>
      <c r="O24" s="59"/>
      <c r="P24" s="59"/>
      <c r="Q24" s="59"/>
      <c r="R24" s="59"/>
      <c r="S24" s="59"/>
      <c r="T24" s="59"/>
    </row>
    <row r="25" spans="1:20" ht="12.75">
      <c r="A25" s="60" t="s">
        <v>144</v>
      </c>
      <c r="B25" s="59"/>
      <c r="C25" s="59"/>
      <c r="D25" s="59"/>
      <c r="E25" s="59"/>
      <c r="F25" s="59"/>
      <c r="G25" s="59"/>
      <c r="H25" s="59"/>
      <c r="I25" s="59"/>
      <c r="J25" s="59"/>
      <c r="K25" s="59"/>
      <c r="L25" s="59"/>
      <c r="M25" s="59"/>
      <c r="N25" s="59"/>
      <c r="O25" s="59"/>
      <c r="P25" s="59"/>
      <c r="Q25" s="59"/>
      <c r="R25" s="59"/>
      <c r="S25" s="59"/>
      <c r="T25" s="59"/>
    </row>
  </sheetData>
  <sheetProtection/>
  <mergeCells count="1">
    <mergeCell ref="A1:E1"/>
  </mergeCells>
  <printOptions/>
  <pageMargins left="0.7" right="0.7" top="0.75" bottom="0.75" header="0.3" footer="0.3"/>
  <pageSetup horizontalDpi="600" verticalDpi="600" orientation="landscape" paperSize="9" r:id="rId1"/>
</worksheet>
</file>

<file path=xl/worksheets/sheet85.xml><?xml version="1.0" encoding="utf-8"?>
<worksheet xmlns="http://schemas.openxmlformats.org/spreadsheetml/2006/main" xmlns:r="http://schemas.openxmlformats.org/officeDocument/2006/relationships">
  <dimension ref="A1:Z50"/>
  <sheetViews>
    <sheetView zoomScalePageLayoutView="0" workbookViewId="0" topLeftCell="A1">
      <selection activeCell="A8" sqref="A8"/>
    </sheetView>
  </sheetViews>
  <sheetFormatPr defaultColWidth="11.421875" defaultRowHeight="12.75"/>
  <cols>
    <col min="1" max="1" width="32.8515625" style="1" customWidth="1"/>
    <col min="2" max="2" width="7.00390625" style="1" customWidth="1"/>
    <col min="3" max="3" width="7.8515625" style="1" customWidth="1"/>
    <col min="4" max="4" width="7.28125" style="1" customWidth="1"/>
    <col min="5" max="5" width="8.00390625" style="1" customWidth="1"/>
    <col min="6" max="6" width="7.421875" style="1" customWidth="1"/>
    <col min="7" max="7" width="7.57421875" style="1" customWidth="1"/>
    <col min="8" max="8" width="8.421875" style="1" customWidth="1"/>
    <col min="9" max="9" width="7.8515625" style="1" customWidth="1"/>
    <col min="10" max="11" width="8.00390625" style="1" customWidth="1"/>
    <col min="12" max="13" width="8.140625" style="1" customWidth="1"/>
    <col min="14" max="14" width="8.421875" style="1" customWidth="1"/>
    <col min="15" max="15" width="7.7109375" style="1" customWidth="1"/>
    <col min="16" max="16" width="7.421875" style="1" customWidth="1"/>
    <col min="17" max="17" width="7.7109375" style="1" customWidth="1"/>
    <col min="18" max="18" width="8.421875" style="1" customWidth="1"/>
    <col min="19" max="19" width="8.7109375" style="1" customWidth="1"/>
    <col min="20" max="20" width="8.28125" style="1" customWidth="1"/>
    <col min="21" max="21" width="8.140625" style="1" customWidth="1"/>
    <col min="22" max="23" width="8.00390625" style="1" customWidth="1"/>
    <col min="24" max="16384" width="11.421875" style="1" customWidth="1"/>
  </cols>
  <sheetData>
    <row r="1" spans="1:26" ht="16.5">
      <c r="A1" s="57" t="s">
        <v>302</v>
      </c>
      <c r="B1" s="57"/>
      <c r="C1" s="57"/>
      <c r="D1" s="57"/>
      <c r="E1" s="57"/>
      <c r="F1" s="55"/>
      <c r="G1" s="55"/>
      <c r="H1" s="55"/>
      <c r="I1" s="55"/>
      <c r="J1" s="55"/>
      <c r="K1" s="55"/>
      <c r="L1" s="55"/>
      <c r="M1" s="55"/>
      <c r="N1" s="55"/>
      <c r="O1" s="55"/>
      <c r="P1" s="55"/>
      <c r="Q1" s="55"/>
      <c r="R1" s="55"/>
      <c r="S1" s="55"/>
      <c r="T1" s="55"/>
      <c r="U1" s="55"/>
      <c r="V1" s="55"/>
      <c r="W1" s="55"/>
      <c r="X1" s="59"/>
      <c r="Y1" s="59"/>
      <c r="Z1" s="59"/>
    </row>
    <row r="2" spans="1:8" s="325" customFormat="1" ht="16.5">
      <c r="A2" s="326" t="s">
        <v>380</v>
      </c>
      <c r="B2" s="323"/>
      <c r="C2" s="323"/>
      <c r="E2" s="324"/>
      <c r="F2" s="324"/>
      <c r="G2" s="324"/>
      <c r="H2" s="324"/>
    </row>
    <row r="3" spans="1:26" ht="16.5">
      <c r="A3" s="55"/>
      <c r="B3" s="55"/>
      <c r="C3" s="55"/>
      <c r="D3" s="55"/>
      <c r="E3" s="55"/>
      <c r="F3" s="55"/>
      <c r="G3" s="55"/>
      <c r="H3" s="55"/>
      <c r="I3" s="55"/>
      <c r="J3" s="55"/>
      <c r="K3" s="55"/>
      <c r="L3" s="55"/>
      <c r="M3" s="55"/>
      <c r="N3" s="55"/>
      <c r="O3" s="55"/>
      <c r="P3" s="55"/>
      <c r="Q3" s="55"/>
      <c r="R3" s="55"/>
      <c r="S3" s="55"/>
      <c r="T3" s="55"/>
      <c r="U3" s="55"/>
      <c r="V3" s="55"/>
      <c r="W3" s="55"/>
      <c r="X3" s="59"/>
      <c r="Y3" s="59"/>
      <c r="Z3" s="59"/>
    </row>
    <row r="4" spans="1:26" ht="12.75">
      <c r="A4" s="163" t="s">
        <v>126</v>
      </c>
      <c r="B4" s="78">
        <v>1993</v>
      </c>
      <c r="C4" s="78">
        <v>1994</v>
      </c>
      <c r="D4" s="287">
        <v>1995</v>
      </c>
      <c r="E4" s="78">
        <v>1996</v>
      </c>
      <c r="F4" s="287">
        <v>1997</v>
      </c>
      <c r="G4" s="78">
        <v>1998</v>
      </c>
      <c r="H4" s="287">
        <v>1999</v>
      </c>
      <c r="I4" s="78">
        <v>2000</v>
      </c>
      <c r="J4" s="287">
        <v>2001</v>
      </c>
      <c r="K4" s="78">
        <v>2002</v>
      </c>
      <c r="L4" s="287">
        <v>2003</v>
      </c>
      <c r="M4" s="78">
        <v>2004</v>
      </c>
      <c r="N4" s="287">
        <v>2005</v>
      </c>
      <c r="O4" s="78">
        <v>2006</v>
      </c>
      <c r="P4" s="287">
        <v>2007</v>
      </c>
      <c r="Q4" s="78">
        <v>2008</v>
      </c>
      <c r="R4" s="287">
        <v>2009</v>
      </c>
      <c r="S4" s="78">
        <v>2010</v>
      </c>
      <c r="T4" s="287">
        <v>2011</v>
      </c>
      <c r="U4" s="78">
        <v>2012</v>
      </c>
      <c r="V4" s="288">
        <v>2013</v>
      </c>
      <c r="W4" s="78">
        <v>2014</v>
      </c>
      <c r="X4" s="59"/>
      <c r="Y4" s="59"/>
      <c r="Z4" s="59"/>
    </row>
    <row r="5" spans="1:26" ht="12.75">
      <c r="A5" s="183" t="s">
        <v>127</v>
      </c>
      <c r="B5" s="176">
        <v>4080</v>
      </c>
      <c r="C5" s="176">
        <v>4605</v>
      </c>
      <c r="D5" s="176">
        <v>4814</v>
      </c>
      <c r="E5" s="176">
        <v>4434</v>
      </c>
      <c r="F5" s="176">
        <v>4877</v>
      </c>
      <c r="G5" s="176">
        <v>4957</v>
      </c>
      <c r="H5" s="176">
        <v>4810</v>
      </c>
      <c r="I5" s="176">
        <v>4479</v>
      </c>
      <c r="J5" s="176"/>
      <c r="K5" s="176">
        <v>5322</v>
      </c>
      <c r="L5" s="176">
        <v>5593</v>
      </c>
      <c r="M5" s="176">
        <v>8671</v>
      </c>
      <c r="N5" s="176">
        <v>8168</v>
      </c>
      <c r="O5" s="176">
        <v>8404</v>
      </c>
      <c r="P5" s="176">
        <v>8863</v>
      </c>
      <c r="Q5" s="176">
        <v>7298</v>
      </c>
      <c r="R5" s="176">
        <v>10329</v>
      </c>
      <c r="S5" s="176">
        <f>SUM(S6:S8)</f>
        <v>11183</v>
      </c>
      <c r="T5" s="176">
        <f>SUM(T6:T8)</f>
        <v>11933</v>
      </c>
      <c r="U5" s="176">
        <f>SUM(U6:U8)</f>
        <v>11557</v>
      </c>
      <c r="V5" s="176">
        <f>SUM(V6:V8)</f>
        <v>11776</v>
      </c>
      <c r="W5" s="172">
        <f>W6+W7+W8</f>
        <v>10928</v>
      </c>
      <c r="X5" s="59"/>
      <c r="Y5" s="59"/>
      <c r="Z5" s="59"/>
    </row>
    <row r="6" spans="1:26" ht="25.5">
      <c r="A6" s="295" t="s">
        <v>128</v>
      </c>
      <c r="B6" s="173">
        <v>2252</v>
      </c>
      <c r="C6" s="173">
        <v>2616</v>
      </c>
      <c r="D6" s="173">
        <v>2366</v>
      </c>
      <c r="E6" s="173">
        <v>2181</v>
      </c>
      <c r="F6" s="173">
        <v>2539</v>
      </c>
      <c r="G6" s="173">
        <v>2681</v>
      </c>
      <c r="H6" s="173">
        <v>2244</v>
      </c>
      <c r="I6" s="173">
        <v>2083</v>
      </c>
      <c r="J6" s="173" t="s">
        <v>146</v>
      </c>
      <c r="K6" s="173">
        <v>2074</v>
      </c>
      <c r="L6" s="173">
        <v>1838</v>
      </c>
      <c r="M6" s="173">
        <v>4280</v>
      </c>
      <c r="N6" s="173">
        <v>3324</v>
      </c>
      <c r="O6" s="173">
        <v>3643</v>
      </c>
      <c r="P6" s="173">
        <v>3634</v>
      </c>
      <c r="Q6" s="177">
        <v>3076</v>
      </c>
      <c r="R6" s="173">
        <v>3228</v>
      </c>
      <c r="S6" s="173">
        <v>3389</v>
      </c>
      <c r="T6" s="173">
        <v>3519</v>
      </c>
      <c r="U6" s="173">
        <v>3303</v>
      </c>
      <c r="V6" s="173">
        <v>3261</v>
      </c>
      <c r="W6" s="173">
        <v>2925</v>
      </c>
      <c r="X6" s="59"/>
      <c r="Y6" s="59"/>
      <c r="Z6" s="59"/>
    </row>
    <row r="7" spans="1:26" ht="12.75">
      <c r="A7" s="182" t="s">
        <v>129</v>
      </c>
      <c r="B7" s="173">
        <v>1828</v>
      </c>
      <c r="C7" s="173">
        <v>1989</v>
      </c>
      <c r="D7" s="173">
        <v>2448</v>
      </c>
      <c r="E7" s="173">
        <v>2253</v>
      </c>
      <c r="F7" s="173">
        <v>2338</v>
      </c>
      <c r="G7" s="173">
        <v>2276</v>
      </c>
      <c r="H7" s="173">
        <v>2566</v>
      </c>
      <c r="I7" s="173">
        <v>2396</v>
      </c>
      <c r="J7" s="173" t="s">
        <v>146</v>
      </c>
      <c r="K7" s="173">
        <v>3248</v>
      </c>
      <c r="L7" s="173">
        <v>3755</v>
      </c>
      <c r="M7" s="173">
        <v>4391</v>
      </c>
      <c r="N7" s="173">
        <v>4844</v>
      </c>
      <c r="O7" s="173">
        <v>4791</v>
      </c>
      <c r="P7" s="173">
        <v>5229</v>
      </c>
      <c r="Q7" s="177">
        <v>4164</v>
      </c>
      <c r="R7" s="173">
        <v>5185</v>
      </c>
      <c r="S7" s="173">
        <v>6139</v>
      </c>
      <c r="T7" s="173">
        <v>6702</v>
      </c>
      <c r="U7" s="173">
        <v>6881</v>
      </c>
      <c r="V7" s="173">
        <v>6895</v>
      </c>
      <c r="W7" s="173">
        <v>6563</v>
      </c>
      <c r="X7" s="59"/>
      <c r="Y7" s="59"/>
      <c r="Z7" s="59"/>
    </row>
    <row r="8" spans="1:26" ht="12.75">
      <c r="A8" s="182" t="s">
        <v>182</v>
      </c>
      <c r="B8" s="173" t="s">
        <v>147</v>
      </c>
      <c r="C8" s="173" t="s">
        <v>147</v>
      </c>
      <c r="D8" s="173" t="s">
        <v>147</v>
      </c>
      <c r="E8" s="173" t="s">
        <v>147</v>
      </c>
      <c r="F8" s="173" t="s">
        <v>147</v>
      </c>
      <c r="G8" s="173" t="s">
        <v>147</v>
      </c>
      <c r="H8" s="173" t="s">
        <v>147</v>
      </c>
      <c r="I8" s="173" t="s">
        <v>147</v>
      </c>
      <c r="J8" s="173" t="s">
        <v>147</v>
      </c>
      <c r="K8" s="173" t="s">
        <v>147</v>
      </c>
      <c r="L8" s="173" t="s">
        <v>147</v>
      </c>
      <c r="M8" s="173" t="s">
        <v>147</v>
      </c>
      <c r="N8" s="173" t="s">
        <v>147</v>
      </c>
      <c r="O8" s="173">
        <v>0</v>
      </c>
      <c r="P8" s="173">
        <v>0</v>
      </c>
      <c r="Q8" s="177">
        <v>58</v>
      </c>
      <c r="R8" s="173">
        <v>1916</v>
      </c>
      <c r="S8" s="173">
        <v>1655</v>
      </c>
      <c r="T8" s="173">
        <v>1712</v>
      </c>
      <c r="U8" s="173">
        <v>1373</v>
      </c>
      <c r="V8" s="173">
        <v>1620</v>
      </c>
      <c r="W8" s="173">
        <v>1440</v>
      </c>
      <c r="X8" s="59"/>
      <c r="Y8" s="59"/>
      <c r="Z8" s="59"/>
    </row>
    <row r="9" spans="1:26" ht="12.75">
      <c r="A9" s="183" t="s">
        <v>130</v>
      </c>
      <c r="B9" s="174">
        <v>1602</v>
      </c>
      <c r="C9" s="174">
        <v>1696</v>
      </c>
      <c r="D9" s="174">
        <v>1786</v>
      </c>
      <c r="E9" s="174">
        <v>1747</v>
      </c>
      <c r="F9" s="174">
        <v>1679</v>
      </c>
      <c r="G9" s="174">
        <v>1811</v>
      </c>
      <c r="H9" s="174">
        <v>1871</v>
      </c>
      <c r="I9" s="174">
        <v>1811</v>
      </c>
      <c r="J9" s="174"/>
      <c r="K9" s="174">
        <v>2458</v>
      </c>
      <c r="L9" s="174">
        <v>2905</v>
      </c>
      <c r="M9" s="174">
        <v>3144</v>
      </c>
      <c r="N9" s="174">
        <v>3077</v>
      </c>
      <c r="O9" s="174">
        <v>3013</v>
      </c>
      <c r="P9" s="174">
        <v>3062</v>
      </c>
      <c r="Q9" s="174">
        <v>3052</v>
      </c>
      <c r="R9" s="174">
        <v>3026</v>
      </c>
      <c r="S9" s="174">
        <f>SUM(S10:S11)</f>
        <v>3115</v>
      </c>
      <c r="T9" s="174">
        <f>SUM(T10:T11)</f>
        <v>3237</v>
      </c>
      <c r="U9" s="174">
        <f>SUM(U10:U11)</f>
        <v>3174</v>
      </c>
      <c r="V9" s="174">
        <f>SUM(V10:V11)</f>
        <v>3168</v>
      </c>
      <c r="W9" s="174">
        <f>W10+W11</f>
        <v>3131</v>
      </c>
      <c r="X9" s="59"/>
      <c r="Y9" s="59"/>
      <c r="Z9" s="59"/>
    </row>
    <row r="10" spans="1:26" ht="12.75">
      <c r="A10" s="182" t="s">
        <v>131</v>
      </c>
      <c r="B10" s="173">
        <v>221</v>
      </c>
      <c r="C10" s="173">
        <v>221</v>
      </c>
      <c r="D10" s="173">
        <v>220</v>
      </c>
      <c r="E10" s="173">
        <v>168</v>
      </c>
      <c r="F10" s="173">
        <v>163</v>
      </c>
      <c r="G10" s="173">
        <v>145</v>
      </c>
      <c r="H10" s="173">
        <v>173</v>
      </c>
      <c r="I10" s="173">
        <v>45</v>
      </c>
      <c r="J10" s="173" t="s">
        <v>146</v>
      </c>
      <c r="K10" s="173">
        <v>163</v>
      </c>
      <c r="L10" s="173">
        <v>307</v>
      </c>
      <c r="M10" s="173">
        <v>372</v>
      </c>
      <c r="N10" s="173">
        <v>476</v>
      </c>
      <c r="O10" s="173">
        <v>534</v>
      </c>
      <c r="P10" s="173">
        <v>552</v>
      </c>
      <c r="Q10" s="177">
        <v>444</v>
      </c>
      <c r="R10" s="173">
        <v>481</v>
      </c>
      <c r="S10" s="173">
        <v>513</v>
      </c>
      <c r="T10" s="173">
        <v>494</v>
      </c>
      <c r="U10" s="173">
        <v>456</v>
      </c>
      <c r="V10" s="173">
        <v>434</v>
      </c>
      <c r="W10" s="173">
        <v>395</v>
      </c>
      <c r="X10" s="59"/>
      <c r="Y10" s="59"/>
      <c r="Z10" s="59"/>
    </row>
    <row r="11" spans="1:26" ht="12.75">
      <c r="A11" s="182" t="s">
        <v>132</v>
      </c>
      <c r="B11" s="173">
        <v>1381</v>
      </c>
      <c r="C11" s="173">
        <v>1475</v>
      </c>
      <c r="D11" s="173">
        <v>1566</v>
      </c>
      <c r="E11" s="173">
        <v>1579</v>
      </c>
      <c r="F11" s="173">
        <v>1516</v>
      </c>
      <c r="G11" s="173">
        <v>1666</v>
      </c>
      <c r="H11" s="173">
        <v>1698</v>
      </c>
      <c r="I11" s="173">
        <v>1766</v>
      </c>
      <c r="J11" s="173" t="s">
        <v>146</v>
      </c>
      <c r="K11" s="173">
        <v>2295</v>
      </c>
      <c r="L11" s="173">
        <v>2958</v>
      </c>
      <c r="M11" s="173">
        <v>2772</v>
      </c>
      <c r="N11" s="173">
        <v>2601</v>
      </c>
      <c r="O11" s="173">
        <v>2479</v>
      </c>
      <c r="P11" s="173">
        <v>2510</v>
      </c>
      <c r="Q11" s="177">
        <v>2608</v>
      </c>
      <c r="R11" s="173">
        <v>2545</v>
      </c>
      <c r="S11" s="173">
        <v>2602</v>
      </c>
      <c r="T11" s="173">
        <v>2743</v>
      </c>
      <c r="U11" s="173">
        <v>2718</v>
      </c>
      <c r="V11" s="173">
        <v>2734</v>
      </c>
      <c r="W11" s="173">
        <v>2736</v>
      </c>
      <c r="X11" s="59"/>
      <c r="Y11" s="59"/>
      <c r="Z11" s="59"/>
    </row>
    <row r="12" spans="1:26" ht="12.75">
      <c r="A12" s="183" t="s">
        <v>133</v>
      </c>
      <c r="B12" s="174">
        <v>5328</v>
      </c>
      <c r="C12" s="174">
        <v>5644</v>
      </c>
      <c r="D12" s="174">
        <v>5633</v>
      </c>
      <c r="E12" s="174">
        <v>5845</v>
      </c>
      <c r="F12" s="174">
        <v>5963</v>
      </c>
      <c r="G12" s="174">
        <v>5971</v>
      </c>
      <c r="H12" s="174">
        <v>6292</v>
      </c>
      <c r="I12" s="174">
        <v>6192</v>
      </c>
      <c r="J12" s="174"/>
      <c r="K12" s="174">
        <v>6998</v>
      </c>
      <c r="L12" s="174">
        <v>7833</v>
      </c>
      <c r="M12" s="174">
        <v>8090</v>
      </c>
      <c r="N12" s="174">
        <v>8783</v>
      </c>
      <c r="O12" s="174">
        <v>9136</v>
      </c>
      <c r="P12" s="174">
        <v>9143</v>
      </c>
      <c r="Q12" s="174">
        <v>8491</v>
      </c>
      <c r="R12" s="174">
        <v>9421</v>
      </c>
      <c r="S12" s="174">
        <f>SUM(S13:S17)</f>
        <v>9170</v>
      </c>
      <c r="T12" s="174">
        <f>SUM(T13:T17)</f>
        <v>9236</v>
      </c>
      <c r="U12" s="174">
        <f>SUM(U13:U17)</f>
        <v>9831</v>
      </c>
      <c r="V12" s="174">
        <f>SUM(V13:V17)</f>
        <v>9688</v>
      </c>
      <c r="W12" s="174">
        <f>W13+W14+W15+W16+W17</f>
        <v>9560</v>
      </c>
      <c r="X12" s="59"/>
      <c r="Y12" s="59"/>
      <c r="Z12" s="59"/>
    </row>
    <row r="13" spans="1:26" ht="12.75">
      <c r="A13" s="182" t="s">
        <v>134</v>
      </c>
      <c r="B13" s="173">
        <v>936</v>
      </c>
      <c r="C13" s="173">
        <v>952</v>
      </c>
      <c r="D13" s="173">
        <v>927</v>
      </c>
      <c r="E13" s="173">
        <v>970</v>
      </c>
      <c r="F13" s="173">
        <v>947</v>
      </c>
      <c r="G13" s="173">
        <v>912</v>
      </c>
      <c r="H13" s="173">
        <v>1030</v>
      </c>
      <c r="I13" s="173">
        <v>1023</v>
      </c>
      <c r="J13" s="173" t="s">
        <v>146</v>
      </c>
      <c r="K13" s="173">
        <v>1268</v>
      </c>
      <c r="L13" s="173">
        <v>1359</v>
      </c>
      <c r="M13" s="173">
        <v>1350</v>
      </c>
      <c r="N13" s="173">
        <v>1390</v>
      </c>
      <c r="O13" s="173">
        <v>1407</v>
      </c>
      <c r="P13" s="173">
        <v>1230</v>
      </c>
      <c r="Q13" s="177">
        <v>302</v>
      </c>
      <c r="R13" s="173">
        <v>1247</v>
      </c>
      <c r="S13" s="173">
        <v>1398</v>
      </c>
      <c r="T13" s="173">
        <v>1406</v>
      </c>
      <c r="U13" s="173">
        <v>1494</v>
      </c>
      <c r="V13" s="173">
        <v>1516</v>
      </c>
      <c r="W13" s="173">
        <v>1660</v>
      </c>
      <c r="X13" s="59"/>
      <c r="Y13" s="59"/>
      <c r="Z13" s="59"/>
    </row>
    <row r="14" spans="1:26" ht="12.75">
      <c r="A14" s="182" t="s">
        <v>135</v>
      </c>
      <c r="B14" s="173">
        <v>1454</v>
      </c>
      <c r="C14" s="173">
        <v>1537</v>
      </c>
      <c r="D14" s="173">
        <v>1679</v>
      </c>
      <c r="E14" s="173">
        <v>1623</v>
      </c>
      <c r="F14" s="173">
        <v>1734</v>
      </c>
      <c r="G14" s="173">
        <v>1733</v>
      </c>
      <c r="H14" s="173">
        <v>1729</v>
      </c>
      <c r="I14" s="173">
        <v>1726</v>
      </c>
      <c r="J14" s="173" t="s">
        <v>146</v>
      </c>
      <c r="K14" s="173">
        <v>1864</v>
      </c>
      <c r="L14" s="173">
        <v>2104</v>
      </c>
      <c r="M14" s="173">
        <v>2057</v>
      </c>
      <c r="N14" s="173">
        <v>2329</v>
      </c>
      <c r="O14" s="173">
        <v>2489</v>
      </c>
      <c r="P14" s="173">
        <v>2420</v>
      </c>
      <c r="Q14" s="177">
        <v>2388</v>
      </c>
      <c r="R14" s="173">
        <v>2315</v>
      </c>
      <c r="S14" s="173">
        <v>2478</v>
      </c>
      <c r="T14" s="173">
        <v>2303</v>
      </c>
      <c r="U14" s="173">
        <v>2375</v>
      </c>
      <c r="V14" s="173">
        <v>2351</v>
      </c>
      <c r="W14" s="173">
        <v>2184</v>
      </c>
      <c r="X14" s="59"/>
      <c r="Y14" s="59"/>
      <c r="Z14" s="59"/>
    </row>
    <row r="15" spans="1:26" ht="12.75">
      <c r="A15" s="182" t="s">
        <v>136</v>
      </c>
      <c r="B15" s="173">
        <v>2172</v>
      </c>
      <c r="C15" s="173">
        <v>2295</v>
      </c>
      <c r="D15" s="173">
        <v>2180</v>
      </c>
      <c r="E15" s="173">
        <v>2384</v>
      </c>
      <c r="F15" s="173">
        <v>2321</v>
      </c>
      <c r="G15" s="173">
        <v>2409</v>
      </c>
      <c r="H15" s="173">
        <v>4329</v>
      </c>
      <c r="I15" s="173">
        <v>2383</v>
      </c>
      <c r="J15" s="173" t="s">
        <v>146</v>
      </c>
      <c r="K15" s="173">
        <v>2743</v>
      </c>
      <c r="L15" s="173">
        <v>3117</v>
      </c>
      <c r="M15" s="173">
        <v>3391</v>
      </c>
      <c r="N15" s="173">
        <v>3828</v>
      </c>
      <c r="O15" s="173">
        <v>3984</v>
      </c>
      <c r="P15" s="173">
        <v>4233</v>
      </c>
      <c r="Q15" s="177">
        <v>4326</v>
      </c>
      <c r="R15" s="173">
        <v>4329</v>
      </c>
      <c r="S15" s="173">
        <v>3820</v>
      </c>
      <c r="T15" s="173">
        <v>4163</v>
      </c>
      <c r="U15" s="173">
        <v>4541</v>
      </c>
      <c r="V15" s="173">
        <v>4408</v>
      </c>
      <c r="W15" s="173">
        <v>4259</v>
      </c>
      <c r="X15" s="59"/>
      <c r="Y15" s="59"/>
      <c r="Z15" s="59"/>
    </row>
    <row r="16" spans="1:26" ht="12.75">
      <c r="A16" s="182" t="s">
        <v>137</v>
      </c>
      <c r="B16" s="173">
        <v>231</v>
      </c>
      <c r="C16" s="173">
        <v>257</v>
      </c>
      <c r="D16" s="173">
        <v>255</v>
      </c>
      <c r="E16" s="173">
        <v>260</v>
      </c>
      <c r="F16" s="173">
        <v>319</v>
      </c>
      <c r="G16" s="173">
        <v>271</v>
      </c>
      <c r="H16" s="173">
        <v>328</v>
      </c>
      <c r="I16" s="173">
        <v>314</v>
      </c>
      <c r="J16" s="173" t="s">
        <v>146</v>
      </c>
      <c r="K16" s="173">
        <v>300</v>
      </c>
      <c r="L16" s="173">
        <v>322</v>
      </c>
      <c r="M16" s="173">
        <v>341</v>
      </c>
      <c r="N16" s="173">
        <v>349</v>
      </c>
      <c r="O16" s="173">
        <v>336</v>
      </c>
      <c r="P16" s="173">
        <v>302</v>
      </c>
      <c r="Q16" s="177">
        <v>303</v>
      </c>
      <c r="R16" s="173">
        <v>297</v>
      </c>
      <c r="S16" s="173">
        <v>258</v>
      </c>
      <c r="T16" s="173">
        <v>235</v>
      </c>
      <c r="U16" s="173">
        <v>215</v>
      </c>
      <c r="V16" s="173">
        <v>236</v>
      </c>
      <c r="W16" s="173">
        <v>214</v>
      </c>
      <c r="X16" s="59"/>
      <c r="Y16" s="59"/>
      <c r="Z16" s="59"/>
    </row>
    <row r="17" spans="1:26" ht="12.75">
      <c r="A17" s="182" t="s">
        <v>138</v>
      </c>
      <c r="B17" s="173">
        <v>535</v>
      </c>
      <c r="C17" s="173">
        <v>603</v>
      </c>
      <c r="D17" s="173">
        <v>592</v>
      </c>
      <c r="E17" s="173">
        <v>608</v>
      </c>
      <c r="F17" s="173">
        <v>642</v>
      </c>
      <c r="G17" s="173">
        <v>646</v>
      </c>
      <c r="H17" s="173">
        <v>762</v>
      </c>
      <c r="I17" s="173">
        <v>746</v>
      </c>
      <c r="J17" s="173" t="s">
        <v>146</v>
      </c>
      <c r="K17" s="173">
        <v>823</v>
      </c>
      <c r="L17" s="173">
        <v>931</v>
      </c>
      <c r="M17" s="173">
        <v>951</v>
      </c>
      <c r="N17" s="173">
        <v>887</v>
      </c>
      <c r="O17" s="173">
        <v>920</v>
      </c>
      <c r="P17" s="173">
        <v>958</v>
      </c>
      <c r="Q17" s="177">
        <v>1172</v>
      </c>
      <c r="R17" s="173">
        <v>1233</v>
      </c>
      <c r="S17" s="173">
        <v>1216</v>
      </c>
      <c r="T17" s="173">
        <v>1129</v>
      </c>
      <c r="U17" s="173">
        <v>1206</v>
      </c>
      <c r="V17" s="173">
        <v>1177</v>
      </c>
      <c r="W17" s="173">
        <v>1243</v>
      </c>
      <c r="X17" s="59"/>
      <c r="Y17" s="59"/>
      <c r="Z17" s="59"/>
    </row>
    <row r="18" spans="1:26" ht="12.75">
      <c r="A18" s="183" t="s">
        <v>139</v>
      </c>
      <c r="B18" s="174" t="s">
        <v>147</v>
      </c>
      <c r="C18" s="174" t="s">
        <v>147</v>
      </c>
      <c r="D18" s="174" t="s">
        <v>147</v>
      </c>
      <c r="E18" s="174" t="s">
        <v>147</v>
      </c>
      <c r="F18" s="174" t="s">
        <v>147</v>
      </c>
      <c r="G18" s="174">
        <v>80</v>
      </c>
      <c r="H18" s="174">
        <v>151</v>
      </c>
      <c r="I18" s="174">
        <v>95</v>
      </c>
      <c r="J18" s="174"/>
      <c r="K18" s="174">
        <v>149</v>
      </c>
      <c r="L18" s="174">
        <v>90</v>
      </c>
      <c r="M18" s="174">
        <v>121</v>
      </c>
      <c r="N18" s="174">
        <v>393</v>
      </c>
      <c r="O18" s="174">
        <v>426</v>
      </c>
      <c r="P18" s="174">
        <v>905</v>
      </c>
      <c r="Q18" s="174">
        <v>1113</v>
      </c>
      <c r="R18" s="174">
        <v>1279</v>
      </c>
      <c r="S18" s="174">
        <f>SUM(S19:S22)</f>
        <v>1683</v>
      </c>
      <c r="T18" s="174">
        <f>SUM(T19:T22)</f>
        <v>1686</v>
      </c>
      <c r="U18" s="174">
        <f>SUM(U19:U22)</f>
        <v>1651</v>
      </c>
      <c r="V18" s="174">
        <f>SUM(V19:V22)</f>
        <v>1733</v>
      </c>
      <c r="W18" s="174">
        <f>W19+W20+W21+W22</f>
        <v>1616</v>
      </c>
      <c r="X18" s="59"/>
      <c r="Y18" s="59"/>
      <c r="Z18" s="59"/>
    </row>
    <row r="19" spans="1:26" ht="12.75">
      <c r="A19" s="182" t="s">
        <v>140</v>
      </c>
      <c r="B19" s="173" t="s">
        <v>147</v>
      </c>
      <c r="C19" s="173" t="s">
        <v>147</v>
      </c>
      <c r="D19" s="173" t="s">
        <v>147</v>
      </c>
      <c r="E19" s="173" t="s">
        <v>147</v>
      </c>
      <c r="F19" s="173" t="s">
        <v>147</v>
      </c>
      <c r="G19" s="173" t="s">
        <v>147</v>
      </c>
      <c r="H19" s="173" t="s">
        <v>147</v>
      </c>
      <c r="I19" s="173" t="s">
        <v>147</v>
      </c>
      <c r="J19" s="173"/>
      <c r="K19" s="173" t="s">
        <v>147</v>
      </c>
      <c r="L19" s="173" t="s">
        <v>147</v>
      </c>
      <c r="M19" s="173" t="s">
        <v>147</v>
      </c>
      <c r="N19" s="173"/>
      <c r="O19" s="173">
        <v>9</v>
      </c>
      <c r="P19" s="173">
        <v>108</v>
      </c>
      <c r="Q19" s="177">
        <v>130</v>
      </c>
      <c r="R19" s="173">
        <v>127</v>
      </c>
      <c r="S19" s="173">
        <v>135</v>
      </c>
      <c r="T19" s="173">
        <v>90</v>
      </c>
      <c r="U19" s="173">
        <v>90</v>
      </c>
      <c r="V19" s="173">
        <v>110</v>
      </c>
      <c r="W19" s="173">
        <v>71</v>
      </c>
      <c r="X19" s="59"/>
      <c r="Y19" s="59"/>
      <c r="Z19" s="59"/>
    </row>
    <row r="20" spans="1:26" ht="12.75">
      <c r="A20" s="182" t="s">
        <v>101</v>
      </c>
      <c r="B20" s="173" t="s">
        <v>147</v>
      </c>
      <c r="C20" s="173" t="s">
        <v>147</v>
      </c>
      <c r="D20" s="173" t="s">
        <v>147</v>
      </c>
      <c r="E20" s="173" t="s">
        <v>147</v>
      </c>
      <c r="F20" s="173" t="s">
        <v>147</v>
      </c>
      <c r="G20" s="173" t="s">
        <v>147</v>
      </c>
      <c r="H20" s="173" t="s">
        <v>147</v>
      </c>
      <c r="I20" s="173" t="s">
        <v>147</v>
      </c>
      <c r="J20" s="173"/>
      <c r="K20" s="173" t="s">
        <v>147</v>
      </c>
      <c r="L20" s="173" t="s">
        <v>147</v>
      </c>
      <c r="M20" s="173" t="s">
        <v>147</v>
      </c>
      <c r="N20" s="173">
        <v>44</v>
      </c>
      <c r="O20" s="173">
        <v>119</v>
      </c>
      <c r="P20" s="173">
        <v>461</v>
      </c>
      <c r="Q20" s="177">
        <v>609</v>
      </c>
      <c r="R20" s="173">
        <v>810</v>
      </c>
      <c r="S20" s="173">
        <v>1110</v>
      </c>
      <c r="T20" s="173">
        <v>1178</v>
      </c>
      <c r="U20" s="173">
        <v>1152</v>
      </c>
      <c r="V20" s="173">
        <v>1183</v>
      </c>
      <c r="W20" s="173">
        <v>1142</v>
      </c>
      <c r="X20" s="59"/>
      <c r="Y20" s="59"/>
      <c r="Z20" s="59"/>
    </row>
    <row r="21" spans="1:26" ht="12.75">
      <c r="A21" s="182" t="s">
        <v>102</v>
      </c>
      <c r="B21" s="173" t="s">
        <v>147</v>
      </c>
      <c r="C21" s="173" t="s">
        <v>147</v>
      </c>
      <c r="D21" s="173" t="s">
        <v>147</v>
      </c>
      <c r="E21" s="173" t="s">
        <v>147</v>
      </c>
      <c r="F21" s="173" t="s">
        <v>147</v>
      </c>
      <c r="G21" s="173" t="s">
        <v>147</v>
      </c>
      <c r="H21" s="173" t="s">
        <v>147</v>
      </c>
      <c r="I21" s="173" t="s">
        <v>147</v>
      </c>
      <c r="J21" s="173"/>
      <c r="K21" s="173" t="s">
        <v>147</v>
      </c>
      <c r="L21" s="173" t="s">
        <v>147</v>
      </c>
      <c r="M21" s="173" t="s">
        <v>147</v>
      </c>
      <c r="N21" s="173">
        <v>162</v>
      </c>
      <c r="O21" s="173">
        <v>126</v>
      </c>
      <c r="P21" s="173">
        <v>204</v>
      </c>
      <c r="Q21" s="177">
        <v>196</v>
      </c>
      <c r="R21" s="173">
        <v>215</v>
      </c>
      <c r="S21" s="173">
        <v>282</v>
      </c>
      <c r="T21" s="173">
        <v>290</v>
      </c>
      <c r="U21" s="173">
        <v>263</v>
      </c>
      <c r="V21" s="173">
        <v>274</v>
      </c>
      <c r="W21" s="173">
        <v>278</v>
      </c>
      <c r="X21" s="59"/>
      <c r="Y21" s="59"/>
      <c r="Z21" s="59"/>
    </row>
    <row r="22" spans="1:26" ht="12.75">
      <c r="A22" s="182" t="s">
        <v>141</v>
      </c>
      <c r="B22" s="173" t="s">
        <v>147</v>
      </c>
      <c r="C22" s="173" t="s">
        <v>147</v>
      </c>
      <c r="D22" s="173" t="s">
        <v>147</v>
      </c>
      <c r="E22" s="173" t="s">
        <v>147</v>
      </c>
      <c r="F22" s="173" t="s">
        <v>147</v>
      </c>
      <c r="G22" s="173">
        <v>80</v>
      </c>
      <c r="H22" s="173">
        <v>151</v>
      </c>
      <c r="I22" s="173">
        <v>95</v>
      </c>
      <c r="J22" s="173" t="s">
        <v>146</v>
      </c>
      <c r="K22" s="173">
        <v>149</v>
      </c>
      <c r="L22" s="173">
        <v>90</v>
      </c>
      <c r="M22" s="173">
        <v>121</v>
      </c>
      <c r="N22" s="173">
        <v>187</v>
      </c>
      <c r="O22" s="173">
        <v>172</v>
      </c>
      <c r="P22" s="173">
        <v>132</v>
      </c>
      <c r="Q22" s="177">
        <v>178</v>
      </c>
      <c r="R22" s="173">
        <v>127</v>
      </c>
      <c r="S22" s="173">
        <v>156</v>
      </c>
      <c r="T22" s="173">
        <v>128</v>
      </c>
      <c r="U22" s="173">
        <v>146</v>
      </c>
      <c r="V22" s="173">
        <v>166</v>
      </c>
      <c r="W22" s="173">
        <v>125</v>
      </c>
      <c r="X22" s="59"/>
      <c r="Y22" s="59"/>
      <c r="Z22" s="59"/>
    </row>
    <row r="23" spans="1:26" ht="12.75">
      <c r="A23" s="184" t="s">
        <v>142</v>
      </c>
      <c r="B23" s="175">
        <v>11010</v>
      </c>
      <c r="C23" s="175">
        <v>11945</v>
      </c>
      <c r="D23" s="175">
        <v>12233</v>
      </c>
      <c r="E23" s="175">
        <v>12026</v>
      </c>
      <c r="F23" s="175">
        <v>12519</v>
      </c>
      <c r="G23" s="175">
        <v>12819</v>
      </c>
      <c r="H23" s="175">
        <v>13124</v>
      </c>
      <c r="I23" s="175">
        <v>12577</v>
      </c>
      <c r="J23" s="178"/>
      <c r="K23" s="175">
        <v>14927</v>
      </c>
      <c r="L23" s="175">
        <v>16421</v>
      </c>
      <c r="M23" s="175">
        <v>20026</v>
      </c>
      <c r="N23" s="175">
        <v>20421</v>
      </c>
      <c r="O23" s="175">
        <v>20979</v>
      </c>
      <c r="P23" s="175">
        <v>21973</v>
      </c>
      <c r="Q23" s="175">
        <v>19954</v>
      </c>
      <c r="R23" s="175">
        <v>24055</v>
      </c>
      <c r="S23" s="175">
        <f>SUM(S5,S9,S12,S18)</f>
        <v>25151</v>
      </c>
      <c r="T23" s="175">
        <f>SUM(T5,T9,T12,T18)</f>
        <v>26092</v>
      </c>
      <c r="U23" s="175">
        <f>SUM(U5,U9,U12,U18)</f>
        <v>26213</v>
      </c>
      <c r="V23" s="175">
        <f>SUM(V5,V9,V12,V18)</f>
        <v>26365</v>
      </c>
      <c r="W23" s="175">
        <f>W18+W12+W9+W5</f>
        <v>25235</v>
      </c>
      <c r="X23" s="59"/>
      <c r="Y23" s="59"/>
      <c r="Z23" s="59"/>
    </row>
    <row r="24" spans="1:26" ht="12.75">
      <c r="A24" s="60" t="s">
        <v>145</v>
      </c>
      <c r="B24" s="59"/>
      <c r="C24" s="59"/>
      <c r="D24" s="59"/>
      <c r="E24" s="59"/>
      <c r="F24" s="59"/>
      <c r="G24" s="59"/>
      <c r="H24" s="59"/>
      <c r="I24" s="59"/>
      <c r="J24" s="59"/>
      <c r="K24" s="59"/>
      <c r="L24" s="59"/>
      <c r="M24" s="59"/>
      <c r="N24" s="59"/>
      <c r="O24" s="59"/>
      <c r="P24" s="59"/>
      <c r="Q24" s="59"/>
      <c r="R24" s="59"/>
      <c r="S24" s="59"/>
      <c r="T24" s="59"/>
      <c r="U24" s="59"/>
      <c r="V24" s="59"/>
      <c r="W24" s="59"/>
      <c r="X24" s="59"/>
      <c r="Y24" s="59"/>
      <c r="Z24" s="59"/>
    </row>
    <row r="25" spans="1:26" ht="12.75">
      <c r="A25" s="60" t="s">
        <v>144</v>
      </c>
      <c r="B25" s="59"/>
      <c r="C25" s="59"/>
      <c r="D25" s="59"/>
      <c r="E25" s="59"/>
      <c r="F25" s="59"/>
      <c r="G25" s="59"/>
      <c r="H25" s="59"/>
      <c r="I25" s="59"/>
      <c r="J25" s="59"/>
      <c r="K25" s="59"/>
      <c r="L25" s="59"/>
      <c r="M25" s="59"/>
      <c r="N25" s="59"/>
      <c r="O25" s="59"/>
      <c r="P25" s="59"/>
      <c r="Q25" s="59"/>
      <c r="R25" s="59"/>
      <c r="S25" s="59"/>
      <c r="T25" s="59"/>
      <c r="U25" s="59"/>
      <c r="V25" s="59"/>
      <c r="W25" s="59"/>
      <c r="X25" s="59"/>
      <c r="Y25" s="59"/>
      <c r="Z25" s="59"/>
    </row>
    <row r="26" spans="1:26" ht="12.75">
      <c r="A26" s="59"/>
      <c r="B26" s="59"/>
      <c r="C26" s="59"/>
      <c r="D26" s="59"/>
      <c r="E26" s="59"/>
      <c r="F26" s="59"/>
      <c r="G26" s="59"/>
      <c r="H26" s="59"/>
      <c r="I26" s="59"/>
      <c r="J26" s="59"/>
      <c r="K26" s="59"/>
      <c r="L26" s="59"/>
      <c r="M26" s="59"/>
      <c r="N26" s="59"/>
      <c r="O26" s="59"/>
      <c r="P26" s="59"/>
      <c r="Q26" s="59"/>
      <c r="R26" s="59"/>
      <c r="S26" s="59"/>
      <c r="T26" s="59"/>
      <c r="U26" s="59"/>
      <c r="V26" s="59"/>
      <c r="W26" s="59"/>
      <c r="X26" s="59"/>
      <c r="Y26" s="59"/>
      <c r="Z26" s="59"/>
    </row>
    <row r="27" spans="1:26" ht="12.75">
      <c r="A27" s="59"/>
      <c r="B27" s="59"/>
      <c r="C27" s="59"/>
      <c r="D27" s="59"/>
      <c r="E27" s="59"/>
      <c r="F27" s="59"/>
      <c r="G27" s="59"/>
      <c r="H27" s="59"/>
      <c r="I27" s="59"/>
      <c r="J27" s="59"/>
      <c r="K27" s="59"/>
      <c r="L27" s="59"/>
      <c r="M27" s="59"/>
      <c r="N27" s="59"/>
      <c r="O27" s="59"/>
      <c r="P27" s="59"/>
      <c r="Q27" s="59"/>
      <c r="R27" s="59"/>
      <c r="S27" s="59"/>
      <c r="T27" s="59"/>
      <c r="U27" s="59"/>
      <c r="V27" s="59"/>
      <c r="W27" s="59"/>
      <c r="X27" s="59"/>
      <c r="Y27" s="59"/>
      <c r="Z27" s="59"/>
    </row>
    <row r="28" spans="1:26" ht="12.75">
      <c r="A28" s="59"/>
      <c r="B28" s="59"/>
      <c r="C28" s="59"/>
      <c r="D28" s="59"/>
      <c r="E28" s="59"/>
      <c r="F28" s="59"/>
      <c r="G28" s="59"/>
      <c r="H28" s="59"/>
      <c r="I28" s="59"/>
      <c r="J28" s="59"/>
      <c r="K28" s="59"/>
      <c r="L28" s="59"/>
      <c r="M28" s="59"/>
      <c r="N28" s="59"/>
      <c r="O28" s="59"/>
      <c r="P28" s="59"/>
      <c r="Q28" s="59"/>
      <c r="R28" s="59"/>
      <c r="S28" s="59"/>
      <c r="T28" s="59"/>
      <c r="U28" s="59"/>
      <c r="V28" s="59"/>
      <c r="W28" s="59"/>
      <c r="X28" s="59"/>
      <c r="Y28" s="59"/>
      <c r="Z28" s="59"/>
    </row>
    <row r="29" spans="1:26" ht="12.75">
      <c r="A29" s="59"/>
      <c r="B29" s="59"/>
      <c r="C29" s="59"/>
      <c r="D29" s="59"/>
      <c r="E29" s="59"/>
      <c r="F29" s="59"/>
      <c r="G29" s="59"/>
      <c r="H29" s="59"/>
      <c r="I29" s="59"/>
      <c r="J29" s="59"/>
      <c r="K29" s="59"/>
      <c r="L29" s="59"/>
      <c r="M29" s="59"/>
      <c r="N29" s="59"/>
      <c r="O29" s="59"/>
      <c r="P29" s="59"/>
      <c r="Q29" s="59"/>
      <c r="R29" s="59"/>
      <c r="S29" s="59"/>
      <c r="T29" s="59"/>
      <c r="U29" s="59"/>
      <c r="V29" s="59"/>
      <c r="W29" s="59"/>
      <c r="X29" s="59"/>
      <c r="Y29" s="59"/>
      <c r="Z29" s="59"/>
    </row>
    <row r="30" spans="1:26" ht="12.75">
      <c r="A30" s="59"/>
      <c r="B30" s="59"/>
      <c r="C30" s="59"/>
      <c r="D30" s="59"/>
      <c r="E30" s="59"/>
      <c r="F30" s="59"/>
      <c r="G30" s="59"/>
      <c r="H30" s="59"/>
      <c r="I30" s="59"/>
      <c r="J30" s="59"/>
      <c r="K30" s="59"/>
      <c r="L30" s="59"/>
      <c r="M30" s="59"/>
      <c r="N30" s="59"/>
      <c r="O30" s="59"/>
      <c r="P30" s="59"/>
      <c r="Q30" s="59"/>
      <c r="R30" s="59"/>
      <c r="S30" s="59"/>
      <c r="T30" s="59"/>
      <c r="U30" s="59"/>
      <c r="V30" s="59"/>
      <c r="W30" s="59"/>
      <c r="X30" s="59"/>
      <c r="Y30" s="59"/>
      <c r="Z30" s="59"/>
    </row>
    <row r="31" spans="1:26" ht="12.75">
      <c r="A31" s="59"/>
      <c r="B31" s="59"/>
      <c r="C31" s="59"/>
      <c r="D31" s="59"/>
      <c r="E31" s="59"/>
      <c r="F31" s="59"/>
      <c r="G31" s="59"/>
      <c r="H31" s="59"/>
      <c r="I31" s="59"/>
      <c r="J31" s="59"/>
      <c r="K31" s="59"/>
      <c r="L31" s="59"/>
      <c r="M31" s="59"/>
      <c r="N31" s="59"/>
      <c r="O31" s="59"/>
      <c r="P31" s="59"/>
      <c r="Q31" s="59"/>
      <c r="R31" s="59"/>
      <c r="S31" s="59"/>
      <c r="T31" s="59"/>
      <c r="U31" s="59"/>
      <c r="V31" s="59"/>
      <c r="W31" s="59"/>
      <c r="X31" s="59"/>
      <c r="Y31" s="59"/>
      <c r="Z31" s="59"/>
    </row>
    <row r="32" spans="1:26" ht="12.75">
      <c r="A32" s="59"/>
      <c r="B32" s="59"/>
      <c r="C32" s="59"/>
      <c r="D32" s="59"/>
      <c r="E32" s="59"/>
      <c r="F32" s="59"/>
      <c r="G32" s="59"/>
      <c r="H32" s="59"/>
      <c r="I32" s="59"/>
      <c r="J32" s="59"/>
      <c r="K32" s="59"/>
      <c r="L32" s="59"/>
      <c r="M32" s="59"/>
      <c r="N32" s="59"/>
      <c r="O32" s="59"/>
      <c r="P32" s="59"/>
      <c r="Q32" s="59"/>
      <c r="R32" s="59"/>
      <c r="S32" s="59"/>
      <c r="T32" s="59"/>
      <c r="U32" s="59"/>
      <c r="V32" s="59"/>
      <c r="W32" s="59"/>
      <c r="X32" s="59"/>
      <c r="Y32" s="59"/>
      <c r="Z32" s="59"/>
    </row>
    <row r="33" spans="1:26" ht="12.75">
      <c r="A33" s="59"/>
      <c r="B33" s="59"/>
      <c r="C33" s="59"/>
      <c r="D33" s="59"/>
      <c r="E33" s="59"/>
      <c r="F33" s="59"/>
      <c r="G33" s="59"/>
      <c r="H33" s="59"/>
      <c r="I33" s="59"/>
      <c r="J33" s="59"/>
      <c r="K33" s="59"/>
      <c r="L33" s="59"/>
      <c r="M33" s="59"/>
      <c r="N33" s="59"/>
      <c r="O33" s="59"/>
      <c r="P33" s="59"/>
      <c r="Q33" s="59"/>
      <c r="R33" s="59"/>
      <c r="S33" s="59"/>
      <c r="T33" s="59"/>
      <c r="U33" s="59"/>
      <c r="V33" s="59"/>
      <c r="W33" s="59"/>
      <c r="X33" s="59"/>
      <c r="Y33" s="59"/>
      <c r="Z33" s="59"/>
    </row>
    <row r="34" spans="1:26" ht="12.75">
      <c r="A34" s="59"/>
      <c r="B34" s="59"/>
      <c r="C34" s="59"/>
      <c r="D34" s="59"/>
      <c r="E34" s="59"/>
      <c r="F34" s="59"/>
      <c r="G34" s="59"/>
      <c r="H34" s="59"/>
      <c r="I34" s="59"/>
      <c r="J34" s="59"/>
      <c r="K34" s="59"/>
      <c r="L34" s="59"/>
      <c r="M34" s="59"/>
      <c r="N34" s="59"/>
      <c r="O34" s="59"/>
      <c r="P34" s="59"/>
      <c r="Q34" s="59"/>
      <c r="R34" s="59"/>
      <c r="S34" s="59"/>
      <c r="T34" s="59"/>
      <c r="U34" s="59"/>
      <c r="V34" s="59"/>
      <c r="W34" s="59"/>
      <c r="X34" s="59"/>
      <c r="Y34" s="59"/>
      <c r="Z34" s="59"/>
    </row>
    <row r="35" spans="1:26" ht="12.75">
      <c r="A35" s="59"/>
      <c r="B35" s="59"/>
      <c r="C35" s="59"/>
      <c r="D35" s="59"/>
      <c r="E35" s="59"/>
      <c r="F35" s="59"/>
      <c r="G35" s="59"/>
      <c r="H35" s="59"/>
      <c r="I35" s="59"/>
      <c r="J35" s="59"/>
      <c r="K35" s="59"/>
      <c r="L35" s="59"/>
      <c r="M35" s="59"/>
      <c r="N35" s="59"/>
      <c r="O35" s="59"/>
      <c r="P35" s="59"/>
      <c r="Q35" s="59"/>
      <c r="R35" s="59"/>
      <c r="S35" s="59"/>
      <c r="T35" s="59"/>
      <c r="U35" s="59"/>
      <c r="V35" s="59"/>
      <c r="W35" s="59"/>
      <c r="X35" s="59"/>
      <c r="Y35" s="59"/>
      <c r="Z35" s="59"/>
    </row>
    <row r="36" spans="1:26" ht="12.75">
      <c r="A36" s="59"/>
      <c r="B36" s="59"/>
      <c r="C36" s="59"/>
      <c r="D36" s="59"/>
      <c r="E36" s="59"/>
      <c r="F36" s="59"/>
      <c r="G36" s="59"/>
      <c r="H36" s="59"/>
      <c r="I36" s="59"/>
      <c r="J36" s="59"/>
      <c r="K36" s="59"/>
      <c r="L36" s="59"/>
      <c r="M36" s="59"/>
      <c r="N36" s="59"/>
      <c r="O36" s="59"/>
      <c r="P36" s="59"/>
      <c r="Q36" s="59"/>
      <c r="R36" s="59"/>
      <c r="S36" s="59"/>
      <c r="T36" s="59"/>
      <c r="U36" s="59"/>
      <c r="V36" s="59"/>
      <c r="W36" s="59"/>
      <c r="X36" s="59"/>
      <c r="Y36" s="59"/>
      <c r="Z36" s="59"/>
    </row>
    <row r="37" spans="1:26" ht="12.75">
      <c r="A37" s="59"/>
      <c r="B37" s="59"/>
      <c r="C37" s="59"/>
      <c r="D37" s="59"/>
      <c r="E37" s="59"/>
      <c r="F37" s="59"/>
      <c r="G37" s="59"/>
      <c r="H37" s="59"/>
      <c r="I37" s="59"/>
      <c r="J37" s="59"/>
      <c r="K37" s="59"/>
      <c r="L37" s="59"/>
      <c r="M37" s="59"/>
      <c r="N37" s="59"/>
      <c r="O37" s="59"/>
      <c r="P37" s="59"/>
      <c r="Q37" s="59"/>
      <c r="R37" s="59"/>
      <c r="S37" s="59"/>
      <c r="T37" s="59"/>
      <c r="U37" s="59"/>
      <c r="V37" s="59"/>
      <c r="W37" s="59"/>
      <c r="X37" s="59"/>
      <c r="Y37" s="59"/>
      <c r="Z37" s="59"/>
    </row>
    <row r="38" spans="1:26" ht="12.75">
      <c r="A38" s="59"/>
      <c r="B38" s="59"/>
      <c r="C38" s="59"/>
      <c r="D38" s="59"/>
      <c r="E38" s="59"/>
      <c r="F38" s="59"/>
      <c r="G38" s="59"/>
      <c r="H38" s="59"/>
      <c r="I38" s="59"/>
      <c r="J38" s="59"/>
      <c r="K38" s="59"/>
      <c r="L38" s="59"/>
      <c r="M38" s="59"/>
      <c r="N38" s="59"/>
      <c r="O38" s="59"/>
      <c r="P38" s="59"/>
      <c r="Q38" s="59"/>
      <c r="R38" s="59"/>
      <c r="S38" s="59"/>
      <c r="T38" s="59"/>
      <c r="U38" s="59"/>
      <c r="V38" s="59"/>
      <c r="W38" s="59"/>
      <c r="X38" s="59"/>
      <c r="Y38" s="59"/>
      <c r="Z38" s="59"/>
    </row>
    <row r="39" spans="1:23" ht="12.75">
      <c r="A39" s="59"/>
      <c r="B39" s="59"/>
      <c r="C39" s="59"/>
      <c r="D39" s="59"/>
      <c r="E39" s="59"/>
      <c r="F39" s="59"/>
      <c r="G39" s="59"/>
      <c r="H39" s="59"/>
      <c r="I39" s="59"/>
      <c r="J39" s="59"/>
      <c r="K39" s="59"/>
      <c r="L39" s="59"/>
      <c r="M39" s="59"/>
      <c r="N39" s="59"/>
      <c r="O39" s="59"/>
      <c r="P39" s="59"/>
      <c r="Q39" s="59"/>
      <c r="R39" s="59"/>
      <c r="S39" s="59"/>
      <c r="T39" s="59"/>
      <c r="U39" s="59"/>
      <c r="V39" s="59"/>
      <c r="W39" s="59"/>
    </row>
    <row r="40" spans="1:23" ht="12.75">
      <c r="A40" s="59"/>
      <c r="B40" s="59"/>
      <c r="C40" s="59"/>
      <c r="D40" s="59"/>
      <c r="E40" s="59"/>
      <c r="F40" s="59"/>
      <c r="G40" s="59"/>
      <c r="H40" s="59"/>
      <c r="I40" s="59"/>
      <c r="J40" s="59"/>
      <c r="K40" s="59"/>
      <c r="L40" s="59"/>
      <c r="M40" s="59"/>
      <c r="N40" s="59"/>
      <c r="O40" s="59"/>
      <c r="P40" s="59"/>
      <c r="Q40" s="59"/>
      <c r="R40" s="59"/>
      <c r="S40" s="59"/>
      <c r="T40" s="59"/>
      <c r="U40" s="59"/>
      <c r="V40" s="59"/>
      <c r="W40" s="59"/>
    </row>
    <row r="41" spans="1:23" ht="12.75">
      <c r="A41" s="59"/>
      <c r="B41" s="59"/>
      <c r="C41" s="59"/>
      <c r="D41" s="59"/>
      <c r="E41" s="59"/>
      <c r="F41" s="59"/>
      <c r="G41" s="59"/>
      <c r="H41" s="59"/>
      <c r="I41" s="59"/>
      <c r="J41" s="59"/>
      <c r="K41" s="59"/>
      <c r="L41" s="59"/>
      <c r="M41" s="59"/>
      <c r="N41" s="59"/>
      <c r="O41" s="59"/>
      <c r="P41" s="59"/>
      <c r="Q41" s="59"/>
      <c r="R41" s="59"/>
      <c r="S41" s="59"/>
      <c r="T41" s="59"/>
      <c r="U41" s="59"/>
      <c r="V41" s="59"/>
      <c r="W41" s="59"/>
    </row>
    <row r="42" spans="1:23" ht="12.75">
      <c r="A42" s="59"/>
      <c r="B42" s="59"/>
      <c r="C42" s="59"/>
      <c r="D42" s="59"/>
      <c r="E42" s="59"/>
      <c r="F42" s="59"/>
      <c r="G42" s="59"/>
      <c r="H42" s="59"/>
      <c r="I42" s="59"/>
      <c r="J42" s="59"/>
      <c r="K42" s="59"/>
      <c r="L42" s="59"/>
      <c r="M42" s="59"/>
      <c r="N42" s="59"/>
      <c r="O42" s="59"/>
      <c r="P42" s="59"/>
      <c r="Q42" s="59"/>
      <c r="R42" s="59"/>
      <c r="S42" s="59"/>
      <c r="T42" s="59"/>
      <c r="U42" s="59"/>
      <c r="V42" s="59"/>
      <c r="W42" s="59"/>
    </row>
    <row r="43" spans="1:23" ht="12.75">
      <c r="A43" s="59"/>
      <c r="B43" s="59"/>
      <c r="C43" s="59"/>
      <c r="D43" s="59"/>
      <c r="E43" s="59"/>
      <c r="F43" s="59"/>
      <c r="G43" s="59"/>
      <c r="H43" s="59"/>
      <c r="I43" s="59"/>
      <c r="J43" s="59"/>
      <c r="K43" s="59"/>
      <c r="L43" s="59"/>
      <c r="M43" s="59"/>
      <c r="N43" s="59"/>
      <c r="O43" s="59"/>
      <c r="P43" s="59"/>
      <c r="Q43" s="59"/>
      <c r="R43" s="59"/>
      <c r="S43" s="59"/>
      <c r="T43" s="59"/>
      <c r="U43" s="59"/>
      <c r="V43" s="59"/>
      <c r="W43" s="59"/>
    </row>
    <row r="44" spans="1:23" ht="12.75">
      <c r="A44" s="59"/>
      <c r="B44" s="59"/>
      <c r="C44" s="59"/>
      <c r="D44" s="59"/>
      <c r="E44" s="59"/>
      <c r="F44" s="59"/>
      <c r="G44" s="59"/>
      <c r="H44" s="59"/>
      <c r="I44" s="59"/>
      <c r="J44" s="59"/>
      <c r="K44" s="59"/>
      <c r="L44" s="59"/>
      <c r="M44" s="59"/>
      <c r="N44" s="59"/>
      <c r="O44" s="59"/>
      <c r="P44" s="59"/>
      <c r="Q44" s="59"/>
      <c r="R44" s="59"/>
      <c r="S44" s="59"/>
      <c r="T44" s="59"/>
      <c r="U44" s="59"/>
      <c r="V44" s="59"/>
      <c r="W44" s="59"/>
    </row>
    <row r="45" spans="1:23" ht="12.75">
      <c r="A45" s="59"/>
      <c r="B45" s="59"/>
      <c r="C45" s="59"/>
      <c r="D45" s="59"/>
      <c r="E45" s="59"/>
      <c r="F45" s="59"/>
      <c r="G45" s="59"/>
      <c r="H45" s="59"/>
      <c r="I45" s="59"/>
      <c r="J45" s="59"/>
      <c r="K45" s="59"/>
      <c r="L45" s="59"/>
      <c r="M45" s="59"/>
      <c r="N45" s="59"/>
      <c r="O45" s="59"/>
      <c r="P45" s="59"/>
      <c r="Q45" s="59"/>
      <c r="R45" s="59"/>
      <c r="S45" s="59"/>
      <c r="T45" s="59"/>
      <c r="U45" s="59"/>
      <c r="V45" s="59"/>
      <c r="W45" s="59"/>
    </row>
    <row r="46" spans="1:23" ht="12.75">
      <c r="A46" s="59"/>
      <c r="B46" s="59"/>
      <c r="C46" s="59"/>
      <c r="D46" s="59"/>
      <c r="E46" s="59"/>
      <c r="F46" s="59"/>
      <c r="G46" s="59"/>
      <c r="H46" s="59"/>
      <c r="I46" s="59"/>
      <c r="J46" s="59"/>
      <c r="K46" s="59"/>
      <c r="L46" s="59"/>
      <c r="M46" s="59"/>
      <c r="N46" s="59"/>
      <c r="O46" s="59"/>
      <c r="P46" s="59"/>
      <c r="Q46" s="59"/>
      <c r="R46" s="59"/>
      <c r="S46" s="59"/>
      <c r="T46" s="59"/>
      <c r="U46" s="59"/>
      <c r="V46" s="59"/>
      <c r="W46" s="59"/>
    </row>
    <row r="47" spans="1:23" ht="12.75">
      <c r="A47" s="59"/>
      <c r="B47" s="59"/>
      <c r="C47" s="59"/>
      <c r="D47" s="59"/>
      <c r="E47" s="59"/>
      <c r="F47" s="59"/>
      <c r="G47" s="59"/>
      <c r="H47" s="59"/>
      <c r="I47" s="59"/>
      <c r="J47" s="59"/>
      <c r="K47" s="59"/>
      <c r="L47" s="59"/>
      <c r="M47" s="59"/>
      <c r="N47" s="59"/>
      <c r="O47" s="59"/>
      <c r="P47" s="59"/>
      <c r="Q47" s="59"/>
      <c r="R47" s="59"/>
      <c r="S47" s="59"/>
      <c r="T47" s="59"/>
      <c r="U47" s="59"/>
      <c r="V47" s="59"/>
      <c r="W47" s="59"/>
    </row>
    <row r="48" spans="1:23" ht="12.75">
      <c r="A48" s="59"/>
      <c r="B48" s="59"/>
      <c r="C48" s="59"/>
      <c r="D48" s="59"/>
      <c r="E48" s="59"/>
      <c r="F48" s="59"/>
      <c r="G48" s="59"/>
      <c r="H48" s="59"/>
      <c r="I48" s="59"/>
      <c r="J48" s="59"/>
      <c r="K48" s="59"/>
      <c r="L48" s="59"/>
      <c r="M48" s="59"/>
      <c r="N48" s="59"/>
      <c r="O48" s="59"/>
      <c r="P48" s="59"/>
      <c r="Q48" s="59"/>
      <c r="R48" s="59"/>
      <c r="S48" s="59"/>
      <c r="T48" s="59"/>
      <c r="U48" s="59"/>
      <c r="V48" s="59"/>
      <c r="W48" s="59"/>
    </row>
    <row r="49" spans="1:23" ht="12.75">
      <c r="A49" s="59"/>
      <c r="B49" s="59"/>
      <c r="C49" s="59"/>
      <c r="D49" s="59"/>
      <c r="E49" s="59"/>
      <c r="F49" s="59"/>
      <c r="G49" s="59"/>
      <c r="H49" s="59"/>
      <c r="I49" s="59"/>
      <c r="J49" s="59"/>
      <c r="K49" s="59"/>
      <c r="L49" s="59"/>
      <c r="M49" s="59"/>
      <c r="N49" s="59"/>
      <c r="O49" s="59"/>
      <c r="P49" s="59"/>
      <c r="Q49" s="59"/>
      <c r="R49" s="59"/>
      <c r="S49" s="59"/>
      <c r="T49" s="59"/>
      <c r="U49" s="59"/>
      <c r="V49" s="59"/>
      <c r="W49" s="59"/>
    </row>
    <row r="50" spans="1:23" ht="12.75">
      <c r="A50" s="59"/>
      <c r="B50" s="59"/>
      <c r="C50" s="59"/>
      <c r="D50" s="59"/>
      <c r="E50" s="59"/>
      <c r="F50" s="59"/>
      <c r="G50" s="59"/>
      <c r="H50" s="59"/>
      <c r="I50" s="59"/>
      <c r="J50" s="59"/>
      <c r="K50" s="59"/>
      <c r="L50" s="59"/>
      <c r="M50" s="59"/>
      <c r="N50" s="59"/>
      <c r="O50" s="59"/>
      <c r="P50" s="59"/>
      <c r="Q50" s="59"/>
      <c r="R50" s="59"/>
      <c r="S50" s="59"/>
      <c r="T50" s="59"/>
      <c r="U50" s="59"/>
      <c r="V50" s="59"/>
      <c r="W50" s="59"/>
    </row>
  </sheetData>
  <sheetProtection/>
  <printOptions/>
  <pageMargins left="0.7" right="0.7" top="0.75" bottom="0.75" header="0.3" footer="0.3"/>
  <pageSetup horizontalDpi="600" verticalDpi="600" orientation="landscape" paperSize="9" r:id="rId1"/>
</worksheet>
</file>

<file path=xl/worksheets/sheet86.xml><?xml version="1.0" encoding="utf-8"?>
<worksheet xmlns="http://schemas.openxmlformats.org/spreadsheetml/2006/main" xmlns:r="http://schemas.openxmlformats.org/officeDocument/2006/relationships">
  <dimension ref="A1:V25"/>
  <sheetViews>
    <sheetView zoomScalePageLayoutView="0" workbookViewId="0" topLeftCell="A1">
      <selection activeCell="A8" sqref="A8"/>
    </sheetView>
  </sheetViews>
  <sheetFormatPr defaultColWidth="11.421875" defaultRowHeight="12.75"/>
  <cols>
    <col min="1" max="1" width="26.7109375" style="1" customWidth="1"/>
    <col min="2" max="2" width="7.57421875" style="1" customWidth="1"/>
    <col min="3" max="3" width="8.00390625" style="1" customWidth="1"/>
    <col min="4" max="4" width="8.140625" style="1" customWidth="1"/>
    <col min="5" max="5" width="7.8515625" style="1" customWidth="1"/>
    <col min="6" max="6" width="8.57421875" style="1" customWidth="1"/>
    <col min="7" max="7" width="8.7109375" style="1" customWidth="1"/>
    <col min="8" max="8" width="8.57421875" style="1" customWidth="1"/>
    <col min="9" max="9" width="8.8515625" style="1" customWidth="1"/>
    <col min="10" max="11" width="8.00390625" style="1" customWidth="1"/>
    <col min="12" max="12" width="8.57421875" style="1" customWidth="1"/>
    <col min="13" max="13" width="8.8515625" style="1" customWidth="1"/>
    <col min="14" max="14" width="8.140625" style="1" customWidth="1"/>
    <col min="15" max="15" width="8.8515625" style="1" customWidth="1"/>
    <col min="16" max="16" width="8.28125" style="1" customWidth="1"/>
    <col min="17" max="17" width="8.421875" style="1" customWidth="1"/>
    <col min="18" max="18" width="9.00390625" style="1" customWidth="1"/>
    <col min="19" max="20" width="8.140625" style="1" customWidth="1"/>
    <col min="21" max="16384" width="11.421875" style="1" customWidth="1"/>
  </cols>
  <sheetData>
    <row r="1" spans="1:22" ht="16.5">
      <c r="A1" s="544" t="s">
        <v>303</v>
      </c>
      <c r="B1" s="544"/>
      <c r="C1" s="544"/>
      <c r="D1" s="544"/>
      <c r="E1" s="544"/>
      <c r="F1" s="544"/>
      <c r="G1" s="55"/>
      <c r="H1" s="55"/>
      <c r="I1" s="55"/>
      <c r="J1" s="55"/>
      <c r="K1" s="55"/>
      <c r="L1" s="55"/>
      <c r="M1" s="55"/>
      <c r="N1" s="55"/>
      <c r="O1" s="55"/>
      <c r="P1" s="55"/>
      <c r="Q1" s="55"/>
      <c r="R1" s="55"/>
      <c r="S1" s="55"/>
      <c r="T1" s="55"/>
      <c r="U1" s="55"/>
      <c r="V1" s="55"/>
    </row>
    <row r="2" spans="1:8" s="325" customFormat="1" ht="16.5">
      <c r="A2" s="326" t="s">
        <v>380</v>
      </c>
      <c r="B2" s="323"/>
      <c r="C2" s="323"/>
      <c r="E2" s="324"/>
      <c r="F2" s="324"/>
      <c r="G2" s="324"/>
      <c r="H2" s="324"/>
    </row>
    <row r="3" spans="1:22" ht="16.5">
      <c r="A3" s="55"/>
      <c r="B3" s="55"/>
      <c r="C3" s="55"/>
      <c r="D3" s="55"/>
      <c r="E3" s="55"/>
      <c r="F3" s="55"/>
      <c r="G3" s="55"/>
      <c r="H3" s="55"/>
      <c r="I3" s="55"/>
      <c r="J3" s="55"/>
      <c r="K3" s="55"/>
      <c r="L3" s="55"/>
      <c r="M3" s="55"/>
      <c r="N3" s="55"/>
      <c r="O3" s="55"/>
      <c r="P3" s="55"/>
      <c r="Q3" s="55"/>
      <c r="R3" s="55"/>
      <c r="S3" s="55"/>
      <c r="T3" s="55"/>
      <c r="U3" s="55"/>
      <c r="V3" s="55"/>
    </row>
    <row r="4" spans="1:22" ht="16.5">
      <c r="A4" s="163" t="s">
        <v>126</v>
      </c>
      <c r="B4" s="166">
        <v>1991</v>
      </c>
      <c r="C4" s="164">
        <v>1995</v>
      </c>
      <c r="D4" s="166">
        <v>1998</v>
      </c>
      <c r="E4" s="164">
        <v>1999</v>
      </c>
      <c r="F4" s="166">
        <v>2000</v>
      </c>
      <c r="G4" s="164">
        <v>2001</v>
      </c>
      <c r="H4" s="166">
        <v>2002</v>
      </c>
      <c r="I4" s="164">
        <v>2003</v>
      </c>
      <c r="J4" s="166">
        <v>2004</v>
      </c>
      <c r="K4" s="164">
        <v>2005</v>
      </c>
      <c r="L4" s="166">
        <v>2006</v>
      </c>
      <c r="M4" s="164">
        <v>2007</v>
      </c>
      <c r="N4" s="166">
        <v>2008</v>
      </c>
      <c r="O4" s="164">
        <v>2009</v>
      </c>
      <c r="P4" s="166">
        <v>2010</v>
      </c>
      <c r="Q4" s="164">
        <v>2011</v>
      </c>
      <c r="R4" s="166">
        <v>2012</v>
      </c>
      <c r="S4" s="165">
        <v>2013</v>
      </c>
      <c r="T4" s="166">
        <v>2014</v>
      </c>
      <c r="U4" s="55"/>
      <c r="V4" s="55"/>
    </row>
    <row r="5" spans="1:22" ht="16.5">
      <c r="A5" s="160" t="s">
        <v>127</v>
      </c>
      <c r="B5" s="157"/>
      <c r="C5" s="157"/>
      <c r="D5" s="157"/>
      <c r="E5" s="157"/>
      <c r="F5" s="157"/>
      <c r="G5" s="157"/>
      <c r="H5" s="157"/>
      <c r="I5" s="157"/>
      <c r="J5" s="157"/>
      <c r="K5" s="157"/>
      <c r="L5" s="157"/>
      <c r="M5" s="157"/>
      <c r="N5" s="157"/>
      <c r="O5" s="157"/>
      <c r="P5" s="157"/>
      <c r="Q5" s="167"/>
      <c r="R5" s="167"/>
      <c r="S5" s="167"/>
      <c r="T5" s="167"/>
      <c r="U5" s="55"/>
      <c r="V5" s="55"/>
    </row>
    <row r="6" spans="1:22" ht="25.5">
      <c r="A6" s="158" t="s">
        <v>128</v>
      </c>
      <c r="B6" s="158">
        <v>97.4</v>
      </c>
      <c r="C6" s="158">
        <v>99</v>
      </c>
      <c r="D6" s="158">
        <v>99.1</v>
      </c>
      <c r="E6" s="158">
        <v>98.5</v>
      </c>
      <c r="F6" s="158">
        <v>98.9</v>
      </c>
      <c r="G6" s="158">
        <v>99.5</v>
      </c>
      <c r="H6" s="158" t="s">
        <v>146</v>
      </c>
      <c r="I6" s="158">
        <v>98.2</v>
      </c>
      <c r="J6" s="158">
        <v>97.2</v>
      </c>
      <c r="K6" s="158">
        <v>97.4</v>
      </c>
      <c r="L6" s="158">
        <v>97.4</v>
      </c>
      <c r="M6" s="158">
        <v>97.2</v>
      </c>
      <c r="N6" s="158">
        <v>96.9</v>
      </c>
      <c r="O6" s="158">
        <v>97.2</v>
      </c>
      <c r="P6" s="158">
        <v>96.3</v>
      </c>
      <c r="Q6" s="168">
        <v>95.76584256891162</v>
      </c>
      <c r="R6" s="168">
        <v>96.2</v>
      </c>
      <c r="S6" s="168">
        <v>95.43084943268936</v>
      </c>
      <c r="T6" s="168">
        <v>95</v>
      </c>
      <c r="U6" s="55"/>
      <c r="V6" s="55"/>
    </row>
    <row r="7" spans="1:20" ht="12.75">
      <c r="A7" s="159" t="s">
        <v>129</v>
      </c>
      <c r="B7" s="159">
        <v>80.4</v>
      </c>
      <c r="C7" s="159">
        <v>80.9</v>
      </c>
      <c r="D7" s="159">
        <v>77.4</v>
      </c>
      <c r="E7" s="159">
        <v>78</v>
      </c>
      <c r="F7" s="159">
        <v>81.1</v>
      </c>
      <c r="G7" s="159">
        <v>86.2</v>
      </c>
      <c r="H7" s="159" t="s">
        <v>146</v>
      </c>
      <c r="I7" s="159">
        <v>88.2</v>
      </c>
      <c r="J7" s="159">
        <v>90.2</v>
      </c>
      <c r="K7" s="159">
        <v>87.2</v>
      </c>
      <c r="L7" s="159">
        <v>88.6</v>
      </c>
      <c r="M7" s="159">
        <v>87.2</v>
      </c>
      <c r="N7" s="159">
        <v>87.6</v>
      </c>
      <c r="O7" s="159">
        <v>89.2</v>
      </c>
      <c r="P7" s="159">
        <v>89.2</v>
      </c>
      <c r="Q7" s="169">
        <v>88.64518054312146</v>
      </c>
      <c r="R7" s="169">
        <v>88.44644673739282</v>
      </c>
      <c r="S7" s="169">
        <v>87.962291515591</v>
      </c>
      <c r="T7" s="169">
        <v>87.7</v>
      </c>
    </row>
    <row r="8" spans="1:20" ht="12.75">
      <c r="A8" s="159" t="s">
        <v>182</v>
      </c>
      <c r="B8" s="159"/>
      <c r="C8" s="159"/>
      <c r="D8" s="159"/>
      <c r="E8" s="159"/>
      <c r="F8" s="159"/>
      <c r="G8" s="159"/>
      <c r="H8" s="159"/>
      <c r="I8" s="159"/>
      <c r="J8" s="159"/>
      <c r="K8" s="159"/>
      <c r="L8" s="159"/>
      <c r="M8" s="159"/>
      <c r="N8" s="159">
        <v>100</v>
      </c>
      <c r="O8" s="159">
        <v>92.2</v>
      </c>
      <c r="P8" s="159">
        <v>90.9</v>
      </c>
      <c r="Q8" s="169">
        <v>88.60981308411215</v>
      </c>
      <c r="R8" s="169">
        <v>88.49235251274581</v>
      </c>
      <c r="S8" s="169">
        <v>88.14814814814815</v>
      </c>
      <c r="T8" s="169">
        <v>88.7</v>
      </c>
    </row>
    <row r="9" spans="1:20" ht="12.75">
      <c r="A9" s="160" t="s">
        <v>130</v>
      </c>
      <c r="B9" s="160"/>
      <c r="C9" s="160"/>
      <c r="D9" s="160"/>
      <c r="E9" s="160"/>
      <c r="F9" s="160"/>
      <c r="G9" s="160"/>
      <c r="H9" s="160"/>
      <c r="I9" s="160"/>
      <c r="J9" s="160"/>
      <c r="K9" s="160"/>
      <c r="L9" s="160"/>
      <c r="M9" s="160"/>
      <c r="N9" s="160"/>
      <c r="O9" s="160"/>
      <c r="P9" s="160"/>
      <c r="Q9" s="170"/>
      <c r="R9" s="170"/>
      <c r="S9" s="170"/>
      <c r="T9" s="170"/>
    </row>
    <row r="10" spans="1:20" ht="25.5">
      <c r="A10" s="161" t="s">
        <v>131</v>
      </c>
      <c r="B10" s="159">
        <v>99.6</v>
      </c>
      <c r="C10" s="159">
        <v>99.5</v>
      </c>
      <c r="D10" s="159">
        <v>100</v>
      </c>
      <c r="E10" s="159">
        <v>100</v>
      </c>
      <c r="F10" s="159">
        <v>100</v>
      </c>
      <c r="G10" s="159">
        <v>97.2</v>
      </c>
      <c r="H10" s="159" t="s">
        <v>146</v>
      </c>
      <c r="I10" s="159">
        <v>87.2</v>
      </c>
      <c r="J10" s="159">
        <v>96.3</v>
      </c>
      <c r="K10" s="159">
        <v>96.2</v>
      </c>
      <c r="L10" s="159">
        <v>95.9</v>
      </c>
      <c r="M10" s="159">
        <v>96.7</v>
      </c>
      <c r="N10" s="159">
        <v>95.5</v>
      </c>
      <c r="O10" s="159">
        <v>95.8</v>
      </c>
      <c r="P10" s="159">
        <v>96.1</v>
      </c>
      <c r="Q10" s="169">
        <v>95.54655870445345</v>
      </c>
      <c r="R10" s="169">
        <v>94.51754385964912</v>
      </c>
      <c r="S10" s="169">
        <v>96.31336405529954</v>
      </c>
      <c r="T10" s="169">
        <v>94.4</v>
      </c>
    </row>
    <row r="11" spans="1:20" ht="12.75">
      <c r="A11" s="159" t="s">
        <v>132</v>
      </c>
      <c r="B11" s="159">
        <v>70.1</v>
      </c>
      <c r="C11" s="159">
        <v>70.1</v>
      </c>
      <c r="D11" s="159">
        <v>64.4</v>
      </c>
      <c r="E11" s="159">
        <v>66</v>
      </c>
      <c r="F11" s="159">
        <v>66.8</v>
      </c>
      <c r="G11" s="159">
        <v>69</v>
      </c>
      <c r="H11" s="159" t="s">
        <v>146</v>
      </c>
      <c r="I11" s="159">
        <v>72.2</v>
      </c>
      <c r="J11" s="159">
        <v>73.3</v>
      </c>
      <c r="K11" s="159">
        <v>75.5</v>
      </c>
      <c r="L11" s="159">
        <v>72.3</v>
      </c>
      <c r="M11" s="159">
        <v>73.7</v>
      </c>
      <c r="N11" s="159">
        <v>73.2</v>
      </c>
      <c r="O11" s="159">
        <v>74.8</v>
      </c>
      <c r="P11" s="159">
        <v>75.3</v>
      </c>
      <c r="Q11" s="169">
        <v>76.26686110098433</v>
      </c>
      <c r="R11" s="169">
        <v>73.87785136129507</v>
      </c>
      <c r="S11" s="169">
        <v>73.11631309436723</v>
      </c>
      <c r="T11" s="169">
        <v>73.7</v>
      </c>
    </row>
    <row r="12" spans="1:20" ht="12.75">
      <c r="A12" s="160" t="s">
        <v>133</v>
      </c>
      <c r="B12" s="160"/>
      <c r="C12" s="160"/>
      <c r="D12" s="160"/>
      <c r="E12" s="160"/>
      <c r="F12" s="160"/>
      <c r="G12" s="160"/>
      <c r="H12" s="160"/>
      <c r="I12" s="160"/>
      <c r="J12" s="160"/>
      <c r="K12" s="160"/>
      <c r="L12" s="160"/>
      <c r="M12" s="160"/>
      <c r="N12" s="160"/>
      <c r="O12" s="160"/>
      <c r="P12" s="160"/>
      <c r="Q12" s="170"/>
      <c r="R12" s="170"/>
      <c r="S12" s="170"/>
      <c r="T12" s="170"/>
    </row>
    <row r="13" spans="1:20" ht="12.75">
      <c r="A13" s="159" t="s">
        <v>134</v>
      </c>
      <c r="B13" s="159">
        <v>95</v>
      </c>
      <c r="C13" s="159">
        <v>95.7</v>
      </c>
      <c r="D13" s="159">
        <v>95.5</v>
      </c>
      <c r="E13" s="159">
        <v>95.6</v>
      </c>
      <c r="F13" s="159">
        <v>95.4</v>
      </c>
      <c r="G13" s="159">
        <v>96.3</v>
      </c>
      <c r="H13" s="159" t="s">
        <v>146</v>
      </c>
      <c r="I13" s="159"/>
      <c r="J13" s="159">
        <v>97.3</v>
      </c>
      <c r="K13" s="159">
        <v>97.8</v>
      </c>
      <c r="L13" s="159">
        <v>95.9</v>
      </c>
      <c r="M13" s="159">
        <v>96.7</v>
      </c>
      <c r="N13" s="159">
        <v>97</v>
      </c>
      <c r="O13" s="159">
        <v>96.9</v>
      </c>
      <c r="P13" s="159">
        <v>97.3</v>
      </c>
      <c r="Q13" s="169">
        <v>96.79943100995733</v>
      </c>
      <c r="R13" s="169">
        <v>96.11780455153949</v>
      </c>
      <c r="S13" s="169">
        <v>97.22955145118733</v>
      </c>
      <c r="T13" s="169">
        <v>97.7</v>
      </c>
    </row>
    <row r="14" spans="1:20" ht="12.75">
      <c r="A14" s="159" t="s">
        <v>135</v>
      </c>
      <c r="B14" s="159">
        <v>93.7</v>
      </c>
      <c r="C14" s="159">
        <v>94.6</v>
      </c>
      <c r="D14" s="159">
        <v>90.1</v>
      </c>
      <c r="E14" s="159">
        <v>89.9</v>
      </c>
      <c r="F14" s="159">
        <v>90.4</v>
      </c>
      <c r="G14" s="159">
        <v>91.1</v>
      </c>
      <c r="H14" s="159" t="s">
        <v>146</v>
      </c>
      <c r="I14" s="159">
        <v>93.6</v>
      </c>
      <c r="J14" s="159">
        <v>93.3</v>
      </c>
      <c r="K14" s="159">
        <v>94.3</v>
      </c>
      <c r="L14" s="159">
        <v>94.3</v>
      </c>
      <c r="M14" s="159">
        <v>93.5</v>
      </c>
      <c r="N14" s="159">
        <v>93.9</v>
      </c>
      <c r="O14" s="159">
        <v>93.9</v>
      </c>
      <c r="P14" s="159">
        <v>93.8</v>
      </c>
      <c r="Q14" s="169">
        <v>94.09465914025185</v>
      </c>
      <c r="R14" s="169">
        <v>93.6842105263158</v>
      </c>
      <c r="S14" s="169">
        <v>93.40706082518078</v>
      </c>
      <c r="T14" s="169">
        <v>94.8</v>
      </c>
    </row>
    <row r="15" spans="1:20" ht="12.75">
      <c r="A15" s="159" t="s">
        <v>136</v>
      </c>
      <c r="B15" s="159">
        <v>65.1</v>
      </c>
      <c r="C15" s="159">
        <v>69.3</v>
      </c>
      <c r="D15" s="159">
        <v>67.3</v>
      </c>
      <c r="E15" s="159">
        <v>68.4</v>
      </c>
      <c r="F15" s="159">
        <v>66.9</v>
      </c>
      <c r="G15" s="159">
        <v>69.1</v>
      </c>
      <c r="H15" s="159" t="s">
        <v>146</v>
      </c>
      <c r="I15" s="159">
        <v>71.4</v>
      </c>
      <c r="J15" s="159">
        <v>71.6</v>
      </c>
      <c r="K15" s="159">
        <v>73.3</v>
      </c>
      <c r="L15" s="159">
        <v>73.8</v>
      </c>
      <c r="M15" s="159">
        <v>75.8</v>
      </c>
      <c r="N15" s="159">
        <v>76.4</v>
      </c>
      <c r="O15" s="159">
        <v>73.9</v>
      </c>
      <c r="P15" s="159">
        <v>75.4</v>
      </c>
      <c r="Q15" s="169">
        <v>76.55536872447753</v>
      </c>
      <c r="R15" s="169">
        <v>77.69213829552962</v>
      </c>
      <c r="S15" s="169">
        <v>77.47277676950998</v>
      </c>
      <c r="T15" s="169">
        <v>76.3</v>
      </c>
    </row>
    <row r="16" spans="1:20" ht="12.75">
      <c r="A16" s="159" t="s">
        <v>137</v>
      </c>
      <c r="B16" s="159">
        <v>22.7</v>
      </c>
      <c r="C16" s="159">
        <v>19.6</v>
      </c>
      <c r="D16" s="159">
        <v>19.6</v>
      </c>
      <c r="E16" s="159">
        <v>20.1</v>
      </c>
      <c r="F16" s="159">
        <v>24.2</v>
      </c>
      <c r="G16" s="159">
        <v>35.3</v>
      </c>
      <c r="H16" s="159" t="s">
        <v>146</v>
      </c>
      <c r="I16" s="159">
        <v>23.8</v>
      </c>
      <c r="J16" s="159">
        <v>26.3</v>
      </c>
      <c r="K16" s="159">
        <v>24.9</v>
      </c>
      <c r="L16" s="159">
        <v>27.4</v>
      </c>
      <c r="M16" s="159">
        <v>26.8</v>
      </c>
      <c r="N16" s="159">
        <v>26.7</v>
      </c>
      <c r="O16" s="159">
        <v>30.6</v>
      </c>
      <c r="P16" s="159">
        <v>31.4</v>
      </c>
      <c r="Q16" s="169">
        <v>32.340425531914896</v>
      </c>
      <c r="R16" s="169">
        <v>33.48837209302326</v>
      </c>
      <c r="S16" s="169">
        <v>37.28813559322034</v>
      </c>
      <c r="T16" s="169">
        <v>48.1</v>
      </c>
    </row>
    <row r="17" spans="1:20" ht="12.75">
      <c r="A17" s="159" t="s">
        <v>138</v>
      </c>
      <c r="B17" s="159">
        <v>99.5</v>
      </c>
      <c r="C17" s="159">
        <v>98.1</v>
      </c>
      <c r="D17" s="159">
        <v>97.8</v>
      </c>
      <c r="E17" s="159">
        <v>98.3</v>
      </c>
      <c r="F17" s="159">
        <v>97.6</v>
      </c>
      <c r="G17" s="159">
        <v>98.2</v>
      </c>
      <c r="H17" s="159" t="s">
        <v>146</v>
      </c>
      <c r="I17" s="159">
        <v>98.6</v>
      </c>
      <c r="J17" s="159">
        <v>99.1</v>
      </c>
      <c r="K17" s="159">
        <v>98.3</v>
      </c>
      <c r="L17" s="159">
        <v>97.1</v>
      </c>
      <c r="M17" s="159">
        <v>97.8</v>
      </c>
      <c r="N17" s="159">
        <v>97.7</v>
      </c>
      <c r="O17" s="159">
        <v>98.6</v>
      </c>
      <c r="P17" s="159">
        <v>95.7</v>
      </c>
      <c r="Q17" s="169">
        <v>96.98848538529671</v>
      </c>
      <c r="R17" s="169">
        <v>95.19071310116087</v>
      </c>
      <c r="S17" s="169">
        <v>95.9</v>
      </c>
      <c r="T17" s="169">
        <v>97.4</v>
      </c>
    </row>
    <row r="18" spans="1:20" ht="12.75">
      <c r="A18" s="160" t="s">
        <v>139</v>
      </c>
      <c r="B18" s="160"/>
      <c r="C18" s="160"/>
      <c r="D18" s="160"/>
      <c r="E18" s="160"/>
      <c r="F18" s="160"/>
      <c r="G18" s="160"/>
      <c r="H18" s="160"/>
      <c r="I18" s="160"/>
      <c r="J18" s="160"/>
      <c r="K18" s="160"/>
      <c r="L18" s="160"/>
      <c r="M18" s="160"/>
      <c r="N18" s="160"/>
      <c r="O18" s="160"/>
      <c r="P18" s="160"/>
      <c r="Q18" s="170"/>
      <c r="R18" s="170"/>
      <c r="S18" s="170"/>
      <c r="T18" s="170"/>
    </row>
    <row r="19" spans="1:20" ht="12.75">
      <c r="A19" s="159" t="s">
        <v>140</v>
      </c>
      <c r="B19" s="159"/>
      <c r="C19" s="159"/>
      <c r="D19" s="159"/>
      <c r="E19" s="159"/>
      <c r="F19" s="159"/>
      <c r="G19" s="159"/>
      <c r="H19" s="159"/>
      <c r="I19" s="159"/>
      <c r="J19" s="159"/>
      <c r="K19" s="159">
        <v>87.1</v>
      </c>
      <c r="L19" s="159">
        <v>100</v>
      </c>
      <c r="M19" s="159">
        <v>88</v>
      </c>
      <c r="N19" s="159">
        <v>91.5</v>
      </c>
      <c r="O19" s="159">
        <v>94.5</v>
      </c>
      <c r="P19" s="159">
        <v>92.6</v>
      </c>
      <c r="Q19" s="169">
        <v>87.77777777777777</v>
      </c>
      <c r="R19" s="169">
        <v>90</v>
      </c>
      <c r="S19" s="169">
        <v>89.0909090909091</v>
      </c>
      <c r="T19" s="169">
        <v>84.7</v>
      </c>
    </row>
    <row r="20" spans="1:20" ht="12.75">
      <c r="A20" s="159" t="s">
        <v>101</v>
      </c>
      <c r="B20" s="159"/>
      <c r="C20" s="159"/>
      <c r="D20" s="159"/>
      <c r="E20" s="159"/>
      <c r="F20" s="159"/>
      <c r="G20" s="159"/>
      <c r="H20" s="159"/>
      <c r="I20" s="159"/>
      <c r="J20" s="159"/>
      <c r="K20" s="159">
        <v>59.3</v>
      </c>
      <c r="L20" s="159">
        <v>61.3</v>
      </c>
      <c r="M20" s="159">
        <v>63.1</v>
      </c>
      <c r="N20" s="159">
        <v>61.1</v>
      </c>
      <c r="O20" s="159">
        <v>63.6</v>
      </c>
      <c r="P20" s="159">
        <v>62.4</v>
      </c>
      <c r="Q20" s="169">
        <v>67.31748726655347</v>
      </c>
      <c r="R20" s="169">
        <v>66.66666666666666</v>
      </c>
      <c r="S20" s="169">
        <v>66.77937447168216</v>
      </c>
      <c r="T20" s="169">
        <v>66.8</v>
      </c>
    </row>
    <row r="21" spans="1:20" ht="12.75">
      <c r="A21" s="159" t="s">
        <v>102</v>
      </c>
      <c r="B21" s="159"/>
      <c r="C21" s="159"/>
      <c r="D21" s="159"/>
      <c r="E21" s="159"/>
      <c r="F21" s="159"/>
      <c r="G21" s="159"/>
      <c r="H21" s="159"/>
      <c r="I21" s="159"/>
      <c r="J21" s="159"/>
      <c r="K21" s="159">
        <v>42.9</v>
      </c>
      <c r="L21" s="159">
        <v>42.9</v>
      </c>
      <c r="M21" s="159">
        <v>41.2</v>
      </c>
      <c r="N21" s="159">
        <v>54.1</v>
      </c>
      <c r="O21" s="159">
        <v>51.6</v>
      </c>
      <c r="P21" s="159">
        <v>48.2</v>
      </c>
      <c r="Q21" s="169">
        <v>57.24137931034483</v>
      </c>
      <c r="R21" s="169">
        <v>56.65399239543726</v>
      </c>
      <c r="S21" s="169">
        <v>59.48905109489051</v>
      </c>
      <c r="T21" s="169">
        <v>63.8</v>
      </c>
    </row>
    <row r="22" spans="1:20" ht="25.5">
      <c r="A22" s="161" t="s">
        <v>141</v>
      </c>
      <c r="B22" s="159"/>
      <c r="C22" s="159"/>
      <c r="D22" s="159"/>
      <c r="E22" s="159"/>
      <c r="F22" s="159"/>
      <c r="G22" s="159">
        <v>63.2</v>
      </c>
      <c r="H22" s="159" t="s">
        <v>146</v>
      </c>
      <c r="I22" s="159">
        <v>52.3</v>
      </c>
      <c r="J22" s="159">
        <v>63.3</v>
      </c>
      <c r="K22" s="159">
        <v>62.6</v>
      </c>
      <c r="L22" s="159">
        <v>64</v>
      </c>
      <c r="M22" s="159">
        <v>58.3</v>
      </c>
      <c r="N22" s="159">
        <v>64</v>
      </c>
      <c r="O22" s="159">
        <v>56.7</v>
      </c>
      <c r="P22" s="159">
        <v>57.7</v>
      </c>
      <c r="Q22" s="169">
        <v>69.53125</v>
      </c>
      <c r="R22" s="169">
        <v>68.4931506849315</v>
      </c>
      <c r="S22" s="169">
        <v>59.63855421686747</v>
      </c>
      <c r="T22" s="169">
        <v>59.6</v>
      </c>
    </row>
    <row r="23" spans="1:20" ht="12.75">
      <c r="A23" s="162" t="s">
        <v>142</v>
      </c>
      <c r="B23" s="162">
        <v>82.8</v>
      </c>
      <c r="C23" s="162">
        <v>83.8</v>
      </c>
      <c r="D23" s="162">
        <v>81.2</v>
      </c>
      <c r="E23" s="162">
        <v>80.8</v>
      </c>
      <c r="F23" s="162">
        <v>81.2</v>
      </c>
      <c r="G23" s="162">
        <v>82.8</v>
      </c>
      <c r="H23" s="162" t="s">
        <v>146</v>
      </c>
      <c r="I23" s="162">
        <v>83.6</v>
      </c>
      <c r="J23" s="162">
        <v>85</v>
      </c>
      <c r="K23" s="162">
        <v>85.3</v>
      </c>
      <c r="L23" s="162">
        <v>85.5</v>
      </c>
      <c r="M23" s="162">
        <v>85.1</v>
      </c>
      <c r="N23" s="162">
        <v>84.2</v>
      </c>
      <c r="O23" s="162">
        <v>85.6</v>
      </c>
      <c r="P23" s="162">
        <v>85.7</v>
      </c>
      <c r="Q23" s="171">
        <v>85.86923194848995</v>
      </c>
      <c r="R23" s="171">
        <v>85.5</v>
      </c>
      <c r="S23" s="171">
        <v>85.24179783804287</v>
      </c>
      <c r="T23" s="171">
        <v>85.3</v>
      </c>
    </row>
    <row r="24" spans="1:17" ht="12.75">
      <c r="A24" s="60" t="s">
        <v>143</v>
      </c>
      <c r="B24" s="59"/>
      <c r="C24" s="59"/>
      <c r="D24" s="59"/>
      <c r="E24" s="59"/>
      <c r="F24" s="59"/>
      <c r="G24" s="59"/>
      <c r="H24" s="59"/>
      <c r="I24" s="60"/>
      <c r="J24" s="59"/>
      <c r="K24" s="59"/>
      <c r="L24" s="59"/>
      <c r="M24" s="59"/>
      <c r="N24" s="59"/>
      <c r="O24" s="59"/>
      <c r="P24" s="59"/>
      <c r="Q24" s="59"/>
    </row>
    <row r="25" spans="1:17" ht="12.75">
      <c r="A25" s="60" t="s">
        <v>144</v>
      </c>
      <c r="B25" s="59"/>
      <c r="C25" s="59"/>
      <c r="D25" s="59"/>
      <c r="E25" s="59"/>
      <c r="F25" s="59"/>
      <c r="G25" s="59"/>
      <c r="H25" s="59"/>
      <c r="I25" s="60"/>
      <c r="J25" s="59"/>
      <c r="K25" s="59"/>
      <c r="L25" s="59"/>
      <c r="M25" s="59"/>
      <c r="N25" s="59"/>
      <c r="O25" s="59"/>
      <c r="P25" s="59"/>
      <c r="Q25" s="59"/>
    </row>
  </sheetData>
  <sheetProtection/>
  <mergeCells count="1">
    <mergeCell ref="A1:F1"/>
  </mergeCells>
  <printOptions/>
  <pageMargins left="0.7" right="0.7"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L59"/>
  <sheetViews>
    <sheetView zoomScalePageLayoutView="0" workbookViewId="0" topLeftCell="A1">
      <selection activeCell="A2" sqref="A2:IV2"/>
    </sheetView>
  </sheetViews>
  <sheetFormatPr defaultColWidth="11.421875" defaultRowHeight="12.75"/>
  <cols>
    <col min="1" max="1" width="2.140625" style="1" customWidth="1"/>
    <col min="2" max="4" width="11.421875" style="1" customWidth="1"/>
    <col min="5" max="5" width="9.57421875" style="1" customWidth="1"/>
    <col min="6" max="6" width="11.421875" style="1" customWidth="1"/>
    <col min="7" max="7" width="14.28125" style="1" customWidth="1"/>
    <col min="8" max="8" width="12.28125" style="1" customWidth="1"/>
    <col min="9" max="9" width="11.7109375" style="1" customWidth="1"/>
    <col min="10" max="10" width="4.00390625" style="1" customWidth="1"/>
    <col min="11" max="16384" width="11.421875" style="1" customWidth="1"/>
  </cols>
  <sheetData>
    <row r="1" spans="1:10" ht="16.5">
      <c r="A1" s="435" t="s">
        <v>207</v>
      </c>
      <c r="B1" s="435"/>
      <c r="C1" s="435"/>
      <c r="D1" s="435"/>
      <c r="E1" s="435"/>
      <c r="F1" s="435"/>
      <c r="G1" s="435"/>
      <c r="H1" s="435"/>
      <c r="I1" s="435"/>
      <c r="J1" s="435"/>
    </row>
    <row r="2" spans="1:8" ht="16.5">
      <c r="A2" s="322"/>
      <c r="B2" s="357" t="s">
        <v>380</v>
      </c>
      <c r="C2" s="357"/>
      <c r="D2" s="357"/>
      <c r="E2" s="322"/>
      <c r="F2" s="322"/>
      <c r="G2" s="322"/>
      <c r="H2" s="322"/>
    </row>
    <row r="3" spans="1:11" ht="12.75">
      <c r="A3" s="29"/>
      <c r="B3" s="20"/>
      <c r="C3" s="20"/>
      <c r="D3" s="20"/>
      <c r="E3" s="20"/>
      <c r="F3" s="20"/>
      <c r="G3" s="20"/>
      <c r="H3" s="20"/>
      <c r="I3" s="20"/>
      <c r="J3" s="20"/>
      <c r="K3" s="20"/>
    </row>
    <row r="4" spans="1:11" ht="12.75">
      <c r="A4" s="29"/>
      <c r="B4" s="362" t="s">
        <v>62</v>
      </c>
      <c r="C4" s="362"/>
      <c r="D4" s="362"/>
      <c r="E4" s="362"/>
      <c r="F4" s="362"/>
      <c r="G4" s="362"/>
      <c r="H4" s="362"/>
      <c r="I4" s="362"/>
      <c r="J4" s="20"/>
      <c r="K4" s="20"/>
    </row>
    <row r="5" spans="1:11" ht="12.75">
      <c r="A5" s="29"/>
      <c r="B5" s="20"/>
      <c r="C5" s="20"/>
      <c r="D5" s="20"/>
      <c r="E5" s="20"/>
      <c r="F5" s="20"/>
      <c r="G5" s="20"/>
      <c r="H5" s="20"/>
      <c r="I5" s="20"/>
      <c r="J5" s="20"/>
      <c r="K5" s="20"/>
    </row>
    <row r="6" spans="1:12" ht="15.75" customHeight="1">
      <c r="A6" s="29"/>
      <c r="B6" s="436"/>
      <c r="C6" s="436"/>
      <c r="D6" s="436"/>
      <c r="E6" s="436"/>
      <c r="F6" s="413" t="s">
        <v>201</v>
      </c>
      <c r="G6" s="414"/>
      <c r="H6" s="413" t="s">
        <v>53</v>
      </c>
      <c r="I6" s="414"/>
      <c r="J6" s="20"/>
      <c r="K6" s="20"/>
      <c r="L6" s="27"/>
    </row>
    <row r="7" spans="1:11" ht="12.75">
      <c r="A7" s="29"/>
      <c r="B7" s="437" t="s">
        <v>63</v>
      </c>
      <c r="C7" s="438"/>
      <c r="D7" s="438"/>
      <c r="E7" s="439"/>
      <c r="F7" s="475">
        <v>0</v>
      </c>
      <c r="G7" s="475"/>
      <c r="H7" s="476">
        <v>0.1</v>
      </c>
      <c r="I7" s="477"/>
      <c r="J7" s="20"/>
      <c r="K7" s="20"/>
    </row>
    <row r="8" spans="1:12" ht="12.75">
      <c r="A8" s="29"/>
      <c r="B8" s="409" t="s">
        <v>64</v>
      </c>
      <c r="C8" s="410"/>
      <c r="D8" s="410"/>
      <c r="E8" s="411"/>
      <c r="F8" s="475">
        <v>0.1</v>
      </c>
      <c r="G8" s="475"/>
      <c r="H8" s="480">
        <v>0.1</v>
      </c>
      <c r="I8" s="481"/>
      <c r="J8" s="20"/>
      <c r="K8" s="27"/>
      <c r="L8" s="27"/>
    </row>
    <row r="9" spans="1:11" ht="12.75">
      <c r="A9" s="29"/>
      <c r="B9" s="409" t="s">
        <v>65</v>
      </c>
      <c r="C9" s="410"/>
      <c r="D9" s="410"/>
      <c r="E9" s="411"/>
      <c r="F9" s="475">
        <v>0.1</v>
      </c>
      <c r="G9" s="475"/>
      <c r="H9" s="480">
        <v>0.1</v>
      </c>
      <c r="I9" s="481"/>
      <c r="J9" s="20"/>
      <c r="K9" s="20"/>
    </row>
    <row r="10" spans="1:11" ht="16.5" customHeight="1">
      <c r="A10" s="29"/>
      <c r="B10" s="409" t="s">
        <v>202</v>
      </c>
      <c r="C10" s="410"/>
      <c r="D10" s="410"/>
      <c r="E10" s="411"/>
      <c r="F10" s="475">
        <v>0</v>
      </c>
      <c r="G10" s="475"/>
      <c r="H10" s="480">
        <v>0</v>
      </c>
      <c r="I10" s="481"/>
      <c r="J10" s="20"/>
      <c r="K10" s="20"/>
    </row>
    <row r="11" spans="1:11" ht="12.75">
      <c r="A11" s="29"/>
      <c r="B11" s="409" t="s">
        <v>66</v>
      </c>
      <c r="C11" s="410"/>
      <c r="D11" s="410"/>
      <c r="E11" s="411"/>
      <c r="F11" s="475">
        <v>0</v>
      </c>
      <c r="G11" s="475"/>
      <c r="H11" s="480">
        <v>0</v>
      </c>
      <c r="I11" s="481"/>
      <c r="J11" s="20"/>
      <c r="K11" s="20"/>
    </row>
    <row r="12" spans="1:11" ht="12.75">
      <c r="A12" s="29"/>
      <c r="B12" s="409" t="s">
        <v>67</v>
      </c>
      <c r="C12" s="410"/>
      <c r="D12" s="410"/>
      <c r="E12" s="411"/>
      <c r="F12" s="475">
        <v>1.6</v>
      </c>
      <c r="G12" s="475"/>
      <c r="H12" s="480">
        <v>2</v>
      </c>
      <c r="I12" s="481"/>
      <c r="J12" s="20"/>
      <c r="K12" s="20"/>
    </row>
    <row r="13" spans="1:11" ht="12.75">
      <c r="A13" s="29"/>
      <c r="B13" s="409" t="s">
        <v>68</v>
      </c>
      <c r="C13" s="410"/>
      <c r="D13" s="410"/>
      <c r="E13" s="411"/>
      <c r="F13" s="475">
        <v>0.1</v>
      </c>
      <c r="G13" s="475"/>
      <c r="H13" s="480">
        <v>0.1</v>
      </c>
      <c r="I13" s="481"/>
      <c r="J13" s="20"/>
      <c r="K13" s="20"/>
    </row>
    <row r="14" spans="1:11" ht="12.75">
      <c r="A14" s="29"/>
      <c r="B14" s="409" t="s">
        <v>69</v>
      </c>
      <c r="C14" s="410"/>
      <c r="D14" s="410"/>
      <c r="E14" s="411"/>
      <c r="F14" s="475">
        <v>93.4</v>
      </c>
      <c r="G14" s="475"/>
      <c r="H14" s="480">
        <v>93.3</v>
      </c>
      <c r="I14" s="481"/>
      <c r="J14" s="20"/>
      <c r="K14" s="20"/>
    </row>
    <row r="15" spans="1:11" ht="12.75">
      <c r="A15" s="29"/>
      <c r="B15" s="409" t="s">
        <v>70</v>
      </c>
      <c r="C15" s="410"/>
      <c r="D15" s="410"/>
      <c r="E15" s="411"/>
      <c r="F15" s="475">
        <v>0.4</v>
      </c>
      <c r="G15" s="475"/>
      <c r="H15" s="480">
        <v>0.3</v>
      </c>
      <c r="I15" s="481"/>
      <c r="J15" s="20"/>
      <c r="K15" s="20"/>
    </row>
    <row r="16" spans="1:11" ht="12.75">
      <c r="A16" s="29"/>
      <c r="B16" s="409" t="s">
        <v>292</v>
      </c>
      <c r="C16" s="410"/>
      <c r="D16" s="410"/>
      <c r="E16" s="411"/>
      <c r="F16" s="475">
        <v>0.4</v>
      </c>
      <c r="G16" s="475"/>
      <c r="H16" s="480">
        <v>0.3</v>
      </c>
      <c r="I16" s="481"/>
      <c r="J16" s="20"/>
      <c r="K16" s="20"/>
    </row>
    <row r="17" spans="1:11" ht="12.75">
      <c r="A17" s="29"/>
      <c r="B17" s="409" t="s">
        <v>71</v>
      </c>
      <c r="C17" s="410"/>
      <c r="D17" s="410"/>
      <c r="E17" s="411"/>
      <c r="F17" s="475">
        <v>3.4</v>
      </c>
      <c r="G17" s="475"/>
      <c r="H17" s="480">
        <v>3.1</v>
      </c>
      <c r="I17" s="481"/>
      <c r="J17" s="20"/>
      <c r="K17" s="20"/>
    </row>
    <row r="18" spans="1:11" ht="12.75">
      <c r="A18" s="29"/>
      <c r="B18" s="409" t="s">
        <v>72</v>
      </c>
      <c r="C18" s="410"/>
      <c r="D18" s="410"/>
      <c r="E18" s="411"/>
      <c r="F18" s="475">
        <v>0.4</v>
      </c>
      <c r="G18" s="475"/>
      <c r="H18" s="480">
        <v>0.4</v>
      </c>
      <c r="I18" s="481"/>
      <c r="J18" s="20"/>
      <c r="K18" s="20"/>
    </row>
    <row r="19" spans="1:11" ht="12.75">
      <c r="A19" s="29"/>
      <c r="B19" s="409" t="s">
        <v>73</v>
      </c>
      <c r="C19" s="410"/>
      <c r="D19" s="410"/>
      <c r="E19" s="411"/>
      <c r="F19" s="475">
        <v>0.2</v>
      </c>
      <c r="G19" s="475"/>
      <c r="H19" s="480">
        <v>0.2</v>
      </c>
      <c r="I19" s="481"/>
      <c r="J19" s="20"/>
      <c r="K19" s="20"/>
    </row>
    <row r="20" spans="1:11" ht="12.75">
      <c r="A20" s="29"/>
      <c r="B20" s="432" t="s">
        <v>74</v>
      </c>
      <c r="C20" s="433"/>
      <c r="D20" s="433"/>
      <c r="E20" s="434"/>
      <c r="F20" s="475">
        <v>0.1</v>
      </c>
      <c r="G20" s="475"/>
      <c r="H20" s="478">
        <v>0.1</v>
      </c>
      <c r="I20" s="479"/>
      <c r="J20" s="20"/>
      <c r="K20" s="20"/>
    </row>
    <row r="21" spans="1:11" ht="12.75">
      <c r="A21" s="29"/>
      <c r="B21" s="425" t="s">
        <v>0</v>
      </c>
      <c r="C21" s="426"/>
      <c r="D21" s="426"/>
      <c r="E21" s="427"/>
      <c r="F21" s="428">
        <v>100</v>
      </c>
      <c r="G21" s="429"/>
      <c r="H21" s="428">
        <v>100</v>
      </c>
      <c r="I21" s="429"/>
      <c r="J21" s="20"/>
      <c r="K21" s="20"/>
    </row>
    <row r="22" spans="1:11" ht="12.75">
      <c r="A22" s="29"/>
      <c r="B22" s="420" t="s">
        <v>19</v>
      </c>
      <c r="C22" s="421"/>
      <c r="D22" s="421"/>
      <c r="E22" s="422"/>
      <c r="F22" s="423">
        <v>1409</v>
      </c>
      <c r="G22" s="424"/>
      <c r="H22" s="423">
        <v>1793</v>
      </c>
      <c r="I22" s="424"/>
      <c r="J22" s="20"/>
      <c r="K22" s="20"/>
    </row>
    <row r="23" spans="1:11" ht="12.75">
      <c r="A23" s="29"/>
      <c r="B23" s="29"/>
      <c r="C23" s="29"/>
      <c r="D23" s="29"/>
      <c r="E23" s="29"/>
      <c r="F23" s="29"/>
      <c r="G23" s="29"/>
      <c r="H23" s="29"/>
      <c r="I23" s="29"/>
      <c r="J23" s="20"/>
      <c r="K23" s="20"/>
    </row>
    <row r="24" spans="1:11" ht="12.75">
      <c r="A24" s="29"/>
      <c r="B24" s="362" t="s">
        <v>75</v>
      </c>
      <c r="C24" s="362"/>
      <c r="D24" s="362"/>
      <c r="E24" s="362"/>
      <c r="F24" s="362"/>
      <c r="G24" s="362"/>
      <c r="H24" s="362"/>
      <c r="I24" s="362"/>
      <c r="J24" s="20"/>
      <c r="K24" s="20"/>
    </row>
    <row r="25" spans="1:11" ht="12.75">
      <c r="A25" s="29"/>
      <c r="B25" s="29"/>
      <c r="C25" s="29"/>
      <c r="D25" s="29"/>
      <c r="E25" s="29"/>
      <c r="F25" s="29"/>
      <c r="G25" s="29"/>
      <c r="H25" s="29"/>
      <c r="I25" s="29"/>
      <c r="J25" s="20"/>
      <c r="K25" s="20"/>
    </row>
    <row r="26" spans="1:11" ht="15.75" customHeight="1">
      <c r="A26" s="29"/>
      <c r="B26" s="29"/>
      <c r="C26" s="29"/>
      <c r="D26" s="29"/>
      <c r="E26" s="29"/>
      <c r="F26" s="413" t="s">
        <v>201</v>
      </c>
      <c r="G26" s="414"/>
      <c r="H26" s="413" t="s">
        <v>53</v>
      </c>
      <c r="I26" s="414"/>
      <c r="J26" s="20"/>
      <c r="K26" s="20"/>
    </row>
    <row r="27" spans="1:11" ht="12.75">
      <c r="A27" s="29"/>
      <c r="B27" s="415" t="s">
        <v>76</v>
      </c>
      <c r="C27" s="416"/>
      <c r="D27" s="416"/>
      <c r="E27" s="417"/>
      <c r="F27" s="475">
        <v>7.7</v>
      </c>
      <c r="G27" s="475"/>
      <c r="H27" s="476">
        <v>8.1</v>
      </c>
      <c r="I27" s="477"/>
      <c r="J27" s="20"/>
      <c r="K27" s="20"/>
    </row>
    <row r="28" spans="1:11" ht="12.75">
      <c r="A28" s="29"/>
      <c r="B28" s="406" t="s">
        <v>77</v>
      </c>
      <c r="C28" s="407"/>
      <c r="D28" s="407"/>
      <c r="E28" s="408"/>
      <c r="F28" s="475">
        <v>36.1</v>
      </c>
      <c r="G28" s="475"/>
      <c r="H28" s="480">
        <v>34.5</v>
      </c>
      <c r="I28" s="481"/>
      <c r="J28" s="20"/>
      <c r="K28" s="20"/>
    </row>
    <row r="29" spans="1:11" ht="12.75">
      <c r="A29" s="29"/>
      <c r="B29" s="406" t="s">
        <v>78</v>
      </c>
      <c r="C29" s="407"/>
      <c r="D29" s="407"/>
      <c r="E29" s="408"/>
      <c r="F29" s="475">
        <v>6.7</v>
      </c>
      <c r="G29" s="475"/>
      <c r="H29" s="480">
        <v>6.5</v>
      </c>
      <c r="I29" s="481"/>
      <c r="J29" s="20"/>
      <c r="K29" s="20"/>
    </row>
    <row r="30" spans="1:11" ht="12.75">
      <c r="A30" s="29"/>
      <c r="B30" s="406" t="s">
        <v>79</v>
      </c>
      <c r="C30" s="407"/>
      <c r="D30" s="407"/>
      <c r="E30" s="408"/>
      <c r="F30" s="475">
        <v>0</v>
      </c>
      <c r="G30" s="475"/>
      <c r="H30" s="480">
        <v>0.1</v>
      </c>
      <c r="I30" s="481"/>
      <c r="J30" s="20"/>
      <c r="K30" s="20"/>
    </row>
    <row r="31" spans="1:11" ht="12.75">
      <c r="A31" s="29"/>
      <c r="B31" s="406" t="s">
        <v>80</v>
      </c>
      <c r="C31" s="407"/>
      <c r="D31" s="407"/>
      <c r="E31" s="408"/>
      <c r="F31" s="475">
        <v>0.4</v>
      </c>
      <c r="G31" s="475"/>
      <c r="H31" s="480">
        <v>0.3</v>
      </c>
      <c r="I31" s="481"/>
      <c r="J31" s="20"/>
      <c r="K31" s="20"/>
    </row>
    <row r="32" spans="1:11" ht="12.75">
      <c r="A32" s="29"/>
      <c r="B32" s="406" t="s">
        <v>81</v>
      </c>
      <c r="C32" s="407"/>
      <c r="D32" s="407"/>
      <c r="E32" s="408"/>
      <c r="F32" s="475">
        <v>6.1</v>
      </c>
      <c r="G32" s="475"/>
      <c r="H32" s="480">
        <v>6.8</v>
      </c>
      <c r="I32" s="481"/>
      <c r="J32" s="20"/>
      <c r="K32" s="20"/>
    </row>
    <row r="33" spans="1:11" ht="12.75">
      <c r="A33" s="29"/>
      <c r="B33" s="406" t="s">
        <v>82</v>
      </c>
      <c r="C33" s="407"/>
      <c r="D33" s="407"/>
      <c r="E33" s="408"/>
      <c r="F33" s="475">
        <v>0.5</v>
      </c>
      <c r="G33" s="475"/>
      <c r="H33" s="480">
        <v>0.7</v>
      </c>
      <c r="I33" s="481"/>
      <c r="J33" s="20"/>
      <c r="K33" s="20"/>
    </row>
    <row r="34" spans="1:11" ht="12.75">
      <c r="A34" s="29"/>
      <c r="B34" s="406" t="s">
        <v>167</v>
      </c>
      <c r="C34" s="407"/>
      <c r="D34" s="407"/>
      <c r="E34" s="408"/>
      <c r="F34" s="475">
        <v>33.1</v>
      </c>
      <c r="G34" s="475"/>
      <c r="H34" s="480">
        <v>34</v>
      </c>
      <c r="I34" s="481"/>
      <c r="J34" s="20"/>
      <c r="K34" s="20"/>
    </row>
    <row r="35" spans="1:11" ht="12.75">
      <c r="A35" s="29"/>
      <c r="B35" s="406" t="s">
        <v>83</v>
      </c>
      <c r="C35" s="407"/>
      <c r="D35" s="407"/>
      <c r="E35" s="408"/>
      <c r="F35" s="475">
        <v>0.3</v>
      </c>
      <c r="G35" s="475"/>
      <c r="H35" s="480">
        <v>0.2</v>
      </c>
      <c r="I35" s="481"/>
      <c r="J35" s="20"/>
      <c r="K35" s="20"/>
    </row>
    <row r="36" spans="1:11" ht="12.75">
      <c r="A36" s="29"/>
      <c r="B36" s="406" t="s">
        <v>168</v>
      </c>
      <c r="C36" s="407"/>
      <c r="D36" s="407"/>
      <c r="E36" s="408"/>
      <c r="F36" s="475">
        <v>0</v>
      </c>
      <c r="G36" s="475"/>
      <c r="H36" s="480">
        <v>0</v>
      </c>
      <c r="I36" s="481"/>
      <c r="J36" s="20"/>
      <c r="K36" s="20"/>
    </row>
    <row r="37" spans="1:11" ht="12.75">
      <c r="A37" s="29"/>
      <c r="B37" s="406" t="s">
        <v>84</v>
      </c>
      <c r="C37" s="407"/>
      <c r="D37" s="407"/>
      <c r="E37" s="408"/>
      <c r="F37" s="475">
        <v>9</v>
      </c>
      <c r="G37" s="475"/>
      <c r="H37" s="480">
        <v>8.6</v>
      </c>
      <c r="I37" s="481"/>
      <c r="J37" s="20"/>
      <c r="K37" s="20"/>
    </row>
    <row r="38" spans="2:9" ht="12.75">
      <c r="B38" s="402" t="s">
        <v>179</v>
      </c>
      <c r="C38" s="403"/>
      <c r="D38" s="403"/>
      <c r="E38" s="404"/>
      <c r="F38" s="440">
        <f>100-SUM(F27:G37)</f>
        <v>0.09999999999999432</v>
      </c>
      <c r="G38" s="366"/>
      <c r="H38" s="381">
        <f>100-SUM(H27:I37)</f>
        <v>0.20000000000000284</v>
      </c>
      <c r="I38" s="382"/>
    </row>
    <row r="39" spans="1:11" ht="12.75">
      <c r="A39" s="29"/>
      <c r="B39" s="392" t="s">
        <v>0</v>
      </c>
      <c r="C39" s="393"/>
      <c r="D39" s="393"/>
      <c r="E39" s="394"/>
      <c r="F39" s="428">
        <v>100</v>
      </c>
      <c r="G39" s="429"/>
      <c r="H39" s="428">
        <v>100</v>
      </c>
      <c r="I39" s="429"/>
      <c r="J39" s="20"/>
      <c r="K39" s="20"/>
    </row>
    <row r="40" spans="1:11" ht="12.75">
      <c r="A40" s="29"/>
      <c r="B40" s="397" t="s">
        <v>19</v>
      </c>
      <c r="C40" s="398"/>
      <c r="D40" s="398"/>
      <c r="E40" s="399"/>
      <c r="F40" s="423">
        <v>1391</v>
      </c>
      <c r="G40" s="424"/>
      <c r="H40" s="423">
        <v>1752</v>
      </c>
      <c r="I40" s="424"/>
      <c r="J40" s="20"/>
      <c r="K40" s="20"/>
    </row>
    <row r="41" spans="1:11" ht="12.75">
      <c r="A41" s="29"/>
      <c r="B41" s="29"/>
      <c r="C41" s="29"/>
      <c r="D41" s="29"/>
      <c r="E41" s="29"/>
      <c r="F41" s="29"/>
      <c r="G41" s="29"/>
      <c r="H41" s="29"/>
      <c r="I41" s="29"/>
      <c r="J41" s="20"/>
      <c r="K41" s="20"/>
    </row>
    <row r="42" spans="1:11" ht="12.75">
      <c r="A42" s="29"/>
      <c r="B42" s="362" t="s">
        <v>60</v>
      </c>
      <c r="C42" s="362"/>
      <c r="D42" s="362"/>
      <c r="E42" s="362"/>
      <c r="F42" s="362"/>
      <c r="G42" s="362"/>
      <c r="H42" s="362"/>
      <c r="I42" s="362"/>
      <c r="J42" s="20"/>
      <c r="K42" s="20"/>
    </row>
    <row r="43" spans="1:11" ht="12.75">
      <c r="A43" s="29"/>
      <c r="B43" s="29"/>
      <c r="C43" s="29"/>
      <c r="D43" s="29"/>
      <c r="E43" s="29"/>
      <c r="F43" s="29"/>
      <c r="G43" s="29"/>
      <c r="H43" s="29"/>
      <c r="I43" s="29"/>
      <c r="J43" s="20"/>
      <c r="K43" s="20"/>
    </row>
    <row r="44" spans="1:11" ht="18.75" customHeight="1">
      <c r="A44" s="29"/>
      <c r="B44" s="412"/>
      <c r="C44" s="412"/>
      <c r="D44" s="412"/>
      <c r="E44" s="22"/>
      <c r="F44" s="413" t="s">
        <v>201</v>
      </c>
      <c r="G44" s="414"/>
      <c r="H44" s="413" t="s">
        <v>53</v>
      </c>
      <c r="I44" s="414"/>
      <c r="J44" s="20"/>
      <c r="K44" s="20"/>
    </row>
    <row r="45" spans="1:11" ht="12.75">
      <c r="A45" s="29"/>
      <c r="B45" s="415" t="s">
        <v>85</v>
      </c>
      <c r="C45" s="416"/>
      <c r="D45" s="416"/>
      <c r="E45" s="417"/>
      <c r="F45" s="475">
        <v>17.1</v>
      </c>
      <c r="G45" s="475"/>
      <c r="H45" s="476">
        <v>17</v>
      </c>
      <c r="I45" s="477"/>
      <c r="J45" s="20"/>
      <c r="K45" s="20"/>
    </row>
    <row r="46" spans="1:11" ht="27" customHeight="1">
      <c r="A46" s="29"/>
      <c r="B46" s="409" t="s">
        <v>86</v>
      </c>
      <c r="C46" s="410"/>
      <c r="D46" s="410"/>
      <c r="E46" s="411"/>
      <c r="F46" s="475">
        <v>65.1</v>
      </c>
      <c r="G46" s="475"/>
      <c r="H46" s="480">
        <v>63.8</v>
      </c>
      <c r="I46" s="481"/>
      <c r="J46" s="20"/>
      <c r="K46" s="20"/>
    </row>
    <row r="47" spans="1:11" ht="12.75">
      <c r="A47" s="29"/>
      <c r="B47" s="406" t="s">
        <v>150</v>
      </c>
      <c r="C47" s="407"/>
      <c r="D47" s="407"/>
      <c r="E47" s="408"/>
      <c r="F47" s="475">
        <v>5.8</v>
      </c>
      <c r="G47" s="475"/>
      <c r="H47" s="480">
        <v>6.4</v>
      </c>
      <c r="I47" s="481"/>
      <c r="J47" s="20"/>
      <c r="K47" s="20"/>
    </row>
    <row r="48" spans="1:11" ht="12.75">
      <c r="A48" s="29"/>
      <c r="B48" s="406" t="s">
        <v>8</v>
      </c>
      <c r="C48" s="407"/>
      <c r="D48" s="407"/>
      <c r="E48" s="408"/>
      <c r="F48" s="475">
        <v>4.7</v>
      </c>
      <c r="G48" s="475"/>
      <c r="H48" s="480">
        <v>4.9</v>
      </c>
      <c r="I48" s="481"/>
      <c r="J48" s="20"/>
      <c r="K48" s="20"/>
    </row>
    <row r="49" spans="1:11" ht="28.5" customHeight="1">
      <c r="A49" s="29"/>
      <c r="B49" s="409" t="s">
        <v>87</v>
      </c>
      <c r="C49" s="410"/>
      <c r="D49" s="410"/>
      <c r="E49" s="411"/>
      <c r="F49" s="475">
        <v>0.6</v>
      </c>
      <c r="G49" s="475"/>
      <c r="H49" s="480">
        <v>0.6</v>
      </c>
      <c r="I49" s="481"/>
      <c r="J49" s="20"/>
      <c r="K49" s="20"/>
    </row>
    <row r="50" spans="1:11" ht="12.75">
      <c r="A50" s="29"/>
      <c r="B50" s="406" t="s">
        <v>9</v>
      </c>
      <c r="C50" s="407"/>
      <c r="D50" s="407"/>
      <c r="E50" s="408"/>
      <c r="F50" s="475">
        <v>2.6</v>
      </c>
      <c r="G50" s="475"/>
      <c r="H50" s="480">
        <v>2.8</v>
      </c>
      <c r="I50" s="481"/>
      <c r="J50" s="20"/>
      <c r="K50" s="20"/>
    </row>
    <row r="51" spans="1:11" ht="12.75">
      <c r="A51" s="29"/>
      <c r="B51" s="406" t="s">
        <v>58</v>
      </c>
      <c r="C51" s="407"/>
      <c r="D51" s="407"/>
      <c r="E51" s="408"/>
      <c r="F51" s="475">
        <v>0.2</v>
      </c>
      <c r="G51" s="475"/>
      <c r="H51" s="480">
        <v>0.5</v>
      </c>
      <c r="I51" s="481"/>
      <c r="J51" s="20"/>
      <c r="K51" s="20"/>
    </row>
    <row r="52" spans="1:11" ht="12.75">
      <c r="A52" s="29"/>
      <c r="B52" s="406" t="s">
        <v>149</v>
      </c>
      <c r="C52" s="407"/>
      <c r="D52" s="407"/>
      <c r="E52" s="408"/>
      <c r="F52" s="475">
        <v>3.2</v>
      </c>
      <c r="G52" s="475"/>
      <c r="H52" s="480">
        <v>3.3</v>
      </c>
      <c r="I52" s="481"/>
      <c r="J52" s="20"/>
      <c r="K52" s="20"/>
    </row>
    <row r="53" spans="1:11" ht="12.75">
      <c r="A53" s="29"/>
      <c r="B53" s="406" t="s">
        <v>10</v>
      </c>
      <c r="C53" s="407"/>
      <c r="D53" s="407"/>
      <c r="E53" s="408"/>
      <c r="F53" s="475">
        <v>0.1</v>
      </c>
      <c r="G53" s="475"/>
      <c r="H53" s="480">
        <v>0.1</v>
      </c>
      <c r="I53" s="481"/>
      <c r="J53" s="20"/>
      <c r="K53" s="20"/>
    </row>
    <row r="54" spans="1:11" ht="12.75">
      <c r="A54" s="29"/>
      <c r="B54" s="402" t="s">
        <v>59</v>
      </c>
      <c r="C54" s="403"/>
      <c r="D54" s="403"/>
      <c r="E54" s="404"/>
      <c r="F54" s="475">
        <v>0.6</v>
      </c>
      <c r="G54" s="475"/>
      <c r="H54" s="478">
        <v>0.6</v>
      </c>
      <c r="I54" s="479"/>
      <c r="J54" s="20"/>
      <c r="K54" s="20"/>
    </row>
    <row r="55" spans="1:11" ht="12.75">
      <c r="A55" s="29"/>
      <c r="B55" s="392" t="s">
        <v>0</v>
      </c>
      <c r="C55" s="393"/>
      <c r="D55" s="393"/>
      <c r="E55" s="394"/>
      <c r="F55" s="428">
        <v>100</v>
      </c>
      <c r="G55" s="429"/>
      <c r="H55" s="428">
        <v>100</v>
      </c>
      <c r="I55" s="429"/>
      <c r="J55" s="20"/>
      <c r="K55" s="20"/>
    </row>
    <row r="56" spans="1:11" ht="12.75">
      <c r="A56" s="29"/>
      <c r="B56" s="397" t="s">
        <v>19</v>
      </c>
      <c r="C56" s="398"/>
      <c r="D56" s="398"/>
      <c r="E56" s="399"/>
      <c r="F56" s="423">
        <v>1406</v>
      </c>
      <c r="G56" s="424"/>
      <c r="H56" s="423">
        <v>1780</v>
      </c>
      <c r="I56" s="424"/>
      <c r="J56" s="20"/>
      <c r="K56" s="20"/>
    </row>
    <row r="57" spans="1:11" ht="12.75">
      <c r="A57" s="29"/>
      <c r="J57" s="20"/>
      <c r="K57" s="20"/>
    </row>
    <row r="58" ht="12.75">
      <c r="A58" s="29"/>
    </row>
    <row r="59" ht="12.75">
      <c r="A59" s="29"/>
    </row>
  </sheetData>
  <sheetProtection/>
  <mergeCells count="140">
    <mergeCell ref="B38:E38"/>
    <mergeCell ref="F38:G38"/>
    <mergeCell ref="H38:I38"/>
    <mergeCell ref="F17:G17"/>
    <mergeCell ref="H17:I17"/>
    <mergeCell ref="F18:G18"/>
    <mergeCell ref="H18:I18"/>
    <mergeCell ref="F19:G19"/>
    <mergeCell ref="H19:I19"/>
    <mergeCell ref="B32:E32"/>
    <mergeCell ref="F14:G14"/>
    <mergeCell ref="H14:I14"/>
    <mergeCell ref="F15:G15"/>
    <mergeCell ref="H15:I15"/>
    <mergeCell ref="F16:G16"/>
    <mergeCell ref="H16:I16"/>
    <mergeCell ref="F11:G11"/>
    <mergeCell ref="H11:I11"/>
    <mergeCell ref="F12:G12"/>
    <mergeCell ref="H12:I12"/>
    <mergeCell ref="F13:G13"/>
    <mergeCell ref="H13:I13"/>
    <mergeCell ref="F45:G45"/>
    <mergeCell ref="H45:I45"/>
    <mergeCell ref="F46:G46"/>
    <mergeCell ref="H46:I46"/>
    <mergeCell ref="F47:G47"/>
    <mergeCell ref="H47:I47"/>
    <mergeCell ref="F48:G48"/>
    <mergeCell ref="H48:I48"/>
    <mergeCell ref="F49:G49"/>
    <mergeCell ref="H49:I49"/>
    <mergeCell ref="F50:G50"/>
    <mergeCell ref="H50:I50"/>
    <mergeCell ref="F51:G51"/>
    <mergeCell ref="H51:I51"/>
    <mergeCell ref="F52:G52"/>
    <mergeCell ref="H52:I52"/>
    <mergeCell ref="F53:G53"/>
    <mergeCell ref="H53:I53"/>
    <mergeCell ref="F8:G8"/>
    <mergeCell ref="H8:I8"/>
    <mergeCell ref="F9:G9"/>
    <mergeCell ref="H9:I9"/>
    <mergeCell ref="F10:G10"/>
    <mergeCell ref="H10:I10"/>
    <mergeCell ref="H55:I55"/>
    <mergeCell ref="B54:E54"/>
    <mergeCell ref="B56:E56"/>
    <mergeCell ref="F56:G56"/>
    <mergeCell ref="H56:I56"/>
    <mergeCell ref="B55:E55"/>
    <mergeCell ref="F55:G55"/>
    <mergeCell ref="F54:G54"/>
    <mergeCell ref="H54:I54"/>
    <mergeCell ref="B53:E53"/>
    <mergeCell ref="B52:E52"/>
    <mergeCell ref="B46:E46"/>
    <mergeCell ref="B49:E49"/>
    <mergeCell ref="B50:E50"/>
    <mergeCell ref="B51:E51"/>
    <mergeCell ref="B47:E47"/>
    <mergeCell ref="B48:E48"/>
    <mergeCell ref="B42:I42"/>
    <mergeCell ref="B44:D44"/>
    <mergeCell ref="F44:G44"/>
    <mergeCell ref="H44:I44"/>
    <mergeCell ref="B45:E45"/>
    <mergeCell ref="B39:E39"/>
    <mergeCell ref="F39:G39"/>
    <mergeCell ref="H39:I39"/>
    <mergeCell ref="B40:E40"/>
    <mergeCell ref="F40:G40"/>
    <mergeCell ref="H40:I40"/>
    <mergeCell ref="B35:E35"/>
    <mergeCell ref="H35:I35"/>
    <mergeCell ref="B36:E36"/>
    <mergeCell ref="H36:I36"/>
    <mergeCell ref="B37:E37"/>
    <mergeCell ref="H37:I37"/>
    <mergeCell ref="F35:G35"/>
    <mergeCell ref="F36:G36"/>
    <mergeCell ref="F37:G37"/>
    <mergeCell ref="H32:I32"/>
    <mergeCell ref="B33:E33"/>
    <mergeCell ref="H33:I33"/>
    <mergeCell ref="B34:E34"/>
    <mergeCell ref="H34:I34"/>
    <mergeCell ref="F32:G32"/>
    <mergeCell ref="F33:G33"/>
    <mergeCell ref="F34:G34"/>
    <mergeCell ref="B29:E29"/>
    <mergeCell ref="H29:I29"/>
    <mergeCell ref="B30:E30"/>
    <mergeCell ref="H30:I30"/>
    <mergeCell ref="B31:E31"/>
    <mergeCell ref="H31:I31"/>
    <mergeCell ref="F29:G29"/>
    <mergeCell ref="F30:G30"/>
    <mergeCell ref="F31:G31"/>
    <mergeCell ref="B24:I24"/>
    <mergeCell ref="F26:G26"/>
    <mergeCell ref="H26:I26"/>
    <mergeCell ref="B27:E27"/>
    <mergeCell ref="H27:I27"/>
    <mergeCell ref="B28:E28"/>
    <mergeCell ref="H28:I28"/>
    <mergeCell ref="F27:G27"/>
    <mergeCell ref="F28:G28"/>
    <mergeCell ref="B20:E20"/>
    <mergeCell ref="B21:E21"/>
    <mergeCell ref="F21:G21"/>
    <mergeCell ref="H21:I21"/>
    <mergeCell ref="B22:E22"/>
    <mergeCell ref="F22:G22"/>
    <mergeCell ref="H22:I22"/>
    <mergeCell ref="F20:G20"/>
    <mergeCell ref="H20:I20"/>
    <mergeCell ref="B14:E14"/>
    <mergeCell ref="B15:E15"/>
    <mergeCell ref="B16:E16"/>
    <mergeCell ref="B17:E17"/>
    <mergeCell ref="B18:E18"/>
    <mergeCell ref="B19:E19"/>
    <mergeCell ref="B8:E8"/>
    <mergeCell ref="B9:E9"/>
    <mergeCell ref="B10:E10"/>
    <mergeCell ref="B11:E11"/>
    <mergeCell ref="B12:E12"/>
    <mergeCell ref="B13:E13"/>
    <mergeCell ref="F6:G6"/>
    <mergeCell ref="H6:I6"/>
    <mergeCell ref="B7:E7"/>
    <mergeCell ref="A1:H1"/>
    <mergeCell ref="I1:J1"/>
    <mergeCell ref="B4:I4"/>
    <mergeCell ref="B6:E6"/>
    <mergeCell ref="F7:G7"/>
    <mergeCell ref="H7:I7"/>
    <mergeCell ref="B2:D2"/>
  </mergeCells>
  <printOptions/>
  <pageMargins left="0.25" right="0.25"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FERRETTI Carine</dc:creator>
  <cp:keywords/>
  <dc:description/>
  <cp:lastModifiedBy>isleroux</cp:lastModifiedBy>
  <cp:lastPrinted>2015-12-28T09:06:49Z</cp:lastPrinted>
  <dcterms:created xsi:type="dcterms:W3CDTF">2007-01-15T13:54:20Z</dcterms:created>
  <dcterms:modified xsi:type="dcterms:W3CDTF">2016-02-01T09:14:42Z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